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ЗСО" sheetId="1" r:id="rId4"/>
    <sheet state="visible" name="ЗДО" sheetId="2" r:id="rId5"/>
    <sheet state="visible" name="ЗПО" sheetId="3" r:id="rId6"/>
  </sheets>
  <definedNames>
    <definedName hidden="1" localSheetId="0" name="_xlnm._FilterDatabase">'ЗЗСО'!$A$1:$AM$953</definedName>
    <definedName hidden="1" localSheetId="1" name="_xlnm._FilterDatabase">'ЗДО'!$A$1:$AM$897</definedName>
    <definedName hidden="1" localSheetId="2" name="_xlnm._FilterDatabase">'ЗПО'!$A$1:$AM$139</definedName>
  </definedNames>
  <calcPr/>
  <extLst>
    <ext uri="GoogleSheetsCustomDataVersion1">
      <go:sheetsCustomData xmlns:go="http://customooxmlschemas.google.com/" r:id="rId7" roundtripDataSignature="AMtx7mjIoAu+mNQ2PB3MbR+BSwjLfvTy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267">
      <text>
        <t xml:space="preserve">======
ID#AAAALJBAX40
Олег Хамець    (2021-01-25 14:20:59)
ВИПРАВЛЕНО ( не внесено 200 тис)</t>
      </text>
    </comment>
    <comment authorId="0" ref="R766">
      <text>
        <t xml:space="preserve">======
ID#AAAALJZtbec
Tables BR    (2021-01-25 06:59:01)
ВНЕСЕНО</t>
      </text>
    </comment>
    <comment authorId="0" ref="L765">
      <text>
        <t xml:space="preserve">======
ID#AAAALJZtbeQ
Tables BR    (2021-01-25 06:57:28)
ВНЕСЕНО</t>
      </text>
    </comment>
    <comment authorId="0" ref="I765">
      <text>
        <t xml:space="preserve">======
ID#AAAALJZtbeI
Tables BR    (2021-01-25 06:57:07)
296,75319 попереднє значення</t>
      </text>
    </comment>
    <comment authorId="0" ref="O109">
      <text>
        <t xml:space="preserve">======
ID#AAAAIy9pmEQ
Олег Хамець    (2020-12-29 13:45:57)
4603,9 попереднє значення</t>
      </text>
    </comment>
    <comment authorId="0" ref="R104">
      <text>
        <t xml:space="preserve">======
ID#AAAAIy9pmCI
Олег Хамець    (2020-12-29 13:40:50)
Внесено</t>
      </text>
    </comment>
    <comment authorId="0" ref="O101">
      <text>
        <t xml:space="preserve">======
ID#AAAAIy9pmB0
Олег Хамець    (2020-12-29 13:37:04)
Виправлено</t>
      </text>
    </comment>
    <comment authorId="0" ref="O97">
      <text>
        <t xml:space="preserve">======
ID#AAAALQfsIGA
Олег Хамець    (2020-12-29 12:56:09)
2650 попереднє значення</t>
      </text>
    </comment>
    <comment authorId="0" ref="O95">
      <text>
        <t xml:space="preserve">======
ID#AAAALQfsIFk
Олег Хамець    (2020-12-29 12:49:52)
2700 попереднє значення виправлено</t>
      </text>
    </comment>
    <comment authorId="0" ref="R94">
      <text>
        <t xml:space="preserve">======
ID#AAAALQfsIFY
Олег Хамець    (2020-12-29 12:40:52)
Внесено</t>
      </text>
    </comment>
    <comment authorId="0" ref="O94">
      <text>
        <t xml:space="preserve">======
ID#AAAALQfsIFQ
Олег Хамець    (2020-12-29 12:40:16)
Внесено</t>
      </text>
    </comment>
    <comment authorId="0" ref="U89">
      <text>
        <t xml:space="preserve">======
ID#AAAALQfsIFA
Олег Хамець    (2020-12-29 12:32:28)
Виправлено</t>
      </text>
    </comment>
    <comment authorId="0" ref="AG89">
      <text>
        <t xml:space="preserve">======
ID#AAAALQfsIE8
Олег Хамець    (2020-12-29 12:32:05)
Внесено</t>
      </text>
    </comment>
    <comment authorId="0" ref="AD89">
      <text>
        <t xml:space="preserve">======
ID#AAAALQfsIE4
Олег Хамець    (2020-12-29 12:31:44)
Внесено</t>
      </text>
    </comment>
    <comment authorId="0" ref="AD88">
      <text>
        <t xml:space="preserve">======
ID#AAAALQfsIEU
Олег Хамець    (2020-12-29 12:24:27)
Внесено</t>
      </text>
    </comment>
    <comment authorId="0" ref="AG88">
      <text>
        <t xml:space="preserve">======
ID#AAAALQfsIEQ
Олег Хамець    (2020-12-29 12:24:09)
Виправлено</t>
      </text>
    </comment>
    <comment authorId="0" ref="AG87">
      <text>
        <t xml:space="preserve">======
ID#AAAALQfsIDY
Олег Хамець    (2020-12-29 12:04:35)
438,9 Попередня сума</t>
      </text>
    </comment>
    <comment authorId="0" ref="AG81">
      <text>
        <t xml:space="preserve">======
ID#AAAALQfsICg
Олег Хамець    (2020-12-29 11:57:47)
Виправлено додана гідроізоляція</t>
      </text>
    </comment>
    <comment authorId="0" ref="L81">
      <text>
        <t xml:space="preserve">======
ID#AAAALQfsICA
Олег Хамець    (2020-12-29 11:52:56)
Виправлено (була сума із гідроізоляцією)</t>
      </text>
    </comment>
    <comment authorId="0" ref="L80">
      <text>
        <t xml:space="preserve">======
ID#AAAALQfsH9w
Олег Хамець    (2020-12-29 11:35:41)
ПЕРЕНЕСЕНО із спортзалів</t>
      </text>
    </comment>
    <comment authorId="0" ref="I77">
      <text>
        <t xml:space="preserve">======
ID#AAAALQfsH8I
Олег Хамець    (2020-12-29 11:21:54)
ВИПРАВЛЕНО (234-попереднє)</t>
      </text>
    </comment>
    <comment authorId="0" ref="U77">
      <text>
        <t xml:space="preserve">======
ID#AAAALQfsH8E
Олег Хамець    (2020-12-29 11:20:56)
Перенесено із санвузлів</t>
      </text>
    </comment>
    <comment authorId="0" ref="AK69">
      <text>
        <t xml:space="preserve">======
ID#AAAALQF-Etg
Олег Хамець    (2020-12-29 09:31:43)
Виправлено розрядність</t>
      </text>
    </comment>
    <comment authorId="0" ref="AG61">
      <text>
        <t xml:space="preserve">======
ID#AAAALQF-Ess
Олег Хамець    (2020-12-29 09:18:04)
Внесено</t>
      </text>
    </comment>
    <comment authorId="0" ref="AK57">
      <text>
        <t xml:space="preserve">======
ID#AAAALQF-Erg
Олег Хамець    (2020-12-29 09:11:08)
Внесено</t>
      </text>
    </comment>
    <comment authorId="0" ref="AD55">
      <text>
        <t xml:space="preserve">======
ID#AAAALQF-Eqk
Олег Хамець    (2020-12-29 09:10:10)
ВНЕСЕНО</t>
      </text>
    </comment>
    <comment authorId="0" ref="L54">
      <text>
        <t xml:space="preserve">======
ID#AAAALQF-EqI
Олег Хамець    (2020-12-29 09:08:02)
294,5124 попереднє значення</t>
      </text>
    </comment>
    <comment authorId="0" ref="AG40">
      <text>
        <t xml:space="preserve">======
ID#AAAALQK40EI
Олег Хамець    (2020-12-29 08:32:43)
ВНЕСЕНО</t>
      </text>
    </comment>
    <comment authorId="0" ref="AG39">
      <text>
        <t xml:space="preserve">======
ID#AAAALQK40D4
Олег Хамець    (2020-12-29 08:32:10)
ВНЕСЕНО</t>
      </text>
    </comment>
    <comment authorId="0" ref="AD39">
      <text>
        <t xml:space="preserve">======
ID#AAAALQK40Dk
Олег Хамець    (2020-12-29 08:31:22)
ВНЕСЕНО</t>
      </text>
    </comment>
    <comment authorId="0" ref="AD31">
      <text>
        <t xml:space="preserve">======
ID#AAAALO7tgNY
Олег Хамець    (2020-12-29 07:05:55)
Відсутні дані</t>
      </text>
    </comment>
    <comment authorId="0" ref="I30">
      <text>
        <t xml:space="preserve">======
ID#AAAALO7tgNM
Олег Хамець    (2020-12-29 07:03:46)
159,9844 попереднє значення?</t>
      </text>
    </comment>
    <comment authorId="0" ref="L29">
      <text>
        <t xml:space="preserve">======
ID#AAAALO7tgM0
Олег Хамець    (2020-12-29 07:00:22)
149,24337 попереднє значення</t>
      </text>
    </comment>
    <comment authorId="0" ref="AK26">
      <text>
        <t xml:space="preserve">======
ID#AAAALAoyjYc
Олег Хамець    (2020-12-28 13:03:53)
1385,685 попередні дані</t>
      </text>
    </comment>
    <comment authorId="0" ref="AK25">
      <text>
        <t xml:space="preserve">======
ID#AAAALAoyjYI
Олег Хамець    (2020-12-28 13:01:32)
49,175 - попередні дані- підручники, інших немає</t>
      </text>
    </comment>
    <comment authorId="0" ref="AK24">
      <text>
        <t xml:space="preserve">======
ID#AAAALAoyjX4
Олег Хамець    (2020-12-28 12:58:21)
Відсутні дані</t>
      </text>
    </comment>
    <comment authorId="0" ref="AK23">
      <text>
        <t xml:space="preserve">======
ID#AAAALAoyjX0
Олег Хамець    (2020-12-28 12:57:30)
126,712 невідомі дані?</t>
      </text>
    </comment>
    <comment authorId="0" ref="AK22">
      <text>
        <t xml:space="preserve">======
ID#AAAALAoyjXw
Олег Хамець    (2020-12-28 12:56:30)
Невідомі дані?</t>
      </text>
    </comment>
    <comment authorId="0" ref="L22">
      <text>
        <t xml:space="preserve">======
ID#AAAALAoyjXs
Олег Хамець    (2020-12-28 12:55:34)
253,54 Невідомі дані?</t>
      </text>
    </comment>
    <comment authorId="0" ref="AG18">
      <text>
        <t xml:space="preserve">======
ID#AAAALAoyjXI
Олег Хамець    (2020-12-28 12:48:16)
3257,1 невідомі дані</t>
      </text>
    </comment>
    <comment authorId="0" ref="AA16">
      <text>
        <t xml:space="preserve">======
ID#AAAALAoyjXE
Олег Хамець    (2020-12-28 12:42:05)
Відсутні дані</t>
      </text>
    </comment>
    <comment authorId="0" ref="AA17">
      <text>
        <t xml:space="preserve">======
ID#AAAALAoyjXA
Олег Хамець    (2020-12-28 12:41:57)
Відсутні дані</t>
      </text>
    </comment>
    <comment authorId="0" ref="AA18">
      <text>
        <t xml:space="preserve">======
ID#AAAALAoyjW8
Олег Хамець    (2020-12-28 12:41:43)
Відсутні дані</t>
      </text>
    </comment>
    <comment authorId="0" ref="AK15">
      <text>
        <t xml:space="preserve">======
ID#AAAALAoyjW4
Олег Хамець    (2020-12-28 12:39:58)
Невідомі попередні дані</t>
      </text>
    </comment>
    <comment authorId="0" ref="AK18">
      <text>
        <t xml:space="preserve">======
ID#AAAALAoyjW0
Олег Хамець    (2020-12-28 12:39:28)
415 невідомі дані- попереднє значення</t>
      </text>
    </comment>
    <comment authorId="0" ref="AK17">
      <text>
        <t xml:space="preserve">======
ID#AAAALAoyjWw
Олег Хамець    (2020-12-28 12:35:56)
Невідомі попередні дані</t>
      </text>
    </comment>
    <comment authorId="0" ref="AG17">
      <text>
        <t xml:space="preserve">======
ID#AAAALAoyjWs
Олег Хамець    (2020-12-28 12:35:16)
1302,7-невідомі дані- попереднє значення</t>
      </text>
    </comment>
    <comment authorId="0" ref="AD17">
      <text>
        <t xml:space="preserve">======
ID#AAAALAoyjWo
Олег Хамець    (2020-12-28 12:32:53)
926,2- невідомі дані- попереднє значення</t>
      </text>
    </comment>
    <comment authorId="0" ref="AK16">
      <text>
        <t xml:space="preserve">======
ID#AAAALAoyjVA
Олег Хамець    (2020-12-28 12:24:19)
117,6- попереднє значення?</t>
      </text>
    </comment>
    <comment authorId="0" ref="AG16">
      <text>
        <t xml:space="preserve">======
ID#AAAALAoyjU8
Олег Хамець    (2020-12-28 12:23:17)
1199,5- попереднє значення?</t>
      </text>
    </comment>
    <comment authorId="0" ref="AG15">
      <text>
        <t xml:space="preserve">======
ID#AAAALAoyjUc
Олег Хамець    (2020-12-28 12:20:59)
583,5 - попереднє значення?</t>
      </text>
    </comment>
    <comment authorId="0" ref="AG14">
      <text>
        <t xml:space="preserve">======
ID#AAAAHguWgbU
Олег Хамець    (2020-12-28 08:55:18)
1057,7- Невідомі дані?</t>
      </text>
    </comment>
    <comment authorId="0" ref="AK755">
      <text>
        <t xml:space="preserve">======
ID#AAAAKMCQ2kw
Олег Хамець    (2020-09-01 05:20:22)
ВНЕСЕНО</t>
      </text>
    </comment>
    <comment authorId="0" ref="U755">
      <text>
        <t xml:space="preserve">======
ID#AAAAKMCQ2ks
Олег Хамець    (2020-09-01 05:18:53)
ВИПРАВЛЕНО (40 - ПОПЕРЕДНЄ ЗНАЧЕННЯ. В БР- ЧІТКО ЗАЗНАЧЕНО ПРИДБАННЯ)</t>
      </text>
    </comment>
    <comment authorId="0" ref="L745">
      <text>
        <t xml:space="preserve">======
ID#AAAAKK23XUg
Олег Хамець    (2020-08-31 13:42:44)
ВИПРАВЛЕНО (38,3- попереднє значення. Чітко видно помилку у розрядності)</t>
      </text>
    </comment>
    <comment authorId="0" ref="AK741">
      <text>
        <t xml:space="preserve">======
ID#AAAAKK23XTk
Олег Хамець    (2020-08-31 13:37:52)
ВНЕСЕНО</t>
      </text>
    </comment>
    <comment authorId="0" ref="AG741">
      <text>
        <t xml:space="preserve">======
ID#AAAAKK23XTA
Олег Хамець    (2020-08-31 13:36:53)
ВНЕСЕНО</t>
      </text>
    </comment>
    <comment authorId="0" ref="AG737">
      <text>
        <t xml:space="preserve">======
ID#AAAAKK23XSY
Олег Хамець    (2020-08-31 13:33:16)
ВНЕСЕНО</t>
      </text>
    </comment>
    <comment authorId="0" ref="AG732">
      <text>
        <t xml:space="preserve">======
ID#AAAAKK23XRw
Олег Хамець    (2020-08-31 13:25:51)
ВИПРАВЛЕНО ( 374,9- попереднє значення. Що цікаво, дійсне значення, в сумі із значенням з комірки на перетині (2018- Вікна) дає 374,9!</t>
      </text>
    </comment>
    <comment authorId="0" ref="L729">
      <text>
        <t xml:space="preserve">======
ID#AAAAKK23XQk
Олег Хамець    (2020-08-31 13:19:41)
НЕВІДОМІ ДАНІ ( В БР є стрічка із сумою 150 тис. Звідки решта?)</t>
      </text>
    </comment>
    <comment authorId="0" ref="AD725">
      <text>
        <t xml:space="preserve">======
ID#AAAAKJ7YdGw
Олег Хамець    (2020-08-31 12:53:10)
ВИПРАВЛЕНО (357,0249-попереднє значення)</t>
      </text>
    </comment>
    <comment authorId="0" ref="AD723">
      <text>
        <t xml:space="preserve">======
ID#AAAAKJ7YdFY
Олег Хамець    (2020-08-31 12:38:59)
ВНЕСЕНО</t>
      </text>
    </comment>
    <comment authorId="0" ref="AK713">
      <text>
        <t xml:space="preserve">======
ID#AAAAKJ7YdEE
Олег Хамець    (2020-08-31 12:33:30)
СПІЛЬНА СУМА ІЗ СЗШ №82</t>
      </text>
    </comment>
    <comment authorId="0" ref="AK717">
      <text>
        <t xml:space="preserve">======
ID#AAAAKJ7YdBE
Олег Хамець    (2020-08-31 12:04:08)
ВНЕСЕНО</t>
      </text>
    </comment>
    <comment authorId="0" ref="AK716">
      <text>
        <t xml:space="preserve">======
ID#AAAAKJ7YdA4
Олег Хамець    (2020-08-31 12:03:16)
ВНЕСЕНО</t>
      </text>
    </comment>
    <comment authorId="0" ref="AK715">
      <text>
        <t xml:space="preserve">======
ID#AAAAKJ7Yc9M
Олег Хамець    (2020-08-31 12:00:19)
ВНЕСЕНО</t>
      </text>
    </comment>
    <comment authorId="0" ref="AK708">
      <text>
        <t xml:space="preserve">======
ID#AAAAKJ7Yc3M
Олег Хамець    (2020-08-31 11:15:05)
ВИПРАВЛЕНО ( 143- попереднє значення)</t>
      </text>
    </comment>
    <comment authorId="0" ref="AG707">
      <text>
        <t xml:space="preserve">======
ID#AAAAKJ7Yc20
Олег Хамець    (2020-08-31 11:11:27)
ВИПРАВЛЕНО (340-попереднє значення)</t>
      </text>
    </comment>
    <comment authorId="0" ref="L707">
      <text>
        <t xml:space="preserve">======
ID#AAAAKJ7Yc1s
Олег Хамець    (2020-08-31 10:59:39)
ВИПРАВЛЕНО (50- попереднє значення)</t>
      </text>
    </comment>
    <comment authorId="0" ref="X706">
      <text>
        <t xml:space="preserve">======
ID#AAAAKJ7Yc00
Олег Хамець    (2020-08-31 10:51:26)
ВИПРАВЛЕНО (Попереднє значення 497)</t>
      </text>
    </comment>
    <comment authorId="0" ref="R706">
      <text>
        <t xml:space="preserve">======
ID#AAAAKJ7Yc0w
Олег Хамець    (2020-08-31 10:50:49)
ВНЕСЕНО( подібна сума, а саме: 497
була у комірці на перетині (2016-Басейни)</t>
      </text>
    </comment>
    <comment authorId="0" ref="AA705">
      <text>
        <t xml:space="preserve">======
ID#AAAAKJ7Yczk
Олег Хамець    (2020-08-31 10:37:59)
ВИПРАВЛЕНО (168- попереднє значення. В сумі із значенням з комірки на перетині (2015-Опалення) дорівнює дійсному значенню із БР)</t>
      </text>
    </comment>
    <comment authorId="0" ref="O705">
      <text>
        <t xml:space="preserve">======
ID#AAAAKJ7YczI
Олег Хамець    (2020-08-31 10:34:53)
ВИПРАВЛЕНО ( 250- попереднє, невідоме, значення)</t>
      </text>
    </comment>
    <comment authorId="0" ref="R705">
      <text>
        <t xml:space="preserve">======
ID#AAAAKJ7Ycy4
Олег Хамець    (2020-08-31 10:33:46)
ВНЕСЕНО</t>
      </text>
    </comment>
    <comment authorId="0" ref="AK703">
      <text>
        <t xml:space="preserve">======
ID#AAAAKJ7YctI
Олег Хамець    (2020-08-31 10:15:02)
ВИПРАВЛЕНО (+29,99)</t>
      </text>
    </comment>
    <comment authorId="0" ref="AK701">
      <text>
        <t xml:space="preserve">======
ID#AAAAKLIQlOk
Олег Хамець    (2020-08-31 09:06:13)
ВНЕСЕНО</t>
      </text>
    </comment>
    <comment authorId="0" ref="AA701">
      <text>
        <t xml:space="preserve">======
ID#AAAAKLIQlOE
Олег Хамець    (2020-08-31 08:53:23)
ВИПРАВЛЕНО (492,308- попереднє значення)</t>
      </text>
    </comment>
    <comment authorId="0" ref="AK700">
      <text>
        <t xml:space="preserve">======
ID#AAAAKLIQlNQ
Олег Хамець    (2020-08-31 08:32:23)
ВНЕСЕНО</t>
      </text>
    </comment>
    <comment authorId="0" ref="AA700">
      <text>
        <t xml:space="preserve">======
ID#AAAAKLIQlNE
Олег Хамець    (2020-08-31 08:30:14)
ВНЕСЕНО</t>
      </text>
    </comment>
    <comment authorId="0" ref="L699">
      <text>
        <t xml:space="preserve">======
ID#AAAAKLIQlM4
Олег Хамець    (2020-08-31 08:17:41)
НЕВІДОМІ ДАНІ</t>
      </text>
    </comment>
    <comment authorId="0" ref="AD699">
      <text>
        <t xml:space="preserve">======
ID#AAAAKLIQlM0
Олег Хамець    (2020-08-31 08:17:28)
ВНЕСЕНО</t>
      </text>
    </comment>
    <comment authorId="0" ref="AG697">
      <text>
        <t xml:space="preserve">======
ID#AAAAKKAAakY
Олег Хамець    (2020-08-31 07:05:47)
НЕВІДОМІ ДАНІ</t>
      </text>
    </comment>
    <comment authorId="0" ref="AG693">
      <text>
        <t xml:space="preserve">======
ID#AAAAKKAAajk
Олег Хамець    (2020-08-31 06:58:40)
ВНЕСЕНО</t>
      </text>
    </comment>
    <comment authorId="0" ref="AK691">
      <text>
        <t xml:space="preserve">======
ID#AAAAKKAAah0
Олег Хамець    (2020-08-31 06:43:35)
ВИПРАВЛЕНО (279,193682- попередня сума)</t>
      </text>
    </comment>
    <comment authorId="0" ref="AG691">
      <text>
        <t xml:space="preserve">======
ID#AAAAKKAAaho
Олег Хамець    (2020-08-31 06:41:21)
ВИПРАВЛЕНО (530,85737-попереднє значення (невідоме))</t>
      </text>
    </comment>
    <comment authorId="0" ref="AG692">
      <text>
        <t xml:space="preserve">======
ID#AAAAKKAAag0
Олег Хамець    (2020-08-31 06:33:53)
ВИПРАВЛЕНО (486,99774-попереднє значення (невідоме))</t>
      </text>
    </comment>
    <comment authorId="0" ref="X691">
      <text>
        <t xml:space="preserve">======
ID#AAAAKKAAaf8
Олег Хамець    (2020-08-31 06:28:59)
ВНЕСЕНО</t>
      </text>
    </comment>
    <comment authorId="0" ref="AD691">
      <text>
        <t xml:space="preserve">======
ID#AAAAKKAAafo
Олег Хамець    (2020-08-31 06:27:02)
ВИПРАВЛЕНО ( 730,707- попереднє значення)</t>
      </text>
    </comment>
    <comment authorId="0" ref="AD690">
      <text>
        <t xml:space="preserve">======
ID#AAAAKKAAafI
Олег Хамець    (2020-08-31 06:19:01)
ВНЕСЕНО</t>
      </text>
    </comment>
    <comment authorId="0" ref="I689">
      <text>
        <t xml:space="preserve">======
ID#AAAAKLWk5i0
Олег Хамець    (2020-08-31 05:34:35)
НЕВІДОМІ ДАНІ</t>
      </text>
    </comment>
    <comment authorId="0" ref="I685">
      <text>
        <t xml:space="preserve">======
ID#AAAAKLWk5is
Олег Хамець    (2020-08-31 05:28:32)
ВНЕСЕНО</t>
      </text>
    </comment>
    <comment authorId="0" ref="O685">
      <text>
        <t xml:space="preserve">======
ID#AAAAKLWk5io
Олег Хамець    (2020-08-31 05:28:13)
ВНЕСЕНО</t>
      </text>
    </comment>
    <comment authorId="0" ref="AK685">
      <text>
        <t xml:space="preserve">======
ID#AAAAKLWk5ik
Олег Хамець    (2020-08-31 05:27:39)
ВНЕСЕНО</t>
      </text>
    </comment>
    <comment authorId="0" ref="AK684">
      <text>
        <t xml:space="preserve">======
ID#AAAAKJem6Pc
Олег Хамець    (2020-08-28 16:29:05)
ВНЕСЕНО</t>
      </text>
    </comment>
    <comment authorId="0" ref="AG684">
      <text>
        <t xml:space="preserve">======
ID#AAAAKJem6Kk
Олег Хамець    (2020-08-28 16:27:47)
ВИПРАВЛЕНО(...)</t>
      </text>
    </comment>
    <comment authorId="0" ref="O684">
      <text>
        <t xml:space="preserve">======
ID#AAAAKJem6Kc
Олег Хамець    (2020-08-28 16:27:19)
ВНЕСЕНО( Цікаво, що таку суму не внесли... Зате внесли замість 57 тис. 57 млн...)</t>
      </text>
    </comment>
    <comment authorId="0" ref="AK683">
      <text>
        <t xml:space="preserve">======
ID#AAAAKJem6GQ
Олег Хамець    (2020-08-28 16:07:03)
ВИПРАВЛЕНО (60,63816+79,995= 140,66616- попереднє значення)</t>
      </text>
    </comment>
    <comment authorId="0" ref="I683">
      <text>
        <t xml:space="preserve">======
ID#AAAAKJem6FE
Олег Хамець    (2020-08-28 16:01:39)
ВИПРАВЛЕНО (210,156- попереднє значення)</t>
      </text>
    </comment>
    <comment authorId="0" ref="U681">
      <text>
        <t xml:space="preserve">======
ID#AAAAKJem5_Y
Олег Хамець    (2020-08-28 15:32:47)
НЕВІДОМІ ДАНІ (Попереднє значення-186,6)</t>
      </text>
    </comment>
    <comment authorId="0" ref="AG681">
      <text>
        <t xml:space="preserve">======
ID#AAAAKJem5-8
Олег Хамець    (2020-08-28 15:30:31)
ВИПРАВЛЕНО (211,3 попереднє значення. Цікаво, що в сумі із попереднім значенням із комірці на перетині (2015- Харчоблоки) вони дають 397,9. )</t>
      </text>
    </comment>
    <comment authorId="0" ref="L681">
      <text>
        <t xml:space="preserve">======
ID#AAAAKJem59k
Олег Хамець    (2020-08-28 15:10:07)
ВИПРАВЛЕНО (90,4- попереднє значення)</t>
      </text>
    </comment>
    <comment authorId="0" ref="I675">
      <text>
        <t xml:space="preserve">======
ID#AAAAKJem554
Олег Хамець    (2020-08-28 14:49:03)
ВИПРАВЛЕНО (21,19797-попереднє значення. Чітко видно помилку у розрядності, помилка на один розряд.)</t>
      </text>
    </comment>
    <comment authorId="0" ref="I674">
      <text>
        <t xml:space="preserve">======
ID#AAAAKJem55o
Олег Хамець    (2020-08-28 14:45:56)
ВНЕСЕНО ( розмежування робіт за видами. В комірці (на перетині-(2016-санвузли), невідомо чому, була сума всіх робіт за 2016 рік.)</t>
      </text>
    </comment>
    <comment authorId="0" ref="L674">
      <text>
        <t xml:space="preserve">======
ID#AAAAKJem55M
Олег Хамець    (2020-08-28 14:41:43)
ВНЕСЕНО ( розмежування робіт за видами. В комірці (на перетині-(2016-санвузли), невідомо чому, була сума всіх робіт за 2016 рік.)</t>
      </text>
    </comment>
    <comment authorId="0" ref="R669">
      <text>
        <t xml:space="preserve">======
ID#AAAAKJem52k
Олег Хамець    (2020-08-28 14:36:40)
ВИПРАВЛЕНО (75,1- попереднє значення)</t>
      </text>
    </comment>
    <comment authorId="0" ref="AK669">
      <text>
        <t xml:space="preserve">======
ID#AAAAKJem52c
Олег Хамець    (2020-08-28 14:34:35)
ВНЕСЕНО</t>
      </text>
    </comment>
    <comment authorId="0" ref="L665">
      <text>
        <t xml:space="preserve">======
ID#AAAAKKrbFxU
Олег Хамець    (2020-08-28 13:48:13)
ВИПРАВЛЕНО (11,8- попереднє значення)</t>
      </text>
    </comment>
    <comment authorId="0" ref="I663">
      <text>
        <t xml:space="preserve">======
ID#AAAAKKrbFuA
Олег Хамець    (2020-08-28 13:33:21)
НЕВІДОМІ ДАНІ</t>
      </text>
    </comment>
    <comment authorId="0" ref="U653">
      <text>
        <t xml:space="preserve">======
ID#AAAAKKM2p3k
Олег Хамець    (2020-08-28 13:06:19)
ВИПРАВЛЕНО</t>
      </text>
    </comment>
    <comment authorId="0" ref="AD651">
      <text>
        <t xml:space="preserve">======
ID#AAAAKKM2p1g
Олег Хамець    (2020-08-28 12:45:53)
ВНЕСЕНО</t>
      </text>
    </comment>
    <comment authorId="0" ref="AK644">
      <text>
        <t xml:space="preserve">======
ID#AAAAKKM2pzk
Олег Хамець    (2020-08-28 12:34:01)
ВНЕСЕНО</t>
      </text>
    </comment>
    <comment authorId="0" ref="I637">
      <text>
        <t xml:space="preserve">======
ID#AAAAKJ9jHNU
Олег Хамець    (2020-08-28 12:08:06)
ВИПРАВЛЕНО (197,1- попереднє значення)</t>
      </text>
    </comment>
    <comment authorId="0" ref="R637">
      <text>
        <t xml:space="preserve">======
ID#AAAAKJ9jHNI
Олег Хамець    (2020-08-28 12:07:10)
ВИПРАВЛЕНО (489- попереднє значення)</t>
      </text>
    </comment>
    <comment authorId="0" ref="AK637">
      <text>
        <t xml:space="preserve">======
ID#AAAAKJ9jHNA
Олег Хамець    (2020-08-28 12:06:19)
ВНЕСЕНО</t>
      </text>
    </comment>
    <comment authorId="0" ref="AK636">
      <text>
        <t xml:space="preserve">======
ID#AAAAKJ9jHM8
Олег Хамець    (2020-08-28 12:05:29)
ВНЕСЕНО</t>
      </text>
    </comment>
    <comment authorId="0" ref="AK635">
      <text>
        <t xml:space="preserve">======
ID#AAAAKJ9jHM0
Олег Хамець    (2020-08-28 12:04:35)
ВНЕСЕНО</t>
      </text>
    </comment>
    <comment authorId="0" ref="AD635">
      <text>
        <t xml:space="preserve">======
ID#AAAAKJ9jHMw
Олег Хамець    (2020-08-28 12:04:10)
ВНЕСЕНО</t>
      </text>
    </comment>
    <comment authorId="0" ref="I634">
      <text>
        <t xml:space="preserve">======
ID#AAAAKJ9jHMk
Олег Хамець    (2020-08-28 12:00:59)
ВИПРАВЛЕНО(445,5- попереднє значення)</t>
      </text>
    </comment>
    <comment authorId="0" ref="L634">
      <text>
        <t xml:space="preserve">======
ID#AAAAKJ9jHMY
Олег Хамець    (2020-08-28 11:54:27)
ВИПРАВЛЕНО (215,3- попереднє значення)</t>
      </text>
    </comment>
    <comment authorId="0" ref="I633">
      <text>
        <t xml:space="preserve">======
ID#AAAAKJ9jHMI
Олег Хамець    (2020-08-28 11:52:31)
НЕВІДОМІ ДАНІ ( В БР- відсутня інформація)</t>
      </text>
    </comment>
    <comment authorId="0" ref="AD627">
      <text>
        <t xml:space="preserve">======
ID#AAAAKJ9jHLk
Олег Хамець    (2020-08-28 11:44:51)
ВНЕСЕНО</t>
      </text>
    </comment>
    <comment authorId="0" ref="X625">
      <text>
        <t xml:space="preserve">======
ID#AAAAKJ9jHK4
Олег Хамець    (2020-08-28 11:41:38)
ВНЕСЕНО ( розмежування робіт за видами. В комірці (на перетині-(2015-басейни), невідомо чому, була сума всіх робіт за 2015 рік.)</t>
      </text>
    </comment>
    <comment authorId="0" ref="AA625">
      <text>
        <t xml:space="preserve">======
ID#AAAAKJ9jHKs
Олег Хамець    (2020-08-28 11:39:27)
ВНЕСЕНО ( розмежування робіт за видами. В комірці (на перетині-(2015-басейни), невідомо чому, була сума всіх робіт за 2015 рік.)</t>
      </text>
    </comment>
    <comment authorId="0" ref="L625">
      <text>
        <t xml:space="preserve">======
ID#AAAAKJ9jHKQ
Олег Хамець    (2020-08-28 11:33:17)
ВНЕСЕНО ( розмежування робіт за видами. В комірці (на перетині-(2015-басейни), невідомо чому, була сума всіх робіт за 2015 рік.)</t>
      </text>
    </comment>
    <comment authorId="0" ref="F705">
      <text>
        <t xml:space="preserve">======
ID#AAAAKJ9jHKI
Олег Хамець    (2020-08-28 11:26:21)
ВІДСУТНІ ФОРМУЛИ ПРОШУ ВИПРАВИТИ!</t>
      </text>
    </comment>
    <comment authorId="0" ref="AK621">
      <text>
        <t xml:space="preserve">======
ID#AAAAKKTl-hw
Олег Хамець    (2020-08-27 16:57:10)
ВНЕСЕНО</t>
      </text>
    </comment>
    <comment authorId="0" ref="AD620">
      <text>
        <t xml:space="preserve">======
ID#AAAAKKTl-hA
Олег Хамець    (2020-08-27 16:52:04)
ВИПРАВЛЕНО (розмежовані роботи згідно класифікатора)</t>
      </text>
    </comment>
    <comment authorId="0" ref="AD619">
      <text>
        <t xml:space="preserve">======
ID#AAAAKKTl-gw
Олег Хамець    (2020-08-27 16:49:11)
ВНЕСЕНО</t>
      </text>
    </comment>
    <comment authorId="0" ref="F609">
      <text>
        <t xml:space="preserve">======
ID#AAAAKJNlRuA
Олег Хамець    (2020-08-27 16:00:57)
ВІДСУТНІСТЬ ФОРМУЛ</t>
      </text>
    </comment>
    <comment authorId="0" ref="F601">
      <text>
        <t xml:space="preserve">======
ID#AAAAKJNlRt4
Олег Хамець    (2020-08-27 16:00:26)
ВІДСУТНІСТЬ ФОРМУЛ</t>
      </text>
    </comment>
    <comment authorId="0" ref="AD611">
      <text>
        <t xml:space="preserve">======
ID#AAAAKJFniGI
Олег Хамець    (2020-08-27 15:22:31)
ВИПРАВЛЕНО ( Не внесено значення -32,773 ПКД !)</t>
      </text>
    </comment>
    <comment authorId="0" ref="AK605">
      <text>
        <t xml:space="preserve">======
ID#AAAAKJFniEs
Олег Хамець    (2020-08-27 15:08:43)
НЕВІДОМІ ДАНІ (784,7- попереднє значення. Звідки решта?)</t>
      </text>
    </comment>
    <comment authorId="0" ref="L605">
      <text>
        <t xml:space="preserve">======
ID#AAAAKJFniD0
Олег Хамець    (2020-08-27 15:05:40)
НЕВІДОМІ ДАНІ (495,5- попереднє значення. Звідки решта?)</t>
      </text>
    </comment>
    <comment authorId="0" ref="R605">
      <text>
        <t xml:space="preserve">======
ID#AAAAKJFniDQ
Олег Хамець    (2020-08-27 15:02:41)
ВИПРАВЛЕНО ( Не внесене значення: 6,760)</t>
      </text>
    </comment>
    <comment authorId="0" ref="I605">
      <text>
        <t xml:space="preserve">======
ID#AAAAKJFniDA
Олег Хамець    (2020-08-27 14:59:26)
ВИПРАВЛЕНО ( Не внесене значення: 17,608)</t>
      </text>
    </comment>
    <comment authorId="0" ref="U605">
      <text>
        <t xml:space="preserve">======
ID#AAAAKJ4RAno
Олег Хамець    (2020-08-27 14:23:59)
ВИПРАВЛЕНО (693,7- попереднє значення. ДЕ решта?)</t>
      </text>
    </comment>
    <comment authorId="0" ref="AG604">
      <text>
        <t xml:space="preserve">======
ID#AAAAKJMKkRA
Олег Хамець    (2020-08-27 14:00:57)
НЕВІДОМІ ДАНІ (115,9- попереднє значення. Звідки решта?)</t>
      </text>
    </comment>
    <comment authorId="0" ref="I604">
      <text>
        <t xml:space="preserve">======
ID#AAAAKJMKkP0
Олег Хамець    (2020-08-27 13:53:56)
НЕВІДОМІ ДАНІ (512,2- попереднє значення. Звідки решта?)</t>
      </text>
    </comment>
    <comment authorId="0" ref="AK603">
      <text>
        <t xml:space="preserve">======
ID#AAAAKJMKkPo
Олег Хамець    (2020-08-27 13:46:25)
ВНЕСЕНО( Попереднє значення -15,8. Чи потрібно додавати до загального числа?)</t>
      </text>
    </comment>
    <comment authorId="0" ref="AD603">
      <text>
        <t xml:space="preserve">======
ID#AAAAKJMKkPU
Олег Хамець    (2020-08-27 13:44:46)
ВНЕСЕНО</t>
      </text>
    </comment>
    <comment authorId="0" ref="L603">
      <text>
        <t xml:space="preserve">======
ID#AAAAKJMKkPI
Олег Хамець    (2020-08-27 13:43:07)
НЕВІДОМІ ДАНІ (299,3- попереднє значення. Звідки решта?)</t>
      </text>
    </comment>
    <comment authorId="0" ref="I603">
      <text>
        <t xml:space="preserve">======
ID#AAAAKJMKkOI
Олег Хамець    (2020-08-27 13:37:17)
НЕВІДОМІ ДАНІ (449- попереднє значення. Звідки решта?)</t>
      </text>
    </comment>
    <comment authorId="0" ref="O602">
      <text>
        <t xml:space="preserve">======
ID#AAAAKJMKkJ8
Олег Хамець    (2020-08-27 13:30:58)
ВНЕСЕНО</t>
      </text>
    </comment>
    <comment authorId="0" ref="I602">
      <text>
        <t xml:space="preserve">======
ID#AAAAKJMKkJo
Олег Хамець    (2020-08-27 13:29:15)
ВИПРАВЛЕНО( 343,2- попереднє значення)</t>
      </text>
    </comment>
    <comment authorId="0" ref="I601">
      <text>
        <t xml:space="preserve">======
ID#AAAAKJMKkIM
Олег Хамець    (2020-08-27 13:12:52)
ВИПРАВЛЕНО( попереднє значення-50)</t>
      </text>
    </comment>
    <comment authorId="0" ref="R596">
      <text>
        <t xml:space="preserve">======
ID#AAAAKJMKkH4
Олег Хамець    (2020-08-27 13:05:42)
ВИПРАВЛЕНО (Попереднє значення- 503)</t>
      </text>
    </comment>
    <comment authorId="0" ref="AK596">
      <text>
        <t xml:space="preserve">======
ID#AAAAJ4XJTHU
Олег Хамець    (2020-08-27 12:08:38)
НЕВІДОМІ ДАНІ</t>
      </text>
    </comment>
    <comment authorId="0" ref="AG596">
      <text>
        <t xml:space="preserve">======
ID#AAAAJ4XJTGY
Олег Хамець    (2020-08-27 12:03:07)
ВИПРАВЛЕНО (322- попереднє значення)</t>
      </text>
    </comment>
    <comment authorId="0" ref="AG595">
      <text>
        <t xml:space="preserve">======
ID#AAAAJ4XJTDY
Олег Хамець    (2020-08-27 11:56:43)
ВИПРАВЛЕНО (1873,244- попереднє значення. Чітко видно помилку у розрядності.)</t>
      </text>
    </comment>
    <comment authorId="0" ref="R594">
      <text>
        <t xml:space="preserve">======
ID#AAAAJ4XJS-8
Олег Хамець    (2020-08-27 11:37:44)
ВНЕСЕНО</t>
      </text>
    </comment>
    <comment authorId="0" ref="L593">
      <text>
        <t xml:space="preserve">======
ID#AAAAJ4XJS-g
Олег Хамець    (2020-08-27 11:35:18)
ВИПРАВЛЕНО (78,4- попереднє значення)</t>
      </text>
    </comment>
    <comment authorId="0" ref="I574">
      <text>
        <t xml:space="preserve">======
ID#AAAAJ4XJS5A
Олег Хамець    (2020-08-27 11:08:45)
ВНЕСЕНО</t>
      </text>
    </comment>
    <comment authorId="0" ref="I563">
      <text>
        <t xml:space="preserve">======
ID#AAAAJ4XJS2s
Олег Хамець    (2020-08-27 10:49:10)
НЕВІДОМІ ДАНІ (156,2- попереднє значення)</t>
      </text>
    </comment>
    <comment authorId="0" ref="AG552">
      <text>
        <t xml:space="preserve">======
ID#AAAAJ4XJSsg
Олег Хамець    (2020-08-27 09:21:25)
НЕВІДОМІ ДАНІ  368,3- попереднє значення (В БР є 34,918+101,262+159,168=295,348. Звідки решта?)</t>
      </text>
    </comment>
    <comment authorId="0" ref="I548">
      <text>
        <t xml:space="preserve">======
ID#AAAAJ4XJSq8
Олег Хамець    (2020-08-27 09:02:10)
ВИПРАВЛЕНО (Не внесена сума 209,625)</t>
      </text>
    </comment>
    <comment authorId="0" ref="L547">
      <text>
        <t xml:space="preserve">======
ID#AAAAJ4XJSqw
Олег Хамець    (2020-08-27 08:56:13)
ВИПРАВЛЕНО (не внесена сума 199,385)</t>
      </text>
    </comment>
    <comment authorId="0" ref="AD546">
      <text>
        <t xml:space="preserve">======
ID#AAAAJ4XJSow
Олег Хамець    (2020-08-27 08:28:26)
ВНЕСЕНО</t>
      </text>
    </comment>
    <comment authorId="0" ref="AK546">
      <text>
        <t xml:space="preserve">======
ID#AAAAJ4Qz-DY
Олег Хамець    (2020-08-27 08:18:03)
ВИПРАВЛЕНО (11,8- попереднє значення. Чи потрібно його додавати до основного числа?)</t>
      </text>
    </comment>
    <comment authorId="0" ref="AK540">
      <text>
        <t xml:space="preserve">======
ID#AAAAJ4Qz-Cw
Олег Хамець    (2020-08-27 08:05:38)
ВИПРАВЛЕНО (не внесено 23,99 )</t>
      </text>
    </comment>
    <comment authorId="0" ref="AA539">
      <text>
        <t xml:space="preserve">======
ID#AAAAJ4Qz-Bs
Олег Хамець    (2020-08-27 07:57:41)
НЕВІДОМІ ДАНІ</t>
      </text>
    </comment>
    <comment authorId="0" ref="AG534">
      <text>
        <t xml:space="preserve">======
ID#AAAAJ4Qz-AQ
Олег Хамець    (2020-08-27 07:29:44)
ВНЕСЕНО</t>
      </text>
    </comment>
    <comment authorId="0" ref="AG528">
      <text>
        <t xml:space="preserve">======
ID#AAAAG3Io5f0
Олег Хамець    (2020-08-27 06:56:41)
НЕВІДОМІ ДАНІ( в БР є 34,282+100+77,888=212,17) 311,5- попереднє значення</t>
      </text>
    </comment>
    <comment authorId="0" ref="AG526">
      <text>
        <t xml:space="preserve">======
ID#AAAAG3Io5fc
Олег Хамець    (2020-08-27 06:42:45)
ВНЕСЕНО</t>
      </text>
    </comment>
    <comment authorId="0" ref="AK526">
      <text>
        <t xml:space="preserve">======
ID#AAAAG3Io5fI
Олег Хамець    (2020-08-27 06:37:52)
ВНЕСЕНО( Попереднє значення -48,2. Чи потрібно додавати до загального числа?)</t>
      </text>
    </comment>
    <comment authorId="0" ref="R526">
      <text>
        <t xml:space="preserve">======
ID#AAAAG3Io5e8
Олег Хамець    (2020-08-27 06:35:30)
ВНЕСЕНО</t>
      </text>
    </comment>
    <comment authorId="0" ref="I526">
      <text>
        <t xml:space="preserve">======
ID#AAAAG3Io5es
Олег Хамець    (2020-08-27 06:34:25)
ВИПРАВЛЕНО</t>
      </text>
    </comment>
    <comment authorId="0" ref="AG518">
      <text>
        <t xml:space="preserve">======
ID#AAAAKJf7y94
Олег Хамець    (2020-08-26 13:25:11)
ВНЕСЕНО</t>
      </text>
    </comment>
    <comment authorId="0" ref="AG515">
      <text>
        <t xml:space="preserve">======
ID#AAAAKJf7y8o
Олег Хамець    (2020-08-26 13:16:12)
Виправлено 3 2,8 на 2,1</t>
      </text>
    </comment>
    <comment authorId="0" ref="AG512">
      <text>
        <t xml:space="preserve">======
ID#AAAAKJf7y6I
Олег Хамець    (2020-08-26 13:03:00)
НЕВІДОМІ ДАНІ ( В БР є пункт :
-Капітальний ремонт системи водовідведення -44,857) Звідки решта?</t>
      </text>
    </comment>
    <comment authorId="0" ref="I510">
      <text>
        <t xml:space="preserve">======
ID#AAAAKJf7y4c
Олег Хамець    (2020-08-26 12:52:08)
ВНЕСЕНО</t>
      </text>
    </comment>
    <comment authorId="0" ref="AG510">
      <text>
        <t xml:space="preserve">======
ID#AAAAKJf7y4Q
Олег Хамець    (2020-08-26 12:51:29)
ВНЕСЕНО</t>
      </text>
    </comment>
    <comment authorId="0" ref="AD510">
      <text>
        <t xml:space="preserve">======
ID#AAAAKJf7y34
Олег Хамець    (2020-08-26 12:50:06)
ВНЕСЕНО</t>
      </text>
    </comment>
    <comment authorId="0" ref="AK508">
      <text>
        <t xml:space="preserve">======
ID#AAAAKJf7y3Y
Олег Хамець    (2020-08-26 12:48:20)
ВНЕСЕНО</t>
      </text>
    </comment>
    <comment authorId="0" ref="AG500">
      <text>
        <t xml:space="preserve">======
ID#AAAAKJf7yxI
Олег Хамець    (2020-08-26 12:37:03)
НЕВІДОМІ ДАНІ( в БР відсутні інші капіт. роботи)</t>
      </text>
    </comment>
    <comment authorId="0" ref="AK499">
      <text>
        <t xml:space="preserve">======
ID#AAAAKJf7ywk
Олег Хамець    (2020-08-26 12:34:51)
ВНЕСЕНО</t>
      </text>
    </comment>
    <comment authorId="0" ref="AG499">
      <text>
        <t xml:space="preserve">======
ID#AAAAKJf7ywc
Олег Хамець    (2020-08-26 12:33:50)
НЕВІДОМІ ДАНІ ( в БР є пункт: -Капітальний ремонт водовідведення та гідроізоляційні роботи фундаменту -25,976. Звідки решта ? )</t>
      </text>
    </comment>
    <comment authorId="0" ref="AK498">
      <text>
        <t xml:space="preserve">======
ID#AAAAKJf7yvs
Олег Хамець    (2020-08-26 12:25:50)
8,9- попереднє значення (чи потрібно додавати до загального числа?)</t>
      </text>
    </comment>
    <comment authorId="0" ref="AG498">
      <text>
        <t xml:space="preserve">======
ID#AAAAKJf7yvQ
Олег Хамець    (2020-08-26 12:21:06)
ВИПРАВЛЕНО (366,4- попереднє значення?184,921+175,576=360,497)</t>
      </text>
    </comment>
    <comment authorId="0" ref="L494">
      <text>
        <t xml:space="preserve">======
ID#AAAAKJf7ytI
Олег Хамець    (2020-08-26 12:05:34)
ВИПРАВЛЕНО</t>
      </text>
    </comment>
    <comment authorId="0" ref="AD494">
      <text>
        <t xml:space="preserve">======
ID#AAAAKJf7ytA
Олег Хамець    (2020-08-26 12:03:59)
ВНЕСЕНО</t>
      </text>
    </comment>
    <comment authorId="0" ref="AD486">
      <text>
        <t xml:space="preserve">======
ID#AAAAKJf7yq0
Олег Хамець    (2020-08-26 11:42:23)
ВНЕСЕНО</t>
      </text>
    </comment>
    <comment authorId="0" ref="I486">
      <text>
        <t xml:space="preserve">======
ID#AAAAKJf7yqo
Олег Хамець    (2020-08-26 11:41:14)
ВНЕСЕНО</t>
      </text>
    </comment>
    <comment authorId="0" ref="AG486">
      <text>
        <t xml:space="preserve">======
ID#AAAAKJf7yqg
Олег Хамець    (2020-08-26 11:40:37)
ВИПРАВЛЕНО</t>
      </text>
    </comment>
    <comment authorId="0" ref="AG472">
      <text>
        <t xml:space="preserve">======
ID#AAAAKJf7ypQ
Олег Хамець    (2020-08-26 11:32:46)
НЕВІДОМІ ДАНІ! (В БР є 50,0 . Звідки ще 74,3?)</t>
      </text>
    </comment>
    <comment authorId="0" ref="I470">
      <text>
        <t xml:space="preserve">======
ID#AAAAKJf7ypA
Олег Хамець    (2020-08-26 11:25:31)
ВНЕСЕНО</t>
      </text>
    </comment>
    <comment authorId="0" ref="O470">
      <text>
        <t xml:space="preserve">======
ID#AAAAKJf7yo4
Олег Хамець    (2020-08-26 11:24:30)
ВНЕСЕНО</t>
      </text>
    </comment>
    <comment authorId="0" ref="X470">
      <text>
        <t xml:space="preserve">======
ID#AAAAKJf7yo0
Олег Хамець    (2020-08-26 11:23:16)
ВИПРАВЛЕНО</t>
      </text>
    </comment>
    <comment authorId="0" ref="AG462">
      <text>
        <t xml:space="preserve">======
ID#AAAAKJf7ymU
Олег Хамець    (2020-08-26 11:12:01)
ВНЕСЕНО</t>
      </text>
    </comment>
    <comment authorId="0" ref="AD462">
      <text>
        <t xml:space="preserve">======
ID#AAAAKJf7ymQ
Олег Хамець    (2020-08-26 11:11:31)
ВНЕСЕНО</t>
      </text>
    </comment>
    <comment authorId="0" ref="AK462">
      <text>
        <t xml:space="preserve">======
ID#AAAAKJf7ylU
Олег Хамець    (2020-08-26 11:11:02)
ВНЕСЕНО</t>
      </text>
    </comment>
    <comment authorId="0" ref="AK458">
      <text>
        <t xml:space="preserve">======
ID#AAAAKJf7ykg
Олег Хамець    (2020-08-26 11:01:42)
ВИПРАВЛЕНО</t>
      </text>
    </comment>
    <comment authorId="0" ref="AG458">
      <text>
        <t xml:space="preserve">======
ID#AAAAKJf7ykc
Олег Хамець    (2020-08-26 11:01:28)
Виправлено</t>
      </text>
    </comment>
    <comment authorId="0" ref="L458">
      <text>
        <t xml:space="preserve">======
ID#AAAAKJf7ykE
Олег Хамець    (2020-08-26 10:57:01)
ВИПРАВЛЕНО ( з 197,6 - невідоме значення)</t>
      </text>
    </comment>
    <comment authorId="0" ref="L457">
      <text>
        <t xml:space="preserve">======
ID#AAAAKJlYTXY
Олег Хамець    (2020-08-26 10:24:55)
ВИПРАВЛЕНО (перенесено із категорії санвузли)</t>
      </text>
    </comment>
    <comment authorId="0" ref="I454">
      <text>
        <t xml:space="preserve">======
ID#AAAAKJlYTXA
Олег Хамець    (2020-08-26 10:20:55)
ВНЕСЕНО</t>
      </text>
    </comment>
    <comment authorId="0" ref="AA446">
      <text>
        <t xml:space="preserve">======
ID#AAAAKIUx2rg
Олег Хамець    (2020-08-21 08:46:27)
ВНЕСЕНО</t>
      </text>
    </comment>
    <comment authorId="0" ref="AD260">
      <text>
        <t xml:space="preserve">======
ID#AAAAKHOop8Y
Олег Хамець    (2020-08-20 12:57:04)
ВНЕСЕНО</t>
      </text>
    </comment>
    <comment authorId="0" ref="I250">
      <text>
        <t xml:space="preserve">======
ID#AAAAKHOop6Y
Олег Хамець    (2020-08-20 12:53:16)
ВНЕСЕНО</t>
      </text>
    </comment>
    <comment authorId="0" ref="L230">
      <text>
        <t xml:space="preserve">======
ID#AAAAKHOopyw
Олег Хамець    (2020-08-20 12:19:13)
ВИПРАВЛЕНО( незначна помилка значення після коми)</t>
      </text>
    </comment>
    <comment authorId="0" ref="R218">
      <text>
        <t xml:space="preserve">======
ID#AAAAKHOopxc
Олег Хамець    (2020-08-20 12:04:58)
ВНЕСЕНО</t>
      </text>
    </comment>
    <comment authorId="0" ref="AK218">
      <text>
        <t xml:space="preserve">======
ID#AAAAKHOopxE
Олег Хамець    (2020-08-20 12:04:10)
ВИПРАВЛЕНО (внесено 37,19 )</t>
      </text>
    </comment>
    <comment authorId="0" ref="R201">
      <text>
        <t xml:space="preserve">======
ID#AAAAKHOopcc
Олег Хамець    (2020-08-20 11:32:43)
ВНЕСЕНО</t>
      </text>
    </comment>
    <comment authorId="0" ref="L198">
      <text>
        <t xml:space="preserve">======
ID#AAAAKHOopa0
Олег Хамець    (2020-08-20 11:21:50)
ВИПРАВЛЕНО (змінена розрядність, замість 1,118091 11,18091)</t>
      </text>
    </comment>
    <comment authorId="0" ref="AG194">
      <text>
        <t xml:space="preserve">======
ID#AAAAKHOopQY
Олег Хамець    (2020-08-20 10:43:48)
ВИПРАВЛЕНО( переплутано суму опалення та суму на влаштування стяжок)</t>
      </text>
    </comment>
    <comment authorId="0" ref="AK178">
      <text>
        <t xml:space="preserve">======
ID#AAAAKHOopLA
Олег Хамець    (2020-08-20 09:49:48)
ВНЕСЕНО</t>
      </text>
    </comment>
    <comment authorId="0" ref="AA175">
      <text>
        <t xml:space="preserve">======
ID#AAAAKHOopIE
Олег Хамець    (2020-08-20 09:41:10)
ВИПРАВЛЕНО( 100,159 на 259)</t>
      </text>
    </comment>
    <comment authorId="0" ref="AG150">
      <text>
        <t xml:space="preserve">======
ID#AAAAKHOooD4
Олег Хамець    (2020-08-20 08:36:43)
ВИПРАВЛЕНО (442+30)</t>
      </text>
    </comment>
    <comment authorId="0" ref="AG151">
      <text>
        <t xml:space="preserve">======
ID#AAAAKHOooDs
Олег Хамець    (2020-08-20 08:35:36)
ВИПРАВЛЕНО</t>
      </text>
    </comment>
    <comment authorId="0" ref="AD152">
      <text>
        <t xml:space="preserve">======
ID#AAAAKHOooDo
Олег Хамець    (2020-08-20 08:35:02)
ПКД (ВНЕСЕНО)</t>
      </text>
    </comment>
  </commentList>
  <extLst>
    <ext uri="GoogleSheetsCustomDataVersion1">
      <go:sheetsCustomData xmlns:go="http://customooxmlschemas.google.com/" r:id="rId1" roundtripDataSignature="AMtx7mha3CVCrgeypj+Nk+S02cGAgsOao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89">
      <text>
        <t xml:space="preserve">======
ID#AAAAHwAlhDo
Олег Хамець    (2021-02-03 09:44:12)
ВНЕСЕНО</t>
      </text>
    </comment>
    <comment authorId="0" ref="AA805">
      <text>
        <t xml:space="preserve">======
ID#AAAAHwAlgu0
Олег Хамець    (2021-02-03 08:52:30)
ВИПРАВЛЕНО</t>
      </text>
    </comment>
  </commentList>
  <extLst>
    <ext uri="GoogleSheetsCustomDataVersion1">
      <go:sheetsCustomData xmlns:go="http://customooxmlschemas.google.com/" r:id="rId1" roundtripDataSignature="AMtx7mhMdAvdP+uvNp61ga8fOZMESWJF4Q=="/>
    </ext>
  </extLst>
</comments>
</file>

<file path=xl/sharedStrings.xml><?xml version="1.0" encoding="utf-8"?>
<sst xmlns="http://schemas.openxmlformats.org/spreadsheetml/2006/main" count="958" uniqueCount="685">
  <si>
    <t>Санвузли</t>
  </si>
  <si>
    <t>Вікна</t>
  </si>
  <si>
    <t>Опалення</t>
  </si>
  <si>
    <t>Покрівлі, дахи</t>
  </si>
  <si>
    <t>Харчоблоки</t>
  </si>
  <si>
    <t>Басейни</t>
  </si>
  <si>
    <t>Спортзали</t>
  </si>
  <si>
    <t>Спортмайд/ стадіони</t>
  </si>
  <si>
    <t>Інші роботи</t>
  </si>
  <si>
    <t>Придбання</t>
  </si>
  <si>
    <t>№</t>
  </si>
  <si>
    <t>Назва закладу освіти</t>
  </si>
  <si>
    <t>Адреса</t>
  </si>
  <si>
    <t>Рік</t>
  </si>
  <si>
    <t>Всього</t>
  </si>
  <si>
    <t>Всього спец фонд</t>
  </si>
  <si>
    <t>Всього заг. фонд</t>
  </si>
  <si>
    <t>Спец. фонд</t>
  </si>
  <si>
    <t>Заг.фонд</t>
  </si>
  <si>
    <t>Примітка</t>
  </si>
  <si>
    <t>ПШ 53 і СЗШ 87</t>
  </si>
  <si>
    <t>проспект Чорновола, 6 / вул. Замарстинівська, 11</t>
  </si>
  <si>
    <t>Галицький р-н</t>
  </si>
  <si>
    <t>Львівська академічна гімназія при національному університеті "Львівська політехніка"</t>
  </si>
  <si>
    <t>Вул. С. Бандери, 14</t>
  </si>
  <si>
    <t xml:space="preserve">Ремонтно-реставраційні роботи будівлі- 383,2, 
Реконструкція горищного приміщення з метою енергозбереження та розширення навчальних приміщень та реалізації міжнародних проектів-158,657
Ремонтно-реставраційні роботи фасаду-426,822 </t>
  </si>
  <si>
    <t>Реконструкція горищного приміщення з метою енергозбереження та розширення навчальних приміщень та реалізації міжнародних проектів-283,84
Реставрація з переплануванням спортзалу  з розширенням за рахунок прибудови санітарно-гігієнічних приміщень- 274,71</t>
  </si>
  <si>
    <t xml:space="preserve">Капітальний ремонт приміщень навчальних кабінетів </t>
  </si>
  <si>
    <t xml:space="preserve"> </t>
  </si>
  <si>
    <t>Проведення невідкладних аварійно-відновлювальних робіт з виведення з аварійного стану підпірно-огороджувальної стінки</t>
  </si>
  <si>
    <t>Проведення невідкладних аварійно-відновлювальних робіт з виведення з аварійного стану підпірно-огороджувальної стінки 
Екокабінет 225 тис. грн</t>
  </si>
  <si>
    <t>Львівська лінгвістична гімназія</t>
  </si>
  <si>
    <t>вул. Кирила і Мефодія, будинок 17 А</t>
  </si>
  <si>
    <t>Підпірна стінка</t>
  </si>
  <si>
    <t>Ліцей "Галицький" Львівської міської ради</t>
  </si>
  <si>
    <t>Вул. Замкова, будинок 4</t>
  </si>
  <si>
    <t>огорожа</t>
  </si>
  <si>
    <t>Огорожа  679,0 тис грн
реконструкція доріжок 960,0 тис. грн</t>
  </si>
  <si>
    <t>Львівська державна комунальна середня загальноосвітня школа № 3</t>
  </si>
  <si>
    <t>Вул. С. Бандери, 11</t>
  </si>
  <si>
    <t>Капітальний ремонт приміщень навчальних кабінетів</t>
  </si>
  <si>
    <t>Початкова школа №4 Львівської міської ради</t>
  </si>
  <si>
    <t>Вул. Дзиндри, 7</t>
  </si>
  <si>
    <t>Встановлення протипожежної сигналізації</t>
  </si>
  <si>
    <t>Середня загальноосвітня школа № 9</t>
  </si>
  <si>
    <t>Вул. Коперника, будинок 40</t>
  </si>
  <si>
    <t>Огорожа</t>
  </si>
  <si>
    <t>Середня загальноосвітня школа №10 м.Львова імені Святої Марії Магдалени</t>
  </si>
  <si>
    <t>Вул. Генерала Чупринки,1</t>
  </si>
  <si>
    <t>Ремонтно-реставраційні роботи фасаду</t>
  </si>
  <si>
    <t>Середня загальноосвітня школа № 27 м.Львова ім. героя Небесної Сотні Юрія Вербицького</t>
  </si>
  <si>
    <t>Вул. І. Свєнціцького, 15</t>
  </si>
  <si>
    <t>Ліцей №28 Львівської міської ради</t>
  </si>
  <si>
    <t>вул. Тютюнника, 2</t>
  </si>
  <si>
    <t>Капітальний ремонт електромереж</t>
  </si>
  <si>
    <t>Капітальний ремонт подвір'я</t>
  </si>
  <si>
    <t>Проведення невідкладних аварійно-відновлювальних робіт з виведення з аварійного стану підпірно-огороджувальної стінки 3866
Ремонтно-реставраційні роботи по гідроізоляції фундаментів та дренажу будівлі 124,0</t>
  </si>
  <si>
    <t>Гідроізоляція</t>
  </si>
  <si>
    <t>Середня загальноосвітня школа №34 імені Маркіяна Шашкевича м.Львова</t>
  </si>
  <si>
    <t>вул. Замкнена, 8</t>
  </si>
  <si>
    <t>подвіря</t>
  </si>
  <si>
    <t>Львівська середня загальноосвітня школа східних мов та східних бойових мистецтв "Будокан" з поглибленим вивченням іноземних мов</t>
  </si>
  <si>
    <t>вул. Шухевича,2</t>
  </si>
  <si>
    <t>Ремонтно-реставраційні роботи з облаштуванням міжшкільної обсерваторії 20,3
Капітальний ремонт систем електропостачання та електроосвітлення 75,094</t>
  </si>
  <si>
    <t>Обсерваторія</t>
  </si>
  <si>
    <t>Для НВП</t>
  </si>
  <si>
    <t>Ліцей №52 ім.М.Лобачевського Львівської міської ради</t>
  </si>
  <si>
    <t>Вул. Гоголя, будинок 17</t>
  </si>
  <si>
    <t>Середня загальноосвітня школа № 62</t>
  </si>
  <si>
    <t>Вул. Театральна 15</t>
  </si>
  <si>
    <t>Проведення невідкладних аварійно-відновлювальних робіт з виведення з аварійного стану окремих конструкційних елементів даху і фасаду (ремонтно-реставраційні роботи)</t>
  </si>
  <si>
    <t>Заклад загальної середньої освіти № 87 м. Львівської міської ради імені Ірини Калинець</t>
  </si>
  <si>
    <t>Вул. Замарстинівська, будинок 11</t>
  </si>
  <si>
    <t>Ремонтно-реставраційні роботи пам'ятки архітектури місцевого значення</t>
  </si>
  <si>
    <t>Залізничний р-н</t>
  </si>
  <si>
    <t>Ліцей №15 Львівської міської ради</t>
  </si>
  <si>
    <t>Вул. Патона, будинок 7</t>
  </si>
  <si>
    <t>Територія</t>
  </si>
  <si>
    <t>Ліцей № 18 Львівської міської ради</t>
  </si>
  <si>
    <t>вул. Кульчицької, будинок 18</t>
  </si>
  <si>
    <t>блискавкозахист</t>
  </si>
  <si>
    <t>Середня загальноосвітня школа № 40 м. Львова</t>
  </si>
  <si>
    <t>вул. Любінська, будинок 93 Б</t>
  </si>
  <si>
    <t>Львівська українська гуманітарна гімназія ім. Олени Степанів з поглибленим вивченням українознавства та англійської мови</t>
  </si>
  <si>
    <t>Вул. Олени Степанівни, будинок 13</t>
  </si>
  <si>
    <t>ремонт будівлі</t>
  </si>
  <si>
    <t>Львівський художній ліцей при Львівській національній академії мистецтв</t>
  </si>
  <si>
    <t>Вул. Хотинська, будинок 6</t>
  </si>
  <si>
    <t>Середня загальноосвітня школа № 60 м. Львова</t>
  </si>
  <si>
    <t>вул. Петра Полтави, будинок 32</t>
  </si>
  <si>
    <t>Піддлога 14,0 
вестибюдь 14,0</t>
  </si>
  <si>
    <t>Ліцей "Гроно" Львівської міської ради</t>
  </si>
  <si>
    <t>вул. Вигоди, 27</t>
  </si>
  <si>
    <t>подвір'я</t>
  </si>
  <si>
    <t>Середня загальноосвітня школа № 65 м. Львова</t>
  </si>
  <si>
    <t>вул. Роксоляни, будинок 35</t>
  </si>
  <si>
    <t>Водовідведення</t>
  </si>
  <si>
    <t>Середня загальноосвітня школа № 67</t>
  </si>
  <si>
    <t>вул. Сяйво, будинок 18</t>
  </si>
  <si>
    <t>Влаштування бетонних стяжок-10,0
Капітальний ремонт кабінету фізики- 400,0 тис. грн
Капітальний ремонт території 405 тис. грн</t>
  </si>
  <si>
    <t>Середня загальноосвітня школа № 68 м. Львова</t>
  </si>
  <si>
    <t>Вул. Дозвільна, будинок 3</t>
  </si>
  <si>
    <t>Львівська загальноосвітня школа І-ІІІ ступенів № 74 Львівської міської ради Львівської області</t>
  </si>
  <si>
    <t>Рудне, вул. Огієнка, будинок 9</t>
  </si>
  <si>
    <t>Кагалізація- 49,0</t>
  </si>
  <si>
    <t>Ліцей № 75 ім.Лесі Українки Львівської міської ради</t>
  </si>
  <si>
    <t>вул. Караджича, будинок 7</t>
  </si>
  <si>
    <t>Територія 777,0 тис. грн</t>
  </si>
  <si>
    <t>Середня загальноосвітня школа № 77 м. Львова з поглибленим вивченням економіки та управлінської діяльності</t>
  </si>
  <si>
    <t>Вул. І. Виговського, будинок 7А</t>
  </si>
  <si>
    <t>Львівська гімназія "Євшан"</t>
  </si>
  <si>
    <t>вул. Любінська, будинок 93 А</t>
  </si>
  <si>
    <t>Львівський фізико-математичний ліцей-інтернат при Львівському національному університеті імені Івана Франка</t>
  </si>
  <si>
    <t>вул. Караджича, будинок 29</t>
  </si>
  <si>
    <t xml:space="preserve">Пожежна сигналізація- 334
Внутрішня територія 361
</t>
  </si>
  <si>
    <t>Придбання для їдальні</t>
  </si>
  <si>
    <t>Початкова школа "Арніка" Львівської міської ради</t>
  </si>
  <si>
    <t>Вул. Комарова, будинок 12</t>
  </si>
  <si>
    <t>Початкова школа "Один, два, три" Львівської міської ради</t>
  </si>
  <si>
    <t>Вул. Любінська, будинок 89-В</t>
  </si>
  <si>
    <t>Львівська загальноосвітня школа І ступеня "Світанок" Львівської міської ради Львівської області</t>
  </si>
  <si>
    <t>Вул. Петлюри, будинок 43А</t>
  </si>
  <si>
    <t>Личаківський р-н</t>
  </si>
  <si>
    <t>Ліцей №6 Львівської міської ради</t>
  </si>
  <si>
    <t>Вул. Зелена, будинок 22</t>
  </si>
  <si>
    <t>Ліцей "Львівський" Львівської міської ради</t>
  </si>
  <si>
    <t>вул.Лисинецька 3</t>
  </si>
  <si>
    <t>Придбання для харчоблоку</t>
  </si>
  <si>
    <t>Львівська середня загальноосвітня школа І-ІІІ ступенів №7 Львівської міської ради</t>
  </si>
  <si>
    <t>Хмельницького, будинок 132</t>
  </si>
  <si>
    <t>Водовідведення та благоустрій території 482
Капітальний ремонт приміщень каб. трудового навчання</t>
  </si>
  <si>
    <t>Предмети і обладнання для каб. трудового навчання</t>
  </si>
  <si>
    <t>Ліцей №8 Львівської міської ради</t>
  </si>
  <si>
    <t>вул. Підвальна, будинок 2</t>
  </si>
  <si>
    <t>Середня загальноосвітня школа І-ІІІ ст. "Лідер" з різними формами навчання</t>
  </si>
  <si>
    <t>Вул. Некрасова, будинок 59</t>
  </si>
  <si>
    <t>пожежна сигналізіція</t>
  </si>
  <si>
    <t>Ліцей №21 Львівської міської ради</t>
  </si>
  <si>
    <t>Вул. Кониського, будинок 8</t>
  </si>
  <si>
    <t>НВП</t>
  </si>
  <si>
    <t>Львівська загальноосвітня школа І-ІІІ ступенів №24 ім. М.Конопницької Львівської міської ради Львівської області</t>
  </si>
  <si>
    <t>Вул. Кониського, будинок 4</t>
  </si>
  <si>
    <t>3д принтер</t>
  </si>
  <si>
    <t>Середня загальноосвітня школа І-ІІІ ступенів № 29 м.Львова</t>
  </si>
  <si>
    <t>Місто Львів-Винники, вул. Сухомлинського, будинок 6</t>
  </si>
  <si>
    <t>Для харчобл.</t>
  </si>
  <si>
    <t>Ліцей №37 Львівської міської ради</t>
  </si>
  <si>
    <t>Вул. Солодова, будинок 6</t>
  </si>
  <si>
    <t>територія</t>
  </si>
  <si>
    <t>Cередня загальноосвітня школа № 42 м. Львова</t>
  </si>
  <si>
    <t>вул. Каштанова, будинок 9</t>
  </si>
  <si>
    <t>Середня загальноосвітня школа І-ІІІ ступенів №47 м.Львова</t>
  </si>
  <si>
    <t>М. Винники, вул. Галицька, будинок 54</t>
  </si>
  <si>
    <t>для спортмайд.</t>
  </si>
  <si>
    <t>Середня загальноосвітня школа І-ІІІ ступенів №49 м.Львова</t>
  </si>
  <si>
    <t>Вул. Ольги Басараб, будинок 4</t>
  </si>
  <si>
    <t>Середня загальноосвітня школа № 63 м.Львова</t>
  </si>
  <si>
    <t>Вул. Личаківська, будинок 171</t>
  </si>
  <si>
    <t>Кап рем прим.</t>
  </si>
  <si>
    <t>Ліцей № 70 Львівської міської ради</t>
  </si>
  <si>
    <t>вул. Дорога Кривчицька, будинок 1</t>
  </si>
  <si>
    <t>авар. віднов.окремих констр. елементів будівлі- 29
Приміщення 22,0
реконстр. з добуд. корп. 84,0
 рем. вул. ел. освітлення. 140,0
Рем. вестибюлю  13,0</t>
  </si>
  <si>
    <t>Львівська середня загальноосвітня школа І-ІІІ ступенів №71 Львівської міської ради Львівської області</t>
  </si>
  <si>
    <t>Вул. Дорога Кривчицька, будинок 92</t>
  </si>
  <si>
    <t>Львівська загальноосвітня школа І-ІІІ ступенів №82 Львівської міської ради Львівської області</t>
  </si>
  <si>
    <t>вул. Шафарика, будинок 13</t>
  </si>
  <si>
    <t>Ліцей "Просвіта" Львівської міської ради</t>
  </si>
  <si>
    <t>Вул. Просвіти, будинок 2-4</t>
  </si>
  <si>
    <t xml:space="preserve">Ремонт дворику - 343,0
Пожежна сигн.- 268,0
</t>
  </si>
  <si>
    <t>Гімназія "Провесінь" Львівської міської ради</t>
  </si>
  <si>
    <t>вул. Тракт-Глинянський, будинок 151Б</t>
  </si>
  <si>
    <t>291,11-ПКД на рек. з добуд.</t>
  </si>
  <si>
    <t>36,5-рек. з добуд.</t>
  </si>
  <si>
    <t>3454,58-рек. з добуд.</t>
  </si>
  <si>
    <t>11374,209-рек. з добуд.</t>
  </si>
  <si>
    <t>рек. з добуд.</t>
  </si>
  <si>
    <t>3-Д принтер</t>
  </si>
  <si>
    <t>Початкова школа "Дзвіночок" Львівської міської ради</t>
  </si>
  <si>
    <t>вул. Некрасова, будинок 31</t>
  </si>
  <si>
    <t>Загальноосвітня школа "Берегиня" м.Львова</t>
  </si>
  <si>
    <t>м. Винники, Вул. Галицька, будинок 38</t>
  </si>
  <si>
    <t>Сихівський р-н</t>
  </si>
  <si>
    <t>Середня загальноосвітня школа № 1 м. Львова</t>
  </si>
  <si>
    <t>Вул. Трильовського, будинок 17</t>
  </si>
  <si>
    <t>Середня загальноосвітня школа № 13</t>
  </si>
  <si>
    <t>Вул. Драгана, будинок 7</t>
  </si>
  <si>
    <t>Середня загальноосвітня школа № 32</t>
  </si>
  <si>
    <t>вул. Я. Гашека, будинок 13</t>
  </si>
  <si>
    <t>Ліцей "Інтелект" Львівської міської ради</t>
  </si>
  <si>
    <t>вул. Запорізька, будинок 20</t>
  </si>
  <si>
    <t>Кап рем каб. трудов. навчаня</t>
  </si>
  <si>
    <t>Для каб. трудов. навчання</t>
  </si>
  <si>
    <t>Середня загальноосвітня школа № 72</t>
  </si>
  <si>
    <t>Вул. Зубрівська, будинок 1</t>
  </si>
  <si>
    <t>Інженерні мережі</t>
  </si>
  <si>
    <t>Середня загальноосвітня школа № 73</t>
  </si>
  <si>
    <t>вул. Дністерська, будинок 5</t>
  </si>
  <si>
    <t>Середня загальноосвітня школа № 84 імені Блаженної Йосафати Гордашевської</t>
  </si>
  <si>
    <t>Вул. Зубрівська, будинок 30</t>
  </si>
  <si>
    <t>Приміщення</t>
  </si>
  <si>
    <t>За пр. Привітна школа</t>
  </si>
  <si>
    <t>Середня загальноосвітня школа І-ІІІ ступенів № 86</t>
  </si>
  <si>
    <t>Вул. Скорини, будинок 34</t>
  </si>
  <si>
    <t>меблі</t>
  </si>
  <si>
    <t>Середня загальноосвітня школа № 90 міста Львова</t>
  </si>
  <si>
    <t>вул. Б. Антоненка-Давидовича, будинок 2</t>
  </si>
  <si>
    <t>Ліцей № 93 Львівської міської ради</t>
  </si>
  <si>
    <t>вул. Кос-Анатольського, будинок 10</t>
  </si>
  <si>
    <t>Ремонт тиру</t>
  </si>
  <si>
    <t>Середня загальноосвітня школа № 95</t>
  </si>
  <si>
    <t>Вул. Кавалерідзе, будинок 15</t>
  </si>
  <si>
    <t>приміщення майстерні-44
платформа 53</t>
  </si>
  <si>
    <t>Середня загальноосвітня школа № 96 МЖК-1</t>
  </si>
  <si>
    <t>вул. Довженка, будинок 13</t>
  </si>
  <si>
    <t>Актовий зал</t>
  </si>
  <si>
    <t>для актового залу 349
Привітнак школа 500</t>
  </si>
  <si>
    <t>Середня загальноосвітня школа № 98 м. Львова</t>
  </si>
  <si>
    <t>Вул. Трильовського, будинок 12</t>
  </si>
  <si>
    <t xml:space="preserve">Для їдальні 331
Для НВП 50
Література100
</t>
  </si>
  <si>
    <t>Ліцей "Сихівський" Львівської міської ради</t>
  </si>
  <si>
    <t>вул. Гната Хоткевича, будинок 48</t>
  </si>
  <si>
    <t>Навчально-виховний комплекс "Школа-садок "Софія"</t>
  </si>
  <si>
    <t>вул. Героїв Крут, будинок 27</t>
  </si>
  <si>
    <t>Ліцей "Оріяна" Львівської міської ради</t>
  </si>
  <si>
    <t>Вул. Чукаріна, будинок 3</t>
  </si>
  <si>
    <t>Загальноосвітня школа "Первоцвіт" Львівської міської ради</t>
  </si>
  <si>
    <t>Вул. Манастирського, будинок 9</t>
  </si>
  <si>
    <t>ремонт вент.каналів</t>
  </si>
  <si>
    <t>ремонт каналізації</t>
  </si>
  <si>
    <t>Загальноосвітня школа "Дивосвіт" Львівської міської ради</t>
  </si>
  <si>
    <t>Вул. Трильовського, будинок 24</t>
  </si>
  <si>
    <t>Майданчик</t>
  </si>
  <si>
    <t>Гімназія “Тривіта” Львівської міської ради</t>
  </si>
  <si>
    <t>Навчально-виховний комплекс "Школа-гімназія" Бл. Клементія та Андрея Шептицьких</t>
  </si>
  <si>
    <t>вул. Гната Хоткевича, будинок 16</t>
  </si>
  <si>
    <t>Франківський р-н</t>
  </si>
  <si>
    <t>Ліцей № 5 імені Іванни та Іллі Кокорудзів Львівської міської ради</t>
  </si>
  <si>
    <t>Вул. Кокорудзів, Будинок 9</t>
  </si>
  <si>
    <t>приміщення</t>
  </si>
  <si>
    <t>Ліцей № 2 Львівської міської ради</t>
  </si>
  <si>
    <t>вул. Володимира Великого,55 А</t>
  </si>
  <si>
    <t>ливневав</t>
  </si>
  <si>
    <t>приміщення покриття подвіря</t>
  </si>
  <si>
    <t>Ліцей № 17 Львівської міської ради</t>
  </si>
  <si>
    <t>Вул. Мельника, будинок 1/3</t>
  </si>
  <si>
    <t>Середня загальноосвітня школа № 31 м. Львова</t>
  </si>
  <si>
    <t>Вул. Княгині Ольги, будинок 104</t>
  </si>
  <si>
    <t>пожежна 10
 роздяг. 52</t>
  </si>
  <si>
    <t>Середня загальноосвітня школа № 36 м. Львова</t>
  </si>
  <si>
    <t>Вул. Володимира Великого, будинок 55Б</t>
  </si>
  <si>
    <t>вестибюль</t>
  </si>
  <si>
    <t>Гр. бюджет</t>
  </si>
  <si>
    <t>Ліцей № 45 Львівської міської ради</t>
  </si>
  <si>
    <t>вул. Наукова, будинок 25</t>
  </si>
  <si>
    <t>поповн. бібліот. фондів</t>
  </si>
  <si>
    <t>Ліцей № 46 ім. В'ячеслава Чорновола Львівської міської ради</t>
  </si>
  <si>
    <t>вул. Наукова, будинок 90</t>
  </si>
  <si>
    <t>коридор</t>
  </si>
  <si>
    <t>гр бюджет</t>
  </si>
  <si>
    <t>Середня загальноосвітня школа І-ІІІ ступенів № 48 м. Львова</t>
  </si>
  <si>
    <t>Вул. Івана Рубчака, будинок 8</t>
  </si>
  <si>
    <t>Середня загальноосвітня школа І-ІІІ ступенів № 50 м. Львова</t>
  </si>
  <si>
    <t>Вул. Комаринця, будинок 2</t>
  </si>
  <si>
    <t>експертиза території</t>
  </si>
  <si>
    <t>Ліцей № 51 імені Івана Франка Львівської міської ради</t>
  </si>
  <si>
    <t>вул. Скісна, будинок 1</t>
  </si>
  <si>
    <t>доступність</t>
  </si>
  <si>
    <t>Середня загальноосвітня школа І-ІІІ ступенів № 55 м. Львова</t>
  </si>
  <si>
    <t>Вул. Степана Бандери, будинок 91</t>
  </si>
  <si>
    <t>газопостачання</t>
  </si>
  <si>
    <t>Ліцей № 66 Львівської міської ради</t>
  </si>
  <si>
    <t>вул. Наукова, будинок 92</t>
  </si>
  <si>
    <t>нвп-46,0</t>
  </si>
  <si>
    <t>Ліцей імені Івана Пулюя Львівської міської ради</t>
  </si>
  <si>
    <t>вул. Пулюя, будинок 16</t>
  </si>
  <si>
    <t>Капітальний ремонт сист.водовідв.;Капіт.ремонт тиру</t>
  </si>
  <si>
    <t>Кап.рем.тиру</t>
  </si>
  <si>
    <t>Кап.рем.приміщень,кап.рем.кабінету фізики</t>
  </si>
  <si>
    <t>Кап.рем.навч.кабінетів</t>
  </si>
  <si>
    <t>Кап.рем.каб.Зах.Вітчизни</t>
  </si>
  <si>
    <t>Кап.рем.кабін.</t>
  </si>
  <si>
    <t>для харчоблоку</t>
  </si>
  <si>
    <t>Ліцей міжнародних відносин ім. В.Стуса Львівської міської ради</t>
  </si>
  <si>
    <t>Вул. Повстанська, будинок 14</t>
  </si>
  <si>
    <t>30 - проектор
мікропроект 294</t>
  </si>
  <si>
    <t>Ліцей ім.В.Симоненка Львівської міської ради</t>
  </si>
  <si>
    <t>вул. В. Симоненка, б. 6</t>
  </si>
  <si>
    <t>91т.грн кап.рем. Приміщення бібліотеки; 249т.грн. кап.рем.приміщення навчальних кабінетів</t>
  </si>
  <si>
    <t>Капітальний ремонт приміщень навчальних кабінетів у загальноосвітніх навчальних закладах</t>
  </si>
  <si>
    <t>Капітальний ремонт з встановленням огорожі ліцею ім. В.Симоненка ЛМР на вул. В.Симоненка ,6</t>
  </si>
  <si>
    <t>Ліцей "Надія" Львівської міської ради</t>
  </si>
  <si>
    <t>вул. Наукова, б. 60</t>
  </si>
  <si>
    <t>кап.рем.тротуарних доріжок</t>
  </si>
  <si>
    <t>Класична гімназія при ЛНУ ім.І.Франка</t>
  </si>
  <si>
    <t>вул. Порохова, будинок 3</t>
  </si>
  <si>
    <t>Фасад (мікропроект)</t>
  </si>
  <si>
    <t>203-пожежна сигналізація, 368,44251-фасад (мікропроект)</t>
  </si>
  <si>
    <t>Ліцей "Європейський" Львівської міської ради</t>
  </si>
  <si>
    <t>Вул. Кульпарківська, будинок 99</t>
  </si>
  <si>
    <t>капремонт акт. залу</t>
  </si>
  <si>
    <t>3-д принтер</t>
  </si>
  <si>
    <t>Початкова школа "Малюк" Львівської міської ради</t>
  </si>
  <si>
    <t>Вул. В. Великого, будинок 41А</t>
  </si>
  <si>
    <t>Початкова школа "Школа радості" Львівської міської ради</t>
  </si>
  <si>
    <t>Вул. Пулюя, будинок 10</t>
  </si>
  <si>
    <t>Початкова школа "Джерельце" Львівської міської ради</t>
  </si>
  <si>
    <t>Вул. Сахарова, будинок 80</t>
  </si>
  <si>
    <t>Кап.рем.гідроізоляц.</t>
  </si>
  <si>
    <t>Кап.рем.електромер.</t>
  </si>
  <si>
    <t>Кап.рем.огорожі</t>
  </si>
  <si>
    <t>Шевченківський р-н</t>
  </si>
  <si>
    <t>Середня загальноосвітня школа № 20 м. Львова</t>
  </si>
  <si>
    <t>Вул. Скидана, будинок 18</t>
  </si>
  <si>
    <t>Середня загальноосвітня школа № 22 імені Василя Стефаника</t>
  </si>
  <si>
    <t>Вул. Хімічна, будинок 7</t>
  </si>
  <si>
    <t>Львівська середня загальноосвітня школа №23 міста Львова</t>
  </si>
  <si>
    <t>вул. Варшавська, будинок 126</t>
  </si>
  <si>
    <t>Львівська середня загальноосвітня школа №30 міста Львова</t>
  </si>
  <si>
    <t>вул. Г. Мазепи, будинок 31</t>
  </si>
  <si>
    <t>Львівська середня загальноосвітня школа № 33</t>
  </si>
  <si>
    <t>Вул. Шевченка, будинок 34</t>
  </si>
  <si>
    <t>кап рем будівлі 220
сходи 145</t>
  </si>
  <si>
    <t>Ліцей № 38 Львівської міської ради</t>
  </si>
  <si>
    <t>вул. Порічкова, будинок 4</t>
  </si>
  <si>
    <t>доступність 35</t>
  </si>
  <si>
    <t>Середня загальноосвітня школа І-ІІІ ступенів № 41 м. Львова</t>
  </si>
  <si>
    <t>Брюховичі, вул. Макаренка, будинок 19</t>
  </si>
  <si>
    <t>Львівська загальноосвітня школа І-ІІІ ступенів № 43</t>
  </si>
  <si>
    <t>Вул. Масарика, будинок 9</t>
  </si>
  <si>
    <t>Львівська середня загальноосвітня школа І-ІІІ ступенів № 44 імені Тараса Шевченка</t>
  </si>
  <si>
    <t>вул. Пстрака, будинок 1</t>
  </si>
  <si>
    <t>Початкова школа № 53 Львівської міської ради</t>
  </si>
  <si>
    <t>Пр. В´ячеслава Чорновола, будинок 6</t>
  </si>
  <si>
    <t>Фасад</t>
  </si>
  <si>
    <t>Середня загальноосвітня школа № 54 м.Львова</t>
  </si>
  <si>
    <t>вул. Хвильового, будинок 16</t>
  </si>
  <si>
    <t>3-Д принтер-28.5
Для харчоблоку</t>
  </si>
  <si>
    <t>Ліцей № 57 імені Короля Данила Львівської міської ради</t>
  </si>
  <si>
    <t>Вул. Жовківська, будинок 6</t>
  </si>
  <si>
    <t>Середня загальноосвітня школа №78 міста Львова</t>
  </si>
  <si>
    <t>вул. Замарстинівська, будинок 132</t>
  </si>
  <si>
    <t>кап рем. будівлі</t>
  </si>
  <si>
    <t>Ліцей №81 ім. П. Сагайдачного Львівської міської ради</t>
  </si>
  <si>
    <t>Вул. Г. Мазепи, будинок 1А</t>
  </si>
  <si>
    <t>для каб. біології</t>
  </si>
  <si>
    <t>Середня загальноосвітня школа № 91 міста Львова</t>
  </si>
  <si>
    <t>вул. Варшавська, будинок 58</t>
  </si>
  <si>
    <t>Середня загальноосвітня школа № 92</t>
  </si>
  <si>
    <t>вул. Шевченка, будинок 390</t>
  </si>
  <si>
    <t>Середня загальноосвітня школа № 99 м. Львова</t>
  </si>
  <si>
    <t>вул. Творча, будинок 1</t>
  </si>
  <si>
    <t xml:space="preserve">приміщення творч.-48
 акт зал 175
</t>
  </si>
  <si>
    <t>Гр бюджет акт. зал</t>
  </si>
  <si>
    <t>Середня загальноосвітня школа № 100 м. Львова</t>
  </si>
  <si>
    <t>вул. Величковського, будинок 58</t>
  </si>
  <si>
    <t>Навчально-виховний комплекс "Інженерно-економічна школа-Львівський економічний ліцей"</t>
  </si>
  <si>
    <t>вул. Хвильового, будинок 35</t>
  </si>
  <si>
    <t>Львівська правнича гімназія</t>
  </si>
  <si>
    <t>вул. Леонтовича, будинок 2</t>
  </si>
  <si>
    <t>Навчально-виховний комплекс «школа комп’ютерних технологій - Львівський технологічний ліцей»</t>
  </si>
  <si>
    <t>вул. Таманська, будинок 11</t>
  </si>
  <si>
    <t>Ліцей № 94 Львівської міської ради</t>
  </si>
  <si>
    <t>Вул. Брюховицька, будинок 99</t>
  </si>
  <si>
    <t xml:space="preserve">Каналізація 443
Подвір'я 64
 Приміщення 236
</t>
  </si>
  <si>
    <t>Середня загальноосвітня школа № 97 м. Львова</t>
  </si>
  <si>
    <t>Вул. Миколайчука, будинок 18</t>
  </si>
  <si>
    <t>Львівська гімназія «Престиж» з поглибленим вивченням іноземних мов</t>
  </si>
  <si>
    <t>Вул. Ветеранів, будинок 11</t>
  </si>
  <si>
    <t>Пральні</t>
  </si>
  <si>
    <t>Майданчики/павільйони</t>
  </si>
  <si>
    <t>Заклад дошкільної освіти (дитячий садок) № 21 Львівської міської ради</t>
  </si>
  <si>
    <t>вул. Грабовського, 3</t>
  </si>
  <si>
    <t>кап.рем.огорожі</t>
  </si>
  <si>
    <t>Заклад дошкільної освіти (ясла-садок) № 25 Львівської міської ради</t>
  </si>
  <si>
    <t>вул. Листопадового Чину, 26</t>
  </si>
  <si>
    <t>Заклад дошкільної освіти (ясла-садок) № 29 Львівської міської ради</t>
  </si>
  <si>
    <t>вул. Чайковського, 22</t>
  </si>
  <si>
    <t>Кап рем будівлі</t>
  </si>
  <si>
    <t>Заклад дошкільної освіти (ясла-садок) № 32 Львівської міської ради</t>
  </si>
  <si>
    <t>вул. Коцюбинського, 21а</t>
  </si>
  <si>
    <t>Каналізація</t>
  </si>
  <si>
    <t>Заклад дошкільної освіти (ясла-садок) компенсуючого типу № 38 Львівської міської ради</t>
  </si>
  <si>
    <t>вул. Уласа Самчука, 21</t>
  </si>
  <si>
    <t>кап.рем.приміщення</t>
  </si>
  <si>
    <t>перекриття</t>
  </si>
  <si>
    <t>пожежна</t>
  </si>
  <si>
    <t>Заклад дошкільної освіти (ясла-садок) № 41 Львівської міської ради</t>
  </si>
  <si>
    <t>вул. Тарнавського, 100а</t>
  </si>
  <si>
    <t>Заклад дошкільної освіти (дитячий садок) № 43 Львівської міської ради</t>
  </si>
  <si>
    <t>вул. Кирила і Мефодія, 11</t>
  </si>
  <si>
    <t>Пожежна сигналізація</t>
  </si>
  <si>
    <t>Заклад дошкільної освіти (ясла-садок) № 109 Львівської міської ради</t>
  </si>
  <si>
    <t>вул. Рутковича, 14</t>
  </si>
  <si>
    <t>Заклад дошкільної освіти (ясла-садок) № 1 Львівської міської ради</t>
  </si>
  <si>
    <t>вул. О.Степанівни, 48а</t>
  </si>
  <si>
    <t>Заклад дошкільної освіти (ясла-садок) № 2 Львівської міської ради</t>
  </si>
  <si>
    <t>вул. Широка, 78</t>
  </si>
  <si>
    <t>вул. Д. Чижевського, 43</t>
  </si>
  <si>
    <t>Відновлення ЗДО на вул. Чижевського</t>
  </si>
  <si>
    <t>Електромережа</t>
  </si>
  <si>
    <t>вул. Є. Олесницького, 2</t>
  </si>
  <si>
    <t>огорожа  на Олесницького</t>
  </si>
  <si>
    <t>Заклад дошкільної освіти (ясла-садок) № 6 Львівської міської ради</t>
  </si>
  <si>
    <t>вул. Левандівська, 30</t>
  </si>
  <si>
    <t>Заклад дошкільної освіти (дитячий садок) компенсуючого типу № 23 Львівської міської ради</t>
  </si>
  <si>
    <t>вул. Вернигори, 7</t>
  </si>
  <si>
    <t>Заклад дошкільної освіти (ясла-садок) № 26 Львівської міської ради</t>
  </si>
  <si>
    <t>вул. Гушалевича, 5</t>
  </si>
  <si>
    <t>Заклад дошкільної освіти (ясла-садок) № 30 Львівської міської ради</t>
  </si>
  <si>
    <t>вул. Низинна, 29</t>
  </si>
  <si>
    <t>Заклад дошкільної освіти (ясла-садок) № 51 Львівської міської ради</t>
  </si>
  <si>
    <t>вул. Виговського, 43а</t>
  </si>
  <si>
    <t>Заклад дошкільної освіти (ясла-садок) компенсуючого типу № 75 Львівської міської ради</t>
  </si>
  <si>
    <t>вул. Виговського, 75</t>
  </si>
  <si>
    <t>Заклад дошкільної освіти (ясла-садок) компенсуючого типу № 86 Львівської міської ради</t>
  </si>
  <si>
    <t>вул. Садова, 20</t>
  </si>
  <si>
    <t>Заклад дошкільної освіти (ясла-садок) № 114 Львівської міської ради</t>
  </si>
  <si>
    <t>вул. Караджича, 20</t>
  </si>
  <si>
    <t>Заклад дошкільної освіти (ясла-садок) № 127 Львівської міської ради</t>
  </si>
  <si>
    <t>вул. Петлюри,19</t>
  </si>
  <si>
    <t>Заклад дошкільної освіти (ясла-садок) № 136 Львівської міської ради</t>
  </si>
  <si>
    <t>вул. Каховська, 10</t>
  </si>
  <si>
    <t>Заклад дошкільної освіти (ясла-садок) № 139 Львівської міської ради</t>
  </si>
  <si>
    <t>вул. Ряшівська, 25</t>
  </si>
  <si>
    <t>Заклад дошкільної освіти (ясла-садок) № 160 Львівської міської ради</t>
  </si>
  <si>
    <t>вул. Роксоляни, 27</t>
  </si>
  <si>
    <t>Кап рем. приміщення</t>
  </si>
  <si>
    <t>Заклад дошкільної освіти (ясла-садок) компенсуючого типу № 166 Львівської міської ради</t>
  </si>
  <si>
    <t>вул. Кульчицької,10а</t>
  </si>
  <si>
    <t>Заклад дошкільної освіти (ясла-садок) № 168 Львівської міської ради</t>
  </si>
  <si>
    <t>вул. Кульпарківська, 182</t>
  </si>
  <si>
    <t>Заклад дошкільної освіти (ясла-садок) № 180 Львівської міської ради</t>
  </si>
  <si>
    <t>Рудно, вул.Грушевського, 56</t>
  </si>
  <si>
    <t>Заклад дошкільної освіти (ясла-садок) “Казка“ Львівської міської ради</t>
  </si>
  <si>
    <t>вул. Патона, 24</t>
  </si>
  <si>
    <t>актовий зал</t>
  </si>
  <si>
    <t>Заклад дошкільної освіти (ясла-садок) № 5 Львівської міської ради</t>
  </si>
  <si>
    <t>вул. Таджицька, 21</t>
  </si>
  <si>
    <t>Кап рем. приміщення,  протипожеж</t>
  </si>
  <si>
    <t>Заклад дошкільної освіти (дитячий садок) № 7 Львівської міської ради</t>
  </si>
  <si>
    <t>вул. Туган-Барановського, 6</t>
  </si>
  <si>
    <t>Заклад дошкільної освіти (ясла-садок) № 9 Львівської міської ради</t>
  </si>
  <si>
    <t>вул. Рильського, 9</t>
  </si>
  <si>
    <t>Відновлення ЗДО</t>
  </si>
  <si>
    <t>Заклад дошкільної освіти (ясла-садок) № 12 Львівської міської ради</t>
  </si>
  <si>
    <t>вул. Довбуша, 20</t>
  </si>
  <si>
    <t>Протиаварійні роботи</t>
  </si>
  <si>
    <t>Заклад дошкільної освіти (ясла-садок) № 14 Львівської міської ради</t>
  </si>
  <si>
    <t>вул. Новознесенська, 42</t>
  </si>
  <si>
    <t>ПКД</t>
  </si>
  <si>
    <t>Котельня</t>
  </si>
  <si>
    <t>інженерні мережі, подвір'я, благоустрій</t>
  </si>
  <si>
    <t>Заклад дошкільної освіти (ясла-садок) № 45 Львівської міської ради</t>
  </si>
  <si>
    <t>вул. Крушельницьких, 23</t>
  </si>
  <si>
    <t>Заклад дошкільної освіти (ясла-садок) компенсуючого типу № 52 Львівської міської ради</t>
  </si>
  <si>
    <t>вул. Пасічна, 94</t>
  </si>
  <si>
    <t>водовідведення</t>
  </si>
  <si>
    <t>Заклад дошкільної освіти (ясла-садок № 67 Львівської міської ради</t>
  </si>
  <si>
    <t>вул. Зелена, 95</t>
  </si>
  <si>
    <t>Заклад дошкільної освіти (ясла-садок) № 71 Львівської міської ради</t>
  </si>
  <si>
    <t>вул. Туркменська,23</t>
  </si>
  <si>
    <t>Заклад дошкільної освіти (ясла-садок) компенсуючого типу № 88 Львівської міської ради</t>
  </si>
  <si>
    <t>вул. Некрасова, 37-а</t>
  </si>
  <si>
    <t>водовідведення територія</t>
  </si>
  <si>
    <t>Заклад дошкільної освіти (дитячий садок) № 89 Львівської міської ради</t>
  </si>
  <si>
    <t>вул. Ярошинської, 15</t>
  </si>
  <si>
    <t>Заклад дошкільної освіти (ясла-садок) № 92 Львівської міської ради</t>
  </si>
  <si>
    <t>вул. Карпатська,12</t>
  </si>
  <si>
    <t>Констр елем.-58
Територія 150</t>
  </si>
  <si>
    <t>вул. Й. Сліпого, 11.</t>
  </si>
  <si>
    <t>протиаварійні</t>
  </si>
  <si>
    <t>Заклад дошкільної освіти (ясла-садок) № 105 Львівської міської ради</t>
  </si>
  <si>
    <t>вул. Пасічна, 15</t>
  </si>
  <si>
    <t>Заклад дошкільної освіти (ясла-садок) № 132 Львівської міської ради</t>
  </si>
  <si>
    <t>вул. Сагайдачного, 21</t>
  </si>
  <si>
    <t>Заклад дошкільної освіти (дитячий садок) № 149 Львівської міської ради</t>
  </si>
  <si>
    <t>вул. Личаківська, 106-а</t>
  </si>
  <si>
    <t>Заклад дошкільної освіти (ясла-садок) № 156 Львівської міської ради</t>
  </si>
  <si>
    <t>м. Винники вул. Горького, 2а</t>
  </si>
  <si>
    <t>Заклад дошкільної освіти (ясла-садок) компенсуючого типу “Барвінок“ Львівської міської ради</t>
  </si>
  <si>
    <t>вул. Шафарика, 15</t>
  </si>
  <si>
    <t>Заклад дошкільної освіти (ясла-садок) компенсуючого типу “Веселка“ Львівської міської ради</t>
  </si>
  <si>
    <t>вул. Китайська, 6-а</t>
  </si>
  <si>
    <t>павільйони</t>
  </si>
  <si>
    <t>Протиаварійні</t>
  </si>
  <si>
    <t>Добудовою корпусу початкової школи № 70 під ДНЗ</t>
  </si>
  <si>
    <t>вул. Дорога Кривчицька, 3</t>
  </si>
  <si>
    <t>Добудова</t>
  </si>
  <si>
    <t>Заклад дошкільної освіти (ясла-садок) № 17 Львівської міської ради</t>
  </si>
  <si>
    <t>вул. Зубрівська, 9</t>
  </si>
  <si>
    <t>Заклад дошкільної освіти (ясла-садок) компенсуючого типу № 35 Львівської міської ради</t>
  </si>
  <si>
    <t>вул. Карманського, 7</t>
  </si>
  <si>
    <t>Заклад дошкільної освіти (ясла-садок) № 40 Львівської міської ради</t>
  </si>
  <si>
    <t>вул. Трильовського, 10</t>
  </si>
  <si>
    <t>Заклад дошкільної освіти (ясла-садок) № 44 Львівської міської ради</t>
  </si>
  <si>
    <t>вул. Зубрівська, 5</t>
  </si>
  <si>
    <t>Заклад дошкільної освіти (ясла-садок) № 70 Львівської міської ради</t>
  </si>
  <si>
    <t>вул. Максимовича, 2</t>
  </si>
  <si>
    <t>Заклад дошкільної освіти (ясла-садок) № 78 Львівської міської ради</t>
  </si>
  <si>
    <t>вул. Чукаріна, 9</t>
  </si>
  <si>
    <t>Заклад дошкільної освіти (ясла-садок) № 118 Львівської міської ради</t>
  </si>
  <si>
    <t>вул. Дністерська, 7а</t>
  </si>
  <si>
    <t>пожежна сигналізація</t>
  </si>
  <si>
    <t>Заклад дошкільної освіти (ясла-садок) № 130 Львівської міської ради</t>
  </si>
  <si>
    <t>вул. Трильовського, 9</t>
  </si>
  <si>
    <t>Заклад дошкільної освіти (ясла-садок) компенсуючого типу № 169 Львівської міської ради</t>
  </si>
  <si>
    <t>вул. Тернопільська, 12</t>
  </si>
  <si>
    <t>Заклад дошкільної освіти (ясла-садок) № 170 Львівської міської ради</t>
  </si>
  <si>
    <t>вул. Ярославенка, 24</t>
  </si>
  <si>
    <t>інженерні мережі</t>
  </si>
  <si>
    <t>Заклад дошкільної освіти (ясла-садок) № 175 Львівської міської ради</t>
  </si>
  <si>
    <t>вул. Антоненка-Давидовича, 11</t>
  </si>
  <si>
    <t>Заклад дошкільної освіти (ясла-садок) компенсуючого типу “Пізнайко“ Львівської міської ради</t>
  </si>
  <si>
    <t>вул. Кос-Анатольського, 8</t>
  </si>
  <si>
    <t>Заклад дошкільної освіти (ясла-садок) компенсуючого типу № 179 Львівської міської ради</t>
  </si>
  <si>
    <t>вул. Чукаріна, 16</t>
  </si>
  <si>
    <t>Заклад дошкільної освіти (ясла-садок) № 181 Львівської міської ради</t>
  </si>
  <si>
    <t>вул. Кавалерідзе, 13</t>
  </si>
  <si>
    <t>Заклад дошкільної освіти (ясла-садок) компенсуючого типу № 183 Львівської міської ради</t>
  </si>
  <si>
    <t>вул. Хуторівка, 44</t>
  </si>
  <si>
    <t>Заклад дошкільної освіти (ясла-садок) № 3 Львівської міської ради</t>
  </si>
  <si>
    <t>вул. Коновальця, 124</t>
  </si>
  <si>
    <t>вул. Т. Копистинського, 14</t>
  </si>
  <si>
    <t>Заклад дошкільної освіти (дитячий садок) № 18 Львівської міської ради</t>
  </si>
  <si>
    <t>вул. Гіпсова, 36-б</t>
  </si>
  <si>
    <t>Заклад дошкільної освіти (ясла-садок) № 33 Львівської міської ради</t>
  </si>
  <si>
    <t>вул. B.Великого, 13а</t>
  </si>
  <si>
    <t>Заклад дошкільної освіти (ясла-садок) № 37 Львівської міської ради</t>
  </si>
  <si>
    <t>вул Кн.Ольги,59а</t>
  </si>
  <si>
    <t>заміна дверей, огорожа</t>
  </si>
  <si>
    <t>Гідроізоляція, територія</t>
  </si>
  <si>
    <t>Заклад дошкільної освіти (ясла-садок) № 39 Львівської міської ради</t>
  </si>
  <si>
    <t>вул. В.Великого, 125-а</t>
  </si>
  <si>
    <t>Дошкільний навчальний заклад № 42 Львівської міської ради</t>
  </si>
  <si>
    <t>вул. Сміливих, 26</t>
  </si>
  <si>
    <t>приміщення, мережі</t>
  </si>
  <si>
    <t>Заклад дошкільної освіти (ясла-садок) № 48 Львівської міської ради</t>
  </si>
  <si>
    <t>вул. Метрологічна, 14</t>
  </si>
  <si>
    <t>Заклад дошкільної освіти (ясла-садок) № 69 Львівської міської ради</t>
  </si>
  <si>
    <t>вул. Наукова, 8-а</t>
  </si>
  <si>
    <t>Заклад дошкільної освіти (ясла-садок) № 73 Львівської міської ради</t>
  </si>
  <si>
    <t>вул. Бойчука, 7</t>
  </si>
  <si>
    <t>Заклад дошкільної освіти (ясла-садок) компенсуючого типу № 93 Львівської міської ради</t>
  </si>
  <si>
    <t>вул.  Г.Чупринки, 94</t>
  </si>
  <si>
    <t>Заклад дошкільної освіти (ясла-садок) № 125 Львівської міської ради</t>
  </si>
  <si>
    <t>вул.  Героїв УПА, 41-а</t>
  </si>
  <si>
    <t>заклад дошкільної освіти (ясла-садок) № 128 Львівської міської ради</t>
  </si>
  <si>
    <t>вул.  Кондукторська, 18</t>
  </si>
  <si>
    <t>вул. Сухій, 8</t>
  </si>
  <si>
    <t>відновлення ЗДО</t>
  </si>
  <si>
    <t>приміщення і водовідведення</t>
  </si>
  <si>
    <t>Заклад дошкільної освіти (ясла-садок) № 129 Львівської міської ради</t>
  </si>
  <si>
    <t>вул.  Коновальця, 79</t>
  </si>
  <si>
    <t>Заклад дошкільної освіти (дитячий садок) № 131 Львівської міської ради</t>
  </si>
  <si>
    <t>вул.  Антоновича, 109-а</t>
  </si>
  <si>
    <t>Заклад дошкільної освіти (ясла-садок) № 134 Львівської міської ради</t>
  </si>
  <si>
    <t>вул. Вол.Великого, 55</t>
  </si>
  <si>
    <t>електропостачання</t>
  </si>
  <si>
    <t>Заклад дошкільної освіти (дитячий садок) № 135 Львівської міської ради</t>
  </si>
  <si>
    <t>вул. Героїв Майдану, 8-а</t>
  </si>
  <si>
    <t>кап.рем.електромережі і ремонтно-реставр.роб</t>
  </si>
  <si>
    <t>Заклад дошкільної освіти (ясла-садок) № 153 Львівської міської ради</t>
  </si>
  <si>
    <t>вул. Наукова, 108</t>
  </si>
  <si>
    <t>Заклад дошкільної освіти (ясла-садок) компенсуючого типу № 155 Львівської міської ради</t>
  </si>
  <si>
    <t>вул. Наукова, 32-а</t>
  </si>
  <si>
    <t>ігрові</t>
  </si>
  <si>
    <t>ливнева</t>
  </si>
  <si>
    <t>Заклад дошкільної освіти (ясла-садок) № 159 Львівської міської ради</t>
  </si>
  <si>
    <t>вул. Пулюя, 7</t>
  </si>
  <si>
    <t>Заклад дошкільної освіти (ясла-садок) № 163 Львівської міської ради</t>
  </si>
  <si>
    <t>вул. Симоненка, 16</t>
  </si>
  <si>
    <t>Заклад дошкільної освіти (ясла-садок) компенсуючого типу № 165 Львівської міської ради</t>
  </si>
  <si>
    <t>вул. Пулюя, 27</t>
  </si>
  <si>
    <t>Заклад дошкільної освіти (ясла-садок)  № 188 Львівської міської ради</t>
  </si>
  <si>
    <t>Заклад дошкільної освіти (ясла-садок) № 14 Львівської міської ради</t>
  </si>
  <si>
    <t>вул. Щурата, 2</t>
  </si>
  <si>
    <t>Заклад дошкільної освіти (ясла-садок) компенсуючого типу № 31 Львівської міської ради</t>
  </si>
  <si>
    <t>вул. П. Панча,16</t>
  </si>
  <si>
    <t>Заклад дошкільної освіти (ясла-садок) № 55 Львівської міської ради</t>
  </si>
  <si>
    <t>вул. Донецька, 22</t>
  </si>
  <si>
    <t>Заклад дошкільної освіти (ясла-садок) № 57 Львівської міської ради</t>
  </si>
  <si>
    <t>вул. Ю. Липи, 33</t>
  </si>
  <si>
    <t>Заклад дошкільної освіти (ясла-садок) № 94 Львівської міської ради</t>
  </si>
  <si>
    <t>вул. Яцкова, 15</t>
  </si>
  <si>
    <t>вул. Бортнянського, 12</t>
  </si>
  <si>
    <t>Заклад дошкільної освіти (ясла-садок) № 95 Львівської міської ради</t>
  </si>
  <si>
    <t>вул. Гайдамацька, 2а</t>
  </si>
  <si>
    <t>приміщення, фасад</t>
  </si>
  <si>
    <t>фасад</t>
  </si>
  <si>
    <t>Заклад дошкільної освіти (ясла-садок) № 96 Львівської міської ради</t>
  </si>
  <si>
    <t>вул. Клепарівська, 31-А</t>
  </si>
  <si>
    <t>протиаварійні, територія</t>
  </si>
  <si>
    <t xml:space="preserve">Територія
</t>
  </si>
  <si>
    <t>вул. Клепарівська, 31</t>
  </si>
  <si>
    <t>відновлення</t>
  </si>
  <si>
    <t>Заклад дошкільної освіти (ясла-садок) № 104 Львівської міської ради</t>
  </si>
  <si>
    <t>вул. Ю. Липинського, 14</t>
  </si>
  <si>
    <t>Заклад дошкільної освіти (ясла-садок) компенсуючого типу № 106 Львівської міської ради</t>
  </si>
  <si>
    <t>вул. Хвильового, 11</t>
  </si>
  <si>
    <t>Капітальний ремонт приміщень з облаштуванням сенсорної кімнати</t>
  </si>
  <si>
    <t>Заклад дошкільної освіти (ясла-садок) № 116 Львівської міської ради</t>
  </si>
  <si>
    <t>вул. Джерельна, 71</t>
  </si>
  <si>
    <t>Капітальний ремонт приміщень</t>
  </si>
  <si>
    <t>Заклад дошкільної освіти (ясла-садок) № 121 Львівської міської ради</t>
  </si>
  <si>
    <t>вул. Дашкевича, 17</t>
  </si>
  <si>
    <t>Капітальний ремонт електромережі</t>
  </si>
  <si>
    <t>Капітальний ремонт електромережі-47
Капітальний ремонт з утепленням фасаду-215,2</t>
  </si>
  <si>
    <t>Рем авар. освітлення із заміною дверей</t>
  </si>
  <si>
    <t>Заклад дошкільної освіти (ясла-садок) № 133 Львівської міської ради</t>
  </si>
  <si>
    <t>вул. Грінченка,18</t>
  </si>
  <si>
    <t>Капітальний ремонт інженерних мереж</t>
  </si>
  <si>
    <t>вул. Б. Грінченка, 4-А</t>
  </si>
  <si>
    <t>Заклад дошкільної освіти (ясла-садок) № 143 Львівської міської ради</t>
  </si>
  <si>
    <t>смт. Брюховичі, Макаренка 9</t>
  </si>
  <si>
    <t>Капітальний ремонт літніх павільйонів-243
Капітальний ремонт приміщень- 150</t>
  </si>
  <si>
    <t>Заклад дошкільної освіти (ясла-садок) № 144 Львівської міської ради</t>
  </si>
  <si>
    <t>вул. Б.Хмельницького, 93</t>
  </si>
  <si>
    <t>Утеплення фасаду</t>
  </si>
  <si>
    <t>Заклад дошкільної освіти (ясла-садок) № 147 Львівської міської ради</t>
  </si>
  <si>
    <t>вул. Шевченка, 380</t>
  </si>
  <si>
    <t>Заклад дошкільної освіти (ясла-садок) № 150 Львівської міської ради</t>
  </si>
  <si>
    <t xml:space="preserve">вул.І. Мазепи,15 а </t>
  </si>
  <si>
    <t>Заклад дошкільної освіти (ясла-садок) № 154 Львівської міської ради</t>
  </si>
  <si>
    <t>вул. Хвильового,18</t>
  </si>
  <si>
    <t>Облаштування павільйону</t>
  </si>
  <si>
    <t>Заклад дошкільної освіти (ясла-садок) № 167 Львівської міської ради</t>
  </si>
  <si>
    <t>вул. Масарика,7</t>
  </si>
  <si>
    <t>Заклад дошкільної освіти (ясла-садок) № 171 Львівської міської ради</t>
  </si>
  <si>
    <t>вул. Мазепи,5а</t>
  </si>
  <si>
    <t>Кап. рем із метою відновлення -560
Підпірна стінка та огорожа-79</t>
  </si>
  <si>
    <t>Кап. рем із метою відновлення</t>
  </si>
  <si>
    <t>Заклад дошкільної освіти (ясла-садок) “Лісова казка“ Львівської міської ради</t>
  </si>
  <si>
    <t>вул. Величковського,12</t>
  </si>
  <si>
    <t>Гаряче водопостачання</t>
  </si>
  <si>
    <t>Заклад дошкільної освіти (ясла-садок) № 187 Львівської міської ради</t>
  </si>
  <si>
    <t>вул. Чигиринська,17</t>
  </si>
  <si>
    <t>!!!!! Заповнюємо в ТИС.ГРН</t>
  </si>
  <si>
    <t>Спортмайд/стадіони</t>
  </si>
  <si>
    <t>Центр творчості дітей та юнацтва Галичини</t>
  </si>
  <si>
    <t>вул. Вахнянина,29</t>
  </si>
  <si>
    <t>2015,0</t>
  </si>
  <si>
    <t>2016,0</t>
  </si>
  <si>
    <t>2017,0</t>
  </si>
  <si>
    <t>2018,0</t>
  </si>
  <si>
    <t>2019,0</t>
  </si>
  <si>
    <t>2020</t>
  </si>
  <si>
    <t>Блискавкозахист-523
Пожежогасіння-46
Димний захист-262
Благоустрій -237</t>
  </si>
  <si>
    <t>2021</t>
  </si>
  <si>
    <t>Центр науково-технічної творчості учнівської молоді</t>
  </si>
  <si>
    <t>вул. Антоновича, 70</t>
  </si>
  <si>
    <t>Міський координаційно-методичний центр «Галицьке юнацтво»</t>
  </si>
  <si>
    <t>вул. Замкнена, 9</t>
  </si>
  <si>
    <t>Львівський міський дитячий еколого-натуралістичний центр</t>
  </si>
  <si>
    <t>вул. Кубанська, 12</t>
  </si>
  <si>
    <t>Центр дитячої та юнацької творчості Залізничного району</t>
  </si>
  <si>
    <t>вул. Чернівецька, 4, вул. Городоцька,  38, вул. Замкнена, 9/11</t>
  </si>
  <si>
    <t>Личаківський будинок дитячої та юнацької творчості</t>
  </si>
  <si>
    <t>вул. Личаківська, 99</t>
  </si>
  <si>
    <t>Будинок дитячої та юнацької творчості
м. Винники</t>
  </si>
  <si>
    <t>вул. І. Франка, 1</t>
  </si>
  <si>
    <t>Центр дитячої та юнацької творчості МЖК-1</t>
  </si>
  <si>
    <t>вул. Хуторівка, 28а</t>
  </si>
  <si>
    <t>Дитячий центр туризму спорту і екскурсій МЖК-1</t>
  </si>
  <si>
    <t>Дитяча школа народних мистецтв</t>
  </si>
  <si>
    <t>вул. Антоненка-Давидовича, 6</t>
  </si>
  <si>
    <t>Центр дитячої творчості «Веселка»</t>
  </si>
  <si>
    <t>вул. Антоновича, 47</t>
  </si>
  <si>
    <t>Туристично-краєзнавчий центр «Княжий»</t>
  </si>
  <si>
    <t>вул. В.Великого, 125а</t>
  </si>
  <si>
    <t>Будинок дитячої та юнацької творчості Франківського району</t>
  </si>
  <si>
    <t>вул. Наукова, 17</t>
  </si>
  <si>
    <t>Будинок дитячої та юнацької творчості Шевченківського району</t>
  </si>
  <si>
    <t>вул. Грінченка, 4а</t>
  </si>
  <si>
    <t>Благоустрій 922
Огорожа 250</t>
  </si>
  <si>
    <t>ДЗО БФ Карітас-Львів УГКЦ Кризового центру "Діти вулиці'</t>
  </si>
  <si>
    <t>вул. К. Левицького, 111</t>
  </si>
  <si>
    <t xml:space="preserve">ДПЗОВ "Старт" </t>
  </si>
  <si>
    <t>с. Коростів Сколівського району Львівської області</t>
  </si>
  <si>
    <t>23,7856-вага і плита, 5,9969- випрямляч зварювальний інверторний, 27,3-обладння для спорт. майд., 4,616-обладнання для майд., 35,625-генератор, 9,200 водонагрівач.</t>
  </si>
  <si>
    <t>14,84- протипожежна</t>
  </si>
  <si>
    <t>154,908-протипожежна</t>
  </si>
  <si>
    <t>ДПЗОВ "Ватра" у с. Гребенів Сколівського району Львівської області</t>
  </si>
  <si>
    <t>с. Гребенів Сколівського району Львівської області</t>
  </si>
  <si>
    <t>21,7-холодильник</t>
  </si>
  <si>
    <t>151,1-протипожежна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</si>
</sst>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0.0"/>
      <color rgb="FF000000"/>
      <name val="Arial"/>
    </font>
    <font>
      <sz val="11.0"/>
      <color rgb="FF000000"/>
      <name val="Calibri"/>
    </font>
    <font>
      <b/>
      <sz val="16.0"/>
      <color rgb="FFFF0000"/>
      <name val="Calibri"/>
    </font>
    <font>
      <b/>
      <sz val="11.0"/>
      <color rgb="FF000000"/>
      <name val="Calibri"/>
    </font>
    <font>
      <sz val="11.0"/>
      <color rgb="FF000000"/>
      <name val="Arial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i/>
      <sz val="11.0"/>
      <color rgb="FF000000"/>
      <name val="Calibri"/>
    </font>
    <font>
      <i/>
      <sz val="11.0"/>
      <color rgb="FF000000"/>
      <name val="Arial"/>
    </font>
    <font>
      <i/>
      <sz val="9.0"/>
      <color rgb="FF000000"/>
      <name val="Arial"/>
    </font>
    <font>
      <color rgb="FF000000"/>
      <name val="Calibri"/>
    </font>
    <font>
      <color rgb="FF000000"/>
      <name val="Arial"/>
    </font>
    <font>
      <sz val="13.0"/>
      <color rgb="FF000000"/>
      <name val="Arial"/>
    </font>
    <font>
      <color rgb="FF000000"/>
      <name val="Roboto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sz val="12.0"/>
      <color theme="1"/>
      <name val="Arial"/>
    </font>
    <font>
      <sz val="11.0"/>
      <color rgb="FF3C4043"/>
      <name val="Arial"/>
    </font>
    <font>
      <sz val="11.0"/>
      <color rgb="FF3C4043"/>
      <name val="Roboto"/>
    </font>
    <font>
      <sz val="11.0"/>
      <color rgb="FFFFFFFF"/>
      <name val="Arial"/>
    </font>
    <font>
      <color rgb="FFFFFFFF"/>
      <name val="Arial"/>
    </font>
    <font>
      <sz val="8.0"/>
      <color rgb="FF000000"/>
      <name val="Arial"/>
    </font>
    <font>
      <sz val="9.0"/>
      <color theme="1"/>
      <name val="Arial"/>
    </font>
    <font>
      <b/>
      <sz val="11.0"/>
      <color rgb="FFFF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2" fillId="3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1" fillId="4" fontId="6" numFmtId="0" xfId="0" applyAlignment="1" applyBorder="1" applyFill="1" applyFont="1">
      <alignment horizontal="center" shrinkToFit="0" wrapText="1"/>
    </xf>
    <xf borderId="1" fillId="4" fontId="3" numFmtId="0" xfId="0" applyAlignment="1" applyBorder="1" applyFont="1">
      <alignment horizontal="center" shrinkToFit="0" wrapText="1"/>
    </xf>
    <xf borderId="1" fillId="4" fontId="3" numFmtId="164" xfId="0" applyAlignment="1" applyBorder="1" applyFont="1" applyNumberFormat="1">
      <alignment horizontal="center" shrinkToFit="0" wrapText="1"/>
    </xf>
    <xf borderId="1" fillId="4" fontId="7" numFmtId="164" xfId="0" applyAlignment="1" applyBorder="1" applyFont="1" applyNumberFormat="1">
      <alignment horizontal="center" shrinkToFit="0" wrapText="1"/>
    </xf>
    <xf borderId="1" fillId="4" fontId="9" numFmtId="0" xfId="0" applyAlignment="1" applyBorder="1" applyFont="1">
      <alignment horizontal="left" shrinkToFit="0" wrapText="1"/>
    </xf>
    <xf borderId="1" fillId="4" fontId="8" numFmtId="0" xfId="0" applyAlignment="1" applyBorder="1" applyFont="1">
      <alignment horizontal="left" shrinkToFit="0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center" shrinkToFit="0" wrapText="1"/>
    </xf>
    <xf borderId="1" fillId="6" fontId="0" numFmtId="0" xfId="0" applyAlignment="1" applyBorder="1" applyFill="1" applyFont="1">
      <alignment horizontal="center" shrinkToFit="0" wrapText="1"/>
    </xf>
    <xf borderId="1" fillId="3" fontId="4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left" shrinkToFit="0" wrapText="1"/>
    </xf>
    <xf borderId="1" fillId="6" fontId="0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wrapText="1"/>
    </xf>
    <xf borderId="1" fillId="7" fontId="3" numFmtId="0" xfId="0" applyAlignment="1" applyBorder="1" applyFont="1">
      <alignment horizontal="center" shrinkToFit="0" wrapText="1"/>
    </xf>
    <xf borderId="1" fillId="7" fontId="3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wrapText="1"/>
    </xf>
    <xf borderId="1" fillId="7" fontId="9" numFmtId="0" xfId="0" applyAlignment="1" applyBorder="1" applyFont="1">
      <alignment horizontal="left" shrinkToFit="0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1" fillId="8" fontId="0" numFmtId="0" xfId="0" applyAlignment="1" applyBorder="1" applyFill="1" applyFont="1">
      <alignment horizontal="center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8" fontId="0" numFmtId="0" xfId="0" applyAlignment="1" applyBorder="1" applyFont="1">
      <alignment horizontal="center" shrinkToFit="0" wrapText="1"/>
    </xf>
    <xf borderId="1" fillId="9" fontId="0" numFmtId="0" xfId="0" applyAlignment="1" applyBorder="1" applyFill="1" applyFont="1">
      <alignment horizontal="center" readingOrder="0" shrinkToFit="0" wrapText="1"/>
    </xf>
    <xf borderId="1" fillId="9" fontId="0" numFmtId="0" xfId="0" applyAlignment="1" applyBorder="1" applyFont="1">
      <alignment horizontal="center" shrinkToFit="0" wrapText="1"/>
    </xf>
    <xf borderId="1" fillId="6" fontId="8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left" shrinkToFit="0" wrapText="1"/>
    </xf>
    <xf borderId="1" fillId="3" fontId="4" numFmtId="0" xfId="0" applyAlignment="1" applyBorder="1" applyFont="1">
      <alignment horizontal="center" shrinkToFit="0" vertical="bottom" wrapText="1"/>
    </xf>
    <xf borderId="1" fillId="0" fontId="13" numFmtId="0" xfId="0" applyAlignment="1" applyBorder="1" applyFont="1">
      <alignment horizontal="center" shrinkToFit="0" vertical="bottom" wrapText="1"/>
    </xf>
    <xf borderId="1" fillId="6" fontId="13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8" fontId="13" numFmtId="0" xfId="0" applyAlignment="1" applyBorder="1" applyFont="1">
      <alignment horizontal="right" readingOrder="0" shrinkToFit="0" wrapText="1"/>
    </xf>
    <xf borderId="1" fillId="0" fontId="8" numFmtId="0" xfId="0" applyAlignment="1" applyBorder="1" applyFont="1">
      <alignment horizontal="left" shrinkToFit="0" vertical="bottom" wrapText="1"/>
    </xf>
    <xf borderId="1" fillId="3" fontId="4" numFmtId="0" xfId="0" applyAlignment="1" applyBorder="1" applyFont="1">
      <alignment horizontal="center" readingOrder="0" shrinkToFit="0" vertical="bottom" wrapText="1"/>
    </xf>
    <xf borderId="1" fillId="8" fontId="13" numFmtId="0" xfId="0" applyAlignment="1" applyBorder="1" applyFont="1">
      <alignment horizontal="right" readingOrder="0" shrinkToFit="0" vertical="bottom" wrapText="1"/>
    </xf>
    <xf borderId="1" fillId="9" fontId="3" numFmtId="0" xfId="0" applyAlignment="1" applyBorder="1" applyFont="1">
      <alignment horizontal="center" shrinkToFit="0" vertical="center" wrapText="1"/>
    </xf>
    <xf borderId="1" fillId="9" fontId="13" numFmtId="0" xfId="0" applyAlignment="1" applyBorder="1" applyFont="1">
      <alignment horizontal="center" shrinkToFit="0" vertical="bottom" wrapText="1"/>
    </xf>
    <xf borderId="1" fillId="6" fontId="8" numFmtId="0" xfId="0" applyAlignment="1" applyBorder="1" applyFont="1">
      <alignment horizontal="left" shrinkToFit="0" vertical="bottom" wrapText="1"/>
    </xf>
    <xf borderId="1" fillId="0" fontId="14" numFmtId="0" xfId="0" applyAlignment="1" applyBorder="1" applyFont="1">
      <alignment horizontal="center" shrinkToFit="0" vertical="bottom" wrapText="1"/>
    </xf>
    <xf borderId="1" fillId="6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6" fontId="16" numFmtId="0" xfId="0" applyAlignment="1" applyBorder="1" applyFont="1">
      <alignment readingOrder="0" shrinkToFit="0" wrapText="1"/>
    </xf>
    <xf borderId="1" fillId="9" fontId="14" numFmtId="0" xfId="0" applyAlignment="1" applyBorder="1" applyFont="1">
      <alignment horizontal="center" shrinkToFit="0" vertical="bottom" wrapText="1"/>
    </xf>
    <xf borderId="1" fillId="9" fontId="14" numFmtId="0" xfId="0" applyAlignment="1" applyBorder="1" applyFont="1">
      <alignment horizontal="center" readingOrder="0" shrinkToFit="0" vertical="bottom" wrapText="1"/>
    </xf>
    <xf borderId="1" fillId="9" fontId="15" numFmtId="0" xfId="0" applyAlignment="1" applyBorder="1" applyFont="1">
      <alignment horizontal="center" readingOrder="0" shrinkToFit="0" wrapText="1"/>
    </xf>
    <xf borderId="1" fillId="8" fontId="15" numFmtId="0" xfId="0" applyAlignment="1" applyBorder="1" applyFont="1">
      <alignment horizontal="center" readingOrder="0" shrinkToFit="0" wrapText="1"/>
    </xf>
    <xf borderId="1" fillId="3" fontId="17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shrinkToFit="0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6" fontId="14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8" fontId="14" numFmtId="0" xfId="0" applyAlignment="1" applyBorder="1" applyFont="1">
      <alignment horizontal="center" readingOrder="0" shrinkToFit="0" vertical="bottom" wrapText="1"/>
    </xf>
    <xf borderId="1" fillId="6" fontId="8" numFmtId="0" xfId="0" applyAlignment="1" applyBorder="1" applyFont="1">
      <alignment horizontal="left" readingOrder="0" shrinkToFit="0" vertical="bottom" wrapText="1"/>
    </xf>
    <xf borderId="1" fillId="3" fontId="17" numFmtId="0" xfId="0" applyAlignment="1" applyBorder="1" applyFont="1">
      <alignment horizontal="center" readingOrder="0" shrinkToFit="0" wrapText="1"/>
    </xf>
    <xf borderId="1" fillId="0" fontId="19" numFmtId="0" xfId="0" applyAlignment="1" applyBorder="1" applyFont="1">
      <alignment horizontal="center" readingOrder="0" shrinkToFit="0" wrapText="1"/>
    </xf>
    <xf borderId="1" fillId="8" fontId="14" numFmtId="0" xfId="0" applyAlignment="1" applyBorder="1" applyFont="1">
      <alignment horizontal="center" readingOrder="0" shrinkToFit="0" wrapText="1"/>
    </xf>
    <xf borderId="1" fillId="9" fontId="14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left" readingOrder="0" shrinkToFit="0" vertical="bottom" wrapText="1"/>
    </xf>
    <xf borderId="1" fillId="6" fontId="14" numFmtId="0" xfId="0" applyAlignment="1" applyBorder="1" applyFont="1">
      <alignment horizontal="center" readingOrder="0" shrinkToFit="0" vertical="bottom" wrapText="1"/>
    </xf>
    <xf borderId="1" fillId="6" fontId="14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horizontal="right" readingOrder="0" shrinkToFit="0" wrapText="1"/>
    </xf>
    <xf borderId="1" fillId="7" fontId="3" numFmtId="164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ont="1">
      <alignment horizontal="center" shrinkToFit="0" vertical="center" wrapText="1"/>
    </xf>
    <xf borderId="1" fillId="7" fontId="7" numFmtId="164" xfId="0" applyAlignment="1" applyBorder="1" applyFont="1" applyNumberFormat="1">
      <alignment horizontal="center" shrinkToFit="0" vertical="center" wrapText="1"/>
    </xf>
    <xf borderId="1" fillId="7" fontId="9" numFmtId="164" xfId="0" applyAlignment="1" applyBorder="1" applyFont="1" applyNumberFormat="1">
      <alignment horizontal="left" shrinkToFit="0" vertical="center" wrapText="1"/>
    </xf>
    <xf borderId="1" fillId="5" fontId="10" numFmtId="164" xfId="0" applyAlignment="1" applyBorder="1" applyFont="1" applyNumberForma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" fillId="5" fontId="11" numFmtId="164" xfId="0" applyAlignment="1" applyBorder="1" applyFont="1" applyNumberFormat="1">
      <alignment horizontal="center" shrinkToFit="0" vertical="center" wrapText="1"/>
    </xf>
    <xf borderId="1" fillId="5" fontId="12" numFmtId="164" xfId="0" applyAlignment="1" applyBorder="1" applyFont="1" applyNumberFormat="1">
      <alignment horizontal="left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6" fontId="0" numFmtId="164" xfId="0" applyAlignment="1" applyBorder="1" applyFont="1" applyNumberForma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0" fontId="0" numFmtId="164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left" shrinkToFit="0" vertical="center" wrapText="1"/>
    </xf>
    <xf borderId="1" fillId="10" fontId="0" numFmtId="164" xfId="0" applyAlignment="1" applyBorder="1" applyFill="1" applyFont="1" applyNumberFormat="1">
      <alignment horizontal="center" readingOrder="0" shrinkToFit="0" vertical="center" wrapText="1"/>
    </xf>
    <xf borderId="1" fillId="3" fontId="17" numFmtId="164" xfId="0" applyAlignment="1" applyBorder="1" applyFont="1" applyNumberFormat="1">
      <alignment horizontal="center" readingOrder="0" shrinkToFit="0" vertical="center" wrapText="1"/>
    </xf>
    <xf borderId="1" fillId="0" fontId="19" numFmtId="164" xfId="0" applyAlignment="1" applyBorder="1" applyFont="1" applyNumberForma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left" readingOrder="0" shrinkToFit="0" vertical="center" wrapText="1"/>
    </xf>
    <xf borderId="1" fillId="8" fontId="0" numFmtId="164" xfId="0" applyAlignment="1" applyBorder="1" applyFont="1" applyNumberFormat="1">
      <alignment horizontal="center" readingOrder="0" shrinkToFit="0" vertical="center" wrapText="1"/>
    </xf>
    <xf borderId="1" fillId="9" fontId="0" numFmtId="164" xfId="0" applyAlignment="1" applyBorder="1" applyFont="1" applyNumberFormat="1">
      <alignment horizontal="center" readingOrder="0" shrinkToFit="0" vertical="center" wrapText="1"/>
    </xf>
    <xf borderId="1" fillId="8" fontId="0" numFmtId="164" xfId="0" applyAlignment="1" applyBorder="1" applyFont="1" applyNumberFormat="1">
      <alignment horizontal="center" shrinkToFit="0" vertical="center" wrapText="1"/>
    </xf>
    <xf borderId="1" fillId="11" fontId="0" numFmtId="164" xfId="0" applyAlignment="1" applyBorder="1" applyFill="1" applyFont="1" applyNumberFormat="1">
      <alignment horizontal="center" shrinkToFit="0" vertical="center" wrapText="1"/>
    </xf>
    <xf borderId="1" fillId="5" fontId="10" numFmtId="164" xfId="0" applyAlignment="1" applyBorder="1" applyFont="1" applyNumberForma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1" fillId="6" fontId="0" numFmtId="164" xfId="0" applyAlignment="1" applyBorder="1" applyFont="1" applyNumberFormat="1">
      <alignment horizontal="center" readingOrder="0" shrinkToFit="0" vertical="center" wrapText="1"/>
    </xf>
    <xf borderId="1" fillId="11" fontId="0" numFmtId="164" xfId="0" applyAlignment="1" applyBorder="1" applyFont="1" applyNumberFormat="1">
      <alignment horizontal="center" readingOrder="0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left" shrinkToFit="0" vertical="center" wrapText="1"/>
    </xf>
    <xf borderId="1" fillId="6" fontId="10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left" readingOrder="0" shrinkToFit="0" vertical="bottom" wrapText="1"/>
    </xf>
    <xf borderId="1" fillId="6" fontId="0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left" shrinkToFit="0" vertical="bottom" wrapText="1"/>
    </xf>
    <xf borderId="1" fillId="11" fontId="0" numFmtId="0" xfId="0" applyAlignment="1" applyBorder="1" applyFont="1">
      <alignment horizontal="center" readingOrder="0" shrinkToFit="0" wrapText="1"/>
    </xf>
    <xf borderId="1" fillId="12" fontId="0" numFmtId="0" xfId="0" applyAlignment="1" applyBorder="1" applyFill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11" fontId="14" numFmtId="0" xfId="0" applyAlignment="1" applyBorder="1" applyFont="1">
      <alignment horizontal="center" readingOrder="0" shrinkToFit="0" wrapText="1"/>
    </xf>
    <xf borderId="1" fillId="12" fontId="14" numFmtId="0" xfId="0" applyAlignment="1" applyBorder="1" applyFont="1">
      <alignment horizontal="center" readingOrder="0" shrinkToFit="0" wrapText="1"/>
    </xf>
    <xf borderId="1" fillId="11" fontId="16" numFmtId="0" xfId="0" applyAlignment="1" applyBorder="1" applyFont="1">
      <alignment readingOrder="0" shrinkToFit="0" wrapText="1"/>
    </xf>
    <xf borderId="1" fillId="13" fontId="0" numFmtId="0" xfId="0" applyAlignment="1" applyBorder="1" applyFill="1" applyFont="1">
      <alignment horizontal="center" readingOrder="0" shrinkToFit="0" wrapText="1"/>
    </xf>
    <xf borderId="1" fillId="0" fontId="14" numFmtId="0" xfId="0" applyAlignment="1" applyBorder="1" applyFont="1">
      <alignment horizontal="left" shrinkToFit="0" vertical="bottom" wrapText="1"/>
    </xf>
    <xf borderId="1" fillId="12" fontId="14" numFmtId="0" xfId="0" applyAlignment="1" applyBorder="1" applyFont="1">
      <alignment horizontal="left" readingOrder="0" shrinkToFit="0" vertical="bottom" wrapText="1"/>
    </xf>
    <xf borderId="1" fillId="11" fontId="14" numFmtId="0" xfId="0" applyAlignment="1" applyBorder="1" applyFont="1">
      <alignment horizontal="left" readingOrder="0" shrinkToFit="0" vertical="bottom" wrapText="1"/>
    </xf>
    <xf borderId="1" fillId="0" fontId="18" numFmtId="0" xfId="0" applyBorder="1" applyFont="1"/>
    <xf borderId="1" fillId="6" fontId="14" numFmtId="0" xfId="0" applyAlignment="1" applyBorder="1" applyFont="1">
      <alignment shrinkToFit="0" vertical="bottom" wrapText="1"/>
    </xf>
    <xf borderId="1" fillId="13" fontId="14" numFmtId="0" xfId="0" applyAlignment="1" applyBorder="1" applyFont="1">
      <alignment horizontal="center" readingOrder="0" shrinkToFit="0" wrapText="1"/>
    </xf>
    <xf borderId="1" fillId="3" fontId="21" numFmtId="0" xfId="0" applyAlignment="1" applyBorder="1" applyFont="1">
      <alignment horizontal="center" readingOrder="0" shrinkToFit="0" wrapText="1"/>
    </xf>
    <xf borderId="1" fillId="6" fontId="22" numFmtId="0" xfId="0" applyAlignment="1" applyBorder="1" applyFont="1">
      <alignment horizontal="left" readingOrder="0" shrinkToFit="0" wrapText="1"/>
    </xf>
    <xf borderId="1" fillId="12" fontId="14" numFmtId="0" xfId="0" applyAlignment="1" applyBorder="1" applyFont="1">
      <alignment horizontal="center" readingOrder="0" shrinkToFit="0" wrapText="1"/>
    </xf>
    <xf borderId="1" fillId="11" fontId="14" numFmtId="0" xfId="0" applyAlignment="1" applyBorder="1" applyFont="1">
      <alignment horizontal="center" readingOrder="0" shrinkToFit="0" vertical="bottom" wrapText="1"/>
    </xf>
    <xf borderId="1" fillId="3" fontId="23" numFmtId="0" xfId="0" applyAlignment="1" applyBorder="1" applyFont="1">
      <alignment horizontal="center" shrinkToFit="0" vertical="bottom" wrapText="1"/>
    </xf>
    <xf borderId="1" fillId="0" fontId="24" numFmtId="0" xfId="0" applyAlignment="1" applyBorder="1" applyFont="1">
      <alignment horizontal="center" shrinkToFit="0" vertical="bottom" wrapText="1"/>
    </xf>
    <xf borderId="1" fillId="0" fontId="25" numFmtId="0" xfId="0" applyAlignment="1" applyBorder="1" applyFont="1">
      <alignment horizontal="center" readingOrder="0" shrinkToFit="0" vertical="bottom" wrapText="1"/>
    </xf>
    <xf borderId="1" fillId="0" fontId="25" numFmtId="0" xfId="0" applyAlignment="1" applyBorder="1" applyFont="1">
      <alignment horizontal="center" shrinkToFit="0" vertical="bottom" wrapText="1"/>
    </xf>
    <xf borderId="1" fillId="0" fontId="26" numFmtId="0" xfId="0" applyAlignment="1" applyBorder="1" applyFont="1">
      <alignment horizontal="left" readingOrder="0" shrinkToFit="0" wrapText="1"/>
    </xf>
    <xf borderId="1" fillId="8" fontId="25" numFmtId="0" xfId="0" applyAlignment="1" applyBorder="1" applyFont="1">
      <alignment horizontal="center" readingOrder="0" shrinkToFit="0" vertical="bottom" wrapText="1"/>
    </xf>
    <xf borderId="1" fillId="0" fontId="26" numFmtId="0" xfId="0" applyAlignment="1" applyBorder="1" applyFont="1">
      <alignment horizontal="left" shrinkToFit="0" wrapText="1"/>
    </xf>
    <xf borderId="1" fillId="0" fontId="14" numFmtId="0" xfId="0" applyAlignment="1" applyBorder="1" applyFont="1">
      <alignment horizontal="left" shrinkToFit="0" vertical="bottom" wrapText="1"/>
    </xf>
    <xf borderId="1" fillId="6" fontId="0" numFmtId="0" xfId="0" applyAlignment="1" applyBorder="1" applyFont="1">
      <alignment horizontal="center" readingOrder="0" shrinkToFit="0" vertical="center" wrapText="1"/>
    </xf>
    <xf borderId="1" fillId="0" fontId="0" numFmtId="1" xfId="0" applyAlignment="1" applyBorder="1" applyFont="1" applyNumberFormat="1">
      <alignment horizontal="center" shrinkToFit="0" vertical="center" wrapText="1"/>
    </xf>
    <xf borderId="1" fillId="5" fontId="10" numFmtId="1" xfId="0" applyAlignment="1" applyBorder="1" applyFont="1" applyNumberFormat="1">
      <alignment horizontal="center" shrinkToFit="0" vertical="center" wrapText="1"/>
    </xf>
    <xf borderId="1" fillId="7" fontId="3" numFmtId="1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readingOrder="0" shrinkToFit="0" wrapText="1"/>
    </xf>
    <xf borderId="1" fillId="9" fontId="16" numFmtId="164" xfId="0" applyAlignment="1" applyBorder="1" applyFont="1" applyNumberFormat="1">
      <alignment readingOrder="0" shrinkToFit="0" wrapText="1"/>
    </xf>
    <xf borderId="1" fillId="6" fontId="0" numFmtId="164" xfId="0" applyAlignment="1" applyBorder="1" applyFont="1" applyNumberFormat="1">
      <alignment horizontal="center" readingOrder="0" shrinkToFit="0" vertical="center" wrapText="1"/>
    </xf>
    <xf borderId="1" fillId="3" fontId="17" numFmtId="2" xfId="0" applyAlignment="1" applyBorder="1" applyFont="1" applyNumberFormat="1">
      <alignment horizontal="center" readingOrder="0" shrinkToFit="0" wrapText="1"/>
    </xf>
    <xf borderId="1" fillId="0" fontId="19" numFmtId="2" xfId="0" applyAlignment="1" applyBorder="1" applyFont="1" applyNumberFormat="1">
      <alignment horizontal="center" readingOrder="0" shrinkToFit="0" wrapText="1"/>
    </xf>
    <xf borderId="1" fillId="6" fontId="19" numFmtId="0" xfId="0" applyAlignment="1" applyBorder="1" applyFont="1">
      <alignment horizontal="center" readingOrder="0" shrinkToFit="0" vertical="center" wrapText="1"/>
    </xf>
    <xf borderId="1" fillId="3" fontId="4" numFmtId="2" xfId="0" applyAlignment="1" applyBorder="1" applyFont="1" applyNumberFormat="1">
      <alignment horizontal="center" readingOrder="0" shrinkToFit="0" vertical="center" wrapText="1"/>
    </xf>
    <xf borderId="1" fillId="0" fontId="0" numFmtId="2" xfId="0" applyAlignment="1" applyBorder="1" applyFont="1" applyNumberFormat="1">
      <alignment horizontal="center" readingOrder="0" shrinkToFit="0" vertical="center" wrapText="1"/>
    </xf>
    <xf borderId="1" fillId="3" fontId="4" numFmtId="2" xfId="0" applyAlignment="1" applyBorder="1" applyFont="1" applyNumberFormat="1">
      <alignment horizontal="center" readingOrder="0" shrinkToFit="0" wrapText="1"/>
    </xf>
    <xf borderId="1" fillId="0" fontId="0" numFmtId="2" xfId="0" applyAlignment="1" applyBorder="1" applyFont="1" applyNumberFormat="1">
      <alignment horizontal="center" readingOrder="0" shrinkToFit="0" wrapText="1"/>
    </xf>
    <xf borderId="1" fillId="3" fontId="17" numFmtId="2" xfId="0" applyAlignment="1" applyBorder="1" applyFont="1" applyNumberFormat="1">
      <alignment horizontal="center" readingOrder="0" shrinkToFit="0" vertical="center" wrapText="1"/>
    </xf>
    <xf borderId="1" fillId="0" fontId="19" numFmtId="2" xfId="0" applyAlignment="1" applyBorder="1" applyFont="1" applyNumberForma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6" fontId="0" numFmtId="164" xfId="0" applyAlignment="1" applyFont="1" applyNumberFormat="1">
      <alignment horizontal="center" shrinkToFit="0" vertical="center" wrapText="1"/>
    </xf>
    <xf borderId="0" fillId="6" fontId="0" numFmtId="164" xfId="0" applyAlignment="1" applyFont="1" applyNumberFormat="1">
      <alignment horizontal="center" readingOrder="0" shrinkToFit="0" vertical="center" wrapText="1"/>
    </xf>
    <xf borderId="0" fillId="6" fontId="0" numFmtId="0" xfId="0" applyAlignment="1" applyFon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shrinkToFit="0" vertical="center" wrapText="1"/>
    </xf>
    <xf borderId="0" fillId="6" fontId="4" numFmtId="164" xfId="0" applyAlignment="1" applyFont="1" applyNumberFormat="1">
      <alignment horizontal="center" shrinkToFit="0" vertical="center" wrapText="1"/>
    </xf>
    <xf borderId="0" fillId="6" fontId="8" numFmtId="164" xfId="0" applyAlignment="1" applyFont="1" applyNumberFormat="1">
      <alignment horizontal="left" shrinkToFit="0" vertical="center" wrapText="1"/>
    </xf>
    <xf borderId="5" fillId="0" fontId="1" numFmtId="0" xfId="0" applyBorder="1" applyFont="1"/>
    <xf borderId="6" fillId="0" fontId="2" numFmtId="0" xfId="0" applyAlignment="1" applyBorder="1" applyFont="1">
      <alignment shrinkToFit="0" wrapText="1"/>
    </xf>
    <xf borderId="7" fillId="0" fontId="1" numFmtId="0" xfId="0" applyBorder="1" applyFont="1"/>
    <xf borderId="8" fillId="2" fontId="1" numFmtId="0" xfId="0" applyAlignment="1" applyBorder="1" applyFont="1">
      <alignment horizontal="center" vertical="center"/>
    </xf>
    <xf borderId="9" fillId="2" fontId="3" numFmtId="0" xfId="0" applyBorder="1" applyFont="1"/>
    <xf borderId="10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14" fillId="0" fontId="6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shrinkToFit="0" vertical="center" wrapText="1"/>
    </xf>
    <xf borderId="17" fillId="2" fontId="0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2" fontId="0" numFmtId="0" xfId="0" applyAlignment="1" applyBorder="1" applyFont="1">
      <alignment horizontal="center" shrinkToFit="0" vertical="center" wrapText="1"/>
    </xf>
    <xf borderId="19" fillId="2" fontId="0" numFmtId="0" xfId="0" applyAlignment="1" applyBorder="1" applyFont="1">
      <alignment horizontal="center" shrinkToFit="0" vertical="center" wrapText="1"/>
    </xf>
    <xf borderId="17" fillId="4" fontId="6" numFmtId="0" xfId="0" applyBorder="1" applyFont="1"/>
    <xf borderId="18" fillId="4" fontId="6" numFmtId="0" xfId="0" applyAlignment="1" applyBorder="1" applyFont="1">
      <alignment shrinkToFit="0" wrapText="1"/>
    </xf>
    <xf borderId="18" fillId="4" fontId="6" numFmtId="0" xfId="0" applyBorder="1" applyFont="1"/>
    <xf borderId="18" fillId="4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8" fillId="4" fontId="3" numFmtId="0" xfId="0" applyAlignment="1" applyBorder="1" applyFont="1">
      <alignment horizontal="center" shrinkToFit="0" wrapText="1"/>
    </xf>
    <xf borderId="18" fillId="4" fontId="1" numFmtId="0" xfId="0" applyAlignment="1" applyBorder="1" applyFont="1">
      <alignment horizontal="center"/>
    </xf>
    <xf borderId="17" fillId="7" fontId="3" numFmtId="0" xfId="0" applyBorder="1" applyFont="1"/>
    <xf borderId="18" fillId="7" fontId="3" numFmtId="0" xfId="0" applyAlignment="1" applyBorder="1" applyFont="1">
      <alignment horizontal="left" shrinkToFit="0" wrapText="1"/>
    </xf>
    <xf borderId="18" fillId="7" fontId="3" numFmtId="0" xfId="0" applyBorder="1" applyFont="1"/>
    <xf borderId="18" fillId="7" fontId="3" numFmtId="0" xfId="0" applyAlignment="1" applyBorder="1" applyFont="1">
      <alignment horizontal="center"/>
    </xf>
    <xf borderId="18" fillId="7" fontId="3" numFmtId="0" xfId="0" applyAlignment="1" applyBorder="1" applyFont="1">
      <alignment horizontal="center" shrinkToFit="0" wrapText="1"/>
    </xf>
    <xf borderId="17" fillId="14" fontId="10" numFmtId="0" xfId="0" applyAlignment="1" applyBorder="1" applyFill="1" applyFont="1">
      <alignment horizontal="left" vertical="center"/>
    </xf>
    <xf borderId="18" fillId="14" fontId="10" numFmtId="0" xfId="0" applyAlignment="1" applyBorder="1" applyFont="1">
      <alignment horizontal="left" shrinkToFit="0" vertical="center" wrapText="1"/>
    </xf>
    <xf borderId="18" fillId="14" fontId="10" numFmtId="0" xfId="0" applyAlignment="1" applyBorder="1" applyFont="1">
      <alignment horizontal="left" vertical="center"/>
    </xf>
    <xf borderId="18" fillId="14" fontId="10" numFmtId="0" xfId="0" applyAlignment="1" applyBorder="1" applyFont="1">
      <alignment horizontal="center" vertical="center"/>
    </xf>
    <xf borderId="18" fillId="14" fontId="3" numFmtId="0" xfId="0" applyAlignment="1" applyBorder="1" applyFont="1">
      <alignment horizontal="center"/>
    </xf>
    <xf borderId="18" fillId="2" fontId="10" numFmtId="0" xfId="0" applyAlignment="1" applyBorder="1" applyFont="1">
      <alignment horizontal="center" vertical="center"/>
    </xf>
    <xf borderId="18" fillId="2" fontId="10" numFmtId="0" xfId="0" applyAlignment="1" applyBorder="1" applyFont="1">
      <alignment horizontal="center" shrinkToFit="0" vertical="center" wrapText="1"/>
    </xf>
    <xf borderId="18" fillId="3" fontId="1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left"/>
    </xf>
    <xf borderId="18" fillId="6" fontId="0" numFmtId="0" xfId="0" applyAlignment="1" applyBorder="1" applyFont="1">
      <alignment horizontal="left" shrinkToFit="0" wrapText="1"/>
    </xf>
    <xf borderId="18" fillId="6" fontId="0" numFmtId="0" xfId="0" applyAlignment="1" applyBorder="1" applyFont="1">
      <alignment horizontal="left"/>
    </xf>
    <xf borderId="18" fillId="2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left"/>
    </xf>
    <xf borderId="20" fillId="3" fontId="0" numFmtId="0" xfId="0" applyAlignment="1" applyBorder="1" applyFont="1">
      <alignment horizontal="center"/>
    </xf>
    <xf borderId="20" fillId="0" fontId="0" numFmtId="0" xfId="0" applyAlignment="1" applyBorder="1" applyFont="1">
      <alignment horizontal="left" shrinkToFit="0" wrapText="1"/>
    </xf>
    <xf borderId="20" fillId="3" fontId="0" numFmtId="0" xfId="0" applyAlignment="1" applyBorder="1" applyFont="1">
      <alignment horizontal="center" readingOrder="0"/>
    </xf>
    <xf borderId="20" fillId="0" fontId="0" numFmtId="0" xfId="0" applyAlignment="1" applyBorder="1" applyFont="1">
      <alignment horizontal="left" readingOrder="0"/>
    </xf>
    <xf borderId="20" fillId="0" fontId="0" numFmtId="0" xfId="0" applyAlignment="1" applyBorder="1" applyFont="1">
      <alignment horizontal="left" readingOrder="0" shrinkToFit="0" wrapText="1"/>
    </xf>
    <xf borderId="18" fillId="2" fontId="0" numFmtId="0" xfId="0" applyAlignment="1" applyBorder="1" applyFont="1">
      <alignment horizontal="center" readingOrder="0" vertical="center"/>
    </xf>
    <xf borderId="20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/>
    </xf>
    <xf borderId="1" fillId="7" fontId="3" numFmtId="0" xfId="0" applyAlignment="1" applyBorder="1" applyFont="1">
      <alignment horizontal="left" shrinkToFit="0" vertical="center" wrapText="1"/>
    </xf>
    <xf borderId="1" fillId="7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14" fontId="10" numFmtId="0" xfId="0" applyAlignment="1" applyBorder="1" applyFont="1">
      <alignment horizontal="center" vertical="center"/>
    </xf>
    <xf borderId="1" fillId="14" fontId="10" numFmtId="0" xfId="0" applyAlignment="1" applyBorder="1" applyFont="1">
      <alignment horizontal="left" shrinkToFit="0" vertical="center" wrapText="1"/>
    </xf>
    <xf borderId="1" fillId="14" fontId="3" numFmtId="164" xfId="0" applyAlignment="1" applyBorder="1" applyFont="1" applyNumberFormat="1">
      <alignment horizontal="center" vertical="center"/>
    </xf>
    <xf borderId="1" fillId="14" fontId="3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6" fontId="0" numFmtId="0" xfId="0" applyAlignment="1" applyBorder="1" applyFont="1">
      <alignment horizontal="left" shrinkToFit="0" vertical="center" wrapText="1"/>
    </xf>
    <xf borderId="1" fillId="6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7" fontId="3" numFmtId="164" xfId="0" applyAlignment="1" applyBorder="1" applyFont="1" applyNumberFormat="1">
      <alignment horizontal="center" vertical="center"/>
    </xf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3" fontId="0" numFmtId="164" xfId="0" applyAlignment="1" applyBorder="1" applyFont="1" applyNumberFormat="1">
      <alignment horizontal="center" vertical="center"/>
    </xf>
    <xf borderId="1" fillId="0" fontId="0" numFmtId="164" xfId="0" applyAlignment="1" applyBorder="1" applyFont="1" applyNumberFormat="1">
      <alignment horizontal="center" readingOrder="0" vertical="center"/>
    </xf>
    <xf borderId="15" fillId="7" fontId="3" numFmtId="0" xfId="0" applyAlignment="1" applyBorder="1" applyFont="1">
      <alignment vertical="center"/>
    </xf>
    <xf borderId="21" fillId="7" fontId="3" numFmtId="0" xfId="0" applyAlignment="1" applyBorder="1" applyFont="1">
      <alignment horizontal="left" shrinkToFit="0" vertical="center" wrapText="1"/>
    </xf>
    <xf borderId="21" fillId="7" fontId="3" numFmtId="0" xfId="0" applyAlignment="1" applyBorder="1" applyFont="1">
      <alignment vertical="center"/>
    </xf>
    <xf borderId="21" fillId="7" fontId="3" numFmtId="0" xfId="0" applyAlignment="1" applyBorder="1" applyFont="1">
      <alignment horizontal="center" vertical="center"/>
    </xf>
    <xf borderId="21" fillId="7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 vertical="center"/>
    </xf>
    <xf borderId="21" fillId="7" fontId="3" numFmtId="0" xfId="0" applyAlignment="1" applyBorder="1" applyFont="1">
      <alignment horizontal="center" shrinkToFit="0" vertical="center" wrapText="1"/>
    </xf>
    <xf borderId="17" fillId="2" fontId="0" numFmtId="0" xfId="0" applyAlignment="1" applyBorder="1" applyFont="1">
      <alignment horizontal="left" vertical="center"/>
    </xf>
    <xf borderId="18" fillId="2" fontId="0" numFmtId="0" xfId="0" applyAlignment="1" applyBorder="1" applyFont="1">
      <alignment horizontal="left" shrinkToFit="0" vertical="center" wrapText="1"/>
    </xf>
    <xf borderId="18" fillId="2" fontId="0" numFmtId="0" xfId="0" applyAlignment="1" applyBorder="1" applyFont="1">
      <alignment horizontal="left" vertical="center"/>
    </xf>
    <xf borderId="20" fillId="0" fontId="0" numFmtId="0" xfId="0" applyAlignment="1" applyBorder="1" applyFont="1">
      <alignment horizontal="left" vertical="center"/>
    </xf>
    <xf borderId="20" fillId="3" fontId="0" numFmtId="0" xfId="0" applyAlignment="1" applyBorder="1" applyFont="1">
      <alignment horizontal="center" vertical="center"/>
    </xf>
    <xf borderId="20" fillId="3" fontId="0" numFmtId="0" xfId="0" applyAlignment="1" applyBorder="1" applyFont="1">
      <alignment horizontal="center" readingOrder="0" vertical="center"/>
    </xf>
    <xf borderId="20" fillId="0" fontId="0" numFmtId="0" xfId="0" applyAlignment="1" applyBorder="1" applyFont="1">
      <alignment horizontal="left" readingOrder="0" vertical="center"/>
    </xf>
    <xf borderId="20" fillId="0" fontId="0" numFmtId="0" xfId="0" applyAlignment="1" applyBorder="1" applyFont="1">
      <alignment horizontal="left" shrinkToFit="0" vertical="center" wrapText="1"/>
    </xf>
    <xf borderId="20" fillId="0" fontId="0" numFmtId="0" xfId="0" applyAlignment="1" applyBorder="1" applyFont="1">
      <alignment horizontal="left" readingOrder="0" shrinkToFit="0" vertical="center" wrapText="1"/>
    </xf>
    <xf borderId="15" fillId="0" fontId="0" numFmtId="0" xfId="0" applyAlignment="1" applyBorder="1" applyFont="1">
      <alignment horizontal="left" vertical="center"/>
    </xf>
    <xf borderId="18" fillId="6" fontId="0" numFmtId="0" xfId="0" applyAlignment="1" applyBorder="1" applyFont="1">
      <alignment horizontal="left" shrinkToFit="0" vertical="center" wrapText="1"/>
    </xf>
    <xf borderId="18" fillId="6" fontId="0" numFmtId="0" xfId="0" applyAlignment="1" applyBorder="1" applyFont="1">
      <alignment horizontal="left" vertical="center"/>
    </xf>
    <xf borderId="18" fillId="14" fontId="10" numFmtId="0" xfId="0" applyAlignment="1" applyBorder="1" applyFont="1">
      <alignment horizontal="left" readingOrder="0" vertical="center"/>
    </xf>
    <xf borderId="18" fillId="3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vertical="center"/>
    </xf>
    <xf borderId="18" fillId="7" fontId="3" numFmtId="0" xfId="0" applyAlignment="1" applyBorder="1" applyFont="1">
      <alignment horizontal="left" shrinkToFit="0" vertical="center" wrapText="1"/>
    </xf>
    <xf borderId="18" fillId="7" fontId="3" numFmtId="0" xfId="0" applyAlignment="1" applyBorder="1" applyFont="1">
      <alignment vertical="center"/>
    </xf>
    <xf borderId="18" fillId="7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shrinkToFit="0" vertical="center" wrapText="1"/>
    </xf>
    <xf borderId="18" fillId="14" fontId="3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vertical="center"/>
    </xf>
    <xf borderId="18" fillId="14" fontId="10" numFmtId="0" xfId="0" applyAlignment="1" applyBorder="1" applyFont="1">
      <alignment horizontal="left" readingOrder="0" shrinkToFit="0" vertical="center" wrapText="1"/>
    </xf>
    <xf borderId="20" fillId="0" fontId="0" numFmtId="0" xfId="0" applyAlignment="1" applyBorder="1" applyFont="1">
      <alignment horizontal="center" readingOrder="0" vertical="center"/>
    </xf>
    <xf borderId="0" fillId="3" fontId="18" numFmtId="0" xfId="0" applyAlignment="1" applyFont="1">
      <alignment horizontal="center"/>
    </xf>
    <xf borderId="1" fillId="14" fontId="10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2" fontId="3" numFmtId="4" xfId="0" applyAlignment="1" applyBorder="1" applyFont="1" applyNumberFormat="1">
      <alignment horizontal="center" vertical="center"/>
    </xf>
    <xf borderId="1" fillId="3" fontId="0" numFmtId="4" xfId="0" applyAlignment="1" applyBorder="1" applyFont="1" applyNumberFormat="1">
      <alignment horizontal="center" readingOrder="0" vertical="center"/>
    </xf>
    <xf borderId="1" fillId="0" fontId="0" numFmtId="4" xfId="0" applyAlignment="1" applyBorder="1" applyFont="1" applyNumberFormat="1">
      <alignment horizontal="center" readingOrder="0" vertical="center"/>
    </xf>
    <xf borderId="0" fillId="6" fontId="16" numFmtId="0" xfId="0" applyAlignment="1" applyFont="1">
      <alignment readingOrder="0" shrinkToFit="0" wrapText="1"/>
    </xf>
    <xf borderId="0" fillId="6" fontId="16" numFmtId="0" xfId="0" applyAlignment="1" applyFont="1">
      <alignment readingOrder="0"/>
    </xf>
    <xf borderId="0" fillId="0" fontId="18" numFmtId="0" xfId="0" applyAlignment="1" applyFont="1">
      <alignment horizontal="center" readingOrder="0" vertical="center"/>
    </xf>
    <xf borderId="1" fillId="14" fontId="1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6" fontId="0" numFmtId="0" xfId="0" applyAlignment="1" applyFont="1">
      <alignment horizontal="center" shrinkToFit="0" vertical="center" wrapText="1"/>
    </xf>
    <xf borderId="0" fillId="6" fontId="0" numFmtId="0" xfId="0" applyAlignment="1" applyFon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6" fontId="3" numFmtId="0" xfId="0" applyAlignment="1" applyFont="1">
      <alignment horizontal="center" vertical="center"/>
    </xf>
    <xf borderId="5" fillId="0" fontId="4" numFmtId="0" xfId="0" applyAlignment="1" applyBorder="1" applyFont="1">
      <alignment shrinkToFit="0" vertical="center" wrapText="1"/>
    </xf>
    <xf borderId="6" fillId="0" fontId="27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2" fontId="4" numFmtId="49" xfId="0" applyAlignment="1" applyBorder="1" applyFont="1" applyNumberFormat="1">
      <alignment horizontal="center" shrinkToFit="0" vertical="center" wrapText="1"/>
    </xf>
    <xf borderId="9" fillId="2" fontId="7" numFmtId="0" xfId="0" applyAlignment="1" applyBorder="1" applyFont="1">
      <alignment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shrinkToFit="0" vertical="center" wrapText="1"/>
    </xf>
    <xf borderId="16" fillId="0" fontId="7" numFmtId="0" xfId="0" applyAlignment="1" applyBorder="1" applyFont="1">
      <alignment shrinkToFit="0" vertical="center" wrapText="1"/>
    </xf>
    <xf borderId="17" fillId="2" fontId="4" numFmtId="49" xfId="0" applyAlignment="1" applyBorder="1" applyFont="1" applyNumberFormat="1">
      <alignment horizontal="center" shrinkToFit="0" vertical="center" wrapText="1"/>
    </xf>
    <xf borderId="18" fillId="2" fontId="7" numFmtId="0" xfId="0" applyAlignment="1" applyBorder="1" applyFont="1">
      <alignment horizontal="center" shrinkToFit="0" vertical="center" wrapText="1"/>
    </xf>
    <xf borderId="18" fillId="3" fontId="7" numFmtId="0" xfId="0" applyAlignment="1" applyBorder="1" applyFont="1">
      <alignment horizontal="center" readingOrder="0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17" fillId="4" fontId="7" numFmtId="164" xfId="0" applyAlignment="1" applyBorder="1" applyFont="1" applyNumberFormat="1">
      <alignment horizontal="center" shrinkToFit="0" vertical="center" wrapText="1"/>
    </xf>
    <xf borderId="18" fillId="4" fontId="7" numFmtId="164" xfId="0" applyAlignment="1" applyBorder="1" applyFont="1" applyNumberFormat="1">
      <alignment horizontal="center" shrinkToFit="0" vertical="center" wrapText="1"/>
    </xf>
    <xf borderId="18" fillId="4" fontId="7" numFmtId="49" xfId="0" applyAlignment="1" applyBorder="1" applyFont="1" applyNumberFormat="1">
      <alignment horizontal="center" shrinkToFit="0" vertical="center" wrapText="1"/>
    </xf>
    <xf borderId="18" fillId="3" fontId="7" numFmtId="164" xfId="0" applyAlignment="1" applyBorder="1" applyFont="1" applyNumberFormat="1">
      <alignment horizontal="center" shrinkToFit="0" vertical="center" wrapText="1"/>
    </xf>
    <xf borderId="18" fillId="4" fontId="4" numFmtId="164" xfId="0" applyAlignment="1" applyBorder="1" applyFont="1" applyNumberFormat="1">
      <alignment horizontal="center" shrinkToFit="0" vertical="center" wrapText="1"/>
    </xf>
    <xf borderId="17" fillId="5" fontId="11" numFmtId="1" xfId="0" applyAlignment="1" applyBorder="1" applyFont="1" applyNumberFormat="1">
      <alignment horizontal="center" shrinkToFit="0" vertical="center" wrapText="1"/>
    </xf>
    <xf borderId="18" fillId="5" fontId="11" numFmtId="164" xfId="0" applyAlignment="1" applyBorder="1" applyFont="1" applyNumberFormat="1">
      <alignment horizontal="center" shrinkToFit="0" vertical="center" wrapText="1"/>
    </xf>
    <xf borderId="18" fillId="5" fontId="11" numFmtId="49" xfId="0" applyAlignment="1" applyBorder="1" applyFont="1" applyNumberFormat="1">
      <alignment horizontal="center" shrinkToFit="0" vertical="center" wrapText="1"/>
    </xf>
    <xf borderId="18" fillId="5" fontId="7" numFmtId="164" xfId="0" applyAlignment="1" applyBorder="1" applyFont="1" applyNumberFormat="1">
      <alignment horizontal="center" shrinkToFit="0" vertical="center" wrapText="1"/>
    </xf>
    <xf borderId="20" fillId="5" fontId="4" numFmtId="164" xfId="0" applyAlignment="1" applyBorder="1" applyFont="1" applyNumberFormat="1">
      <alignment horizontal="center" shrinkToFit="0" vertical="center" wrapText="1"/>
    </xf>
    <xf borderId="15" fillId="6" fontId="4" numFmtId="164" xfId="0" applyAlignment="1" applyBorder="1" applyFont="1" applyNumberFormat="1">
      <alignment horizontal="center" shrinkToFit="0" vertical="center" wrapText="1"/>
    </xf>
    <xf borderId="18" fillId="6" fontId="4" numFmtId="164" xfId="0" applyAlignment="1" applyBorder="1" applyFont="1" applyNumberFormat="1">
      <alignment horizontal="center" shrinkToFit="0" vertical="center" wrapText="1"/>
    </xf>
    <xf borderId="18" fillId="2" fontId="4" numFmtId="49" xfId="0" applyAlignment="1" applyBorder="1" applyFont="1" applyNumberFormat="1">
      <alignment horizontal="center" shrinkToFit="0" vertical="center" wrapText="1"/>
    </xf>
    <xf borderId="18" fillId="2" fontId="7" numFmtId="164" xfId="0" applyAlignment="1" applyBorder="1" applyFont="1" applyNumberFormat="1">
      <alignment horizontal="center" shrinkToFit="0" vertical="center" wrapText="1"/>
    </xf>
    <xf borderId="18" fillId="6" fontId="7" numFmtId="164" xfId="0" applyAlignment="1" applyBorder="1" applyFont="1" applyNumberFormat="1">
      <alignment horizontal="center" shrinkToFit="0" vertical="center" wrapText="1"/>
    </xf>
    <xf borderId="20" fillId="3" fontId="4" numFmtId="164" xfId="0" applyAlignment="1" applyBorder="1" applyFont="1" applyNumberFormat="1">
      <alignment horizontal="center" shrinkToFit="0" vertical="center" wrapText="1"/>
    </xf>
    <xf borderId="20" fillId="6" fontId="4" numFmtId="164" xfId="0" applyAlignment="1" applyBorder="1" applyFont="1" applyNumberFormat="1">
      <alignment horizontal="center" shrinkToFit="0" vertical="center" wrapText="1"/>
    </xf>
    <xf borderId="20" fillId="6" fontId="4" numFmtId="164" xfId="0" applyAlignment="1" applyBorder="1" applyFont="1" applyNumberFormat="1">
      <alignment horizontal="center" readingOrder="0" shrinkToFit="0" vertical="center" wrapText="1"/>
    </xf>
    <xf borderId="20" fillId="3" fontId="4" numFmtId="164" xfId="0" applyAlignment="1" applyBorder="1" applyFont="1" applyNumberFormat="1">
      <alignment horizontal="center" readingOrder="0" shrinkToFit="0" vertical="center" wrapText="1"/>
    </xf>
    <xf borderId="18" fillId="2" fontId="4" numFmtId="49" xfId="0" applyAlignment="1" applyBorder="1" applyFont="1" applyNumberFormat="1">
      <alignment horizontal="center" readingOrder="0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readingOrder="0" shrinkToFit="0" vertical="center" wrapText="1"/>
    </xf>
    <xf borderId="20" fillId="3" fontId="4" numFmtId="164" xfId="0" applyAlignment="1" applyBorder="1" applyFont="1" applyNumberFormat="1">
      <alignment horizontal="center" readingOrder="0" shrinkToFit="0" wrapText="1"/>
    </xf>
    <xf borderId="20" fillId="6" fontId="4" numFmtId="164" xfId="0" applyAlignment="1" applyBorder="1" applyFont="1" applyNumberFormat="1">
      <alignment horizontal="left" readingOrder="0" shrinkToFit="0" wrapText="1"/>
    </xf>
    <xf borderId="20" fillId="6" fontId="4" numFmtId="164" xfId="0" applyAlignment="1" applyBorder="1" applyFont="1" applyNumberFormat="1">
      <alignment horizontal="left" shrinkToFit="0" wrapText="1"/>
    </xf>
    <xf borderId="20" fillId="3" fontId="4" numFmtId="164" xfId="0" applyAlignment="1" applyBorder="1" applyFont="1" applyNumberFormat="1">
      <alignment horizontal="center" shrinkToFit="0" wrapText="1"/>
    </xf>
    <xf borderId="20" fillId="3" fontId="4" numFmtId="164" xfId="0" applyAlignment="1" applyBorder="1" applyFont="1" applyNumberFormat="1">
      <alignment horizontal="center" shrinkToFit="0" vertical="bottom" wrapText="1"/>
    </xf>
    <xf borderId="20" fillId="6" fontId="4" numFmtId="164" xfId="0" applyAlignment="1" applyBorder="1" applyFont="1" applyNumberFormat="1">
      <alignment horizontal="left" shrinkToFit="0" vertical="bottom" wrapText="1"/>
    </xf>
    <xf borderId="20" fillId="6" fontId="4" numFmtId="164" xfId="0" applyAlignment="1" applyBorder="1" applyFont="1" applyNumberFormat="1">
      <alignment horizontal="center" shrinkToFit="0" vertical="bottom" wrapText="1"/>
    </xf>
    <xf borderId="1" fillId="6" fontId="4" numFmtId="164" xfId="0" applyAlignment="1" applyBorder="1" applyFont="1" applyNumberFormat="1">
      <alignment horizontal="left" readingOrder="0" shrinkToFit="0" wrapText="1"/>
    </xf>
    <xf borderId="1" fillId="6" fontId="4" numFmtId="164" xfId="0" applyAlignment="1" applyBorder="1" applyFont="1" applyNumberFormat="1">
      <alignment horizontal="left" shrinkToFit="0" wrapText="1"/>
    </xf>
    <xf borderId="1" fillId="3" fontId="4" numFmtId="164" xfId="0" applyAlignment="1" applyBorder="1" applyFont="1" applyNumberFormat="1">
      <alignment horizontal="center" shrinkToFit="0" wrapText="1"/>
    </xf>
    <xf borderId="1" fillId="3" fontId="4" numFmtId="164" xfId="0" applyAlignment="1" applyBorder="1" applyFont="1" applyNumberFormat="1">
      <alignment horizontal="center" shrinkToFit="0" vertical="bottom" wrapText="1"/>
    </xf>
    <xf borderId="1" fillId="6" fontId="4" numFmtId="164" xfId="0" applyAlignment="1" applyBorder="1" applyFont="1" applyNumberFormat="1">
      <alignment horizontal="left" shrinkToFit="0" vertical="bottom" wrapText="1"/>
    </xf>
    <xf borderId="1" fillId="6" fontId="4" numFmtId="164" xfId="0" applyAlignment="1" applyBorder="1" applyFont="1" applyNumberFormat="1">
      <alignment horizontal="center" shrinkToFit="0" vertical="bottom" wrapText="1"/>
    </xf>
    <xf borderId="17" fillId="5" fontId="11" numFmtId="1" xfId="0" applyAlignment="1" applyBorder="1" applyFont="1" applyNumberFormat="1">
      <alignment horizontal="center" readingOrder="0" shrinkToFit="0" vertical="center" wrapText="1"/>
    </xf>
    <xf borderId="18" fillId="5" fontId="11" numFmtId="164" xfId="0" applyAlignment="1" applyBorder="1" applyFont="1" applyNumberFormat="1">
      <alignment horizontal="center" readingOrder="0" shrinkToFit="0" vertical="center" wrapText="1"/>
    </xf>
    <xf borderId="15" fillId="0" fontId="4" numFmtId="164" xfId="0" applyAlignment="1" applyBorder="1" applyFont="1" applyNumberFormat="1">
      <alignment horizontal="center" shrinkToFit="0" vertical="center" wrapText="1"/>
    </xf>
    <xf borderId="20" fillId="0" fontId="4" numFmtId="164" xfId="0" applyAlignment="1" applyBorder="1" applyFont="1" applyNumberFormat="1">
      <alignment horizontal="center" shrinkToFit="0" vertical="center" wrapText="1"/>
    </xf>
    <xf borderId="20" fillId="0" fontId="4" numFmtId="164" xfId="0" applyAlignment="1" applyBorder="1" applyFont="1" applyNumberForma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6" fontId="7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5.43"/>
    <col customWidth="1" min="2" max="2" width="34.86"/>
    <col customWidth="1" min="3" max="3" width="33.0"/>
    <col customWidth="1" min="4" max="4" width="14.43"/>
    <col customWidth="1" min="5" max="5" width="12.29"/>
    <col customWidth="1" hidden="1" min="6" max="6" width="14.43"/>
    <col hidden="1" min="7" max="7" width="14.43"/>
    <col customWidth="1" min="8" max="8" width="11.29"/>
    <col customWidth="1" hidden="1" min="9" max="9" width="11.29"/>
    <col customWidth="1" hidden="1" min="10" max="10" width="9.0"/>
    <col customWidth="1" min="11" max="11" width="11.29"/>
    <col customWidth="1" hidden="1" min="12" max="12" width="11.29"/>
    <col customWidth="1" hidden="1" min="13" max="13" width="9.0"/>
    <col customWidth="1" min="14" max="14" width="11.29"/>
    <col customWidth="1" hidden="1" min="15" max="15" width="11.29"/>
    <col customWidth="1" hidden="1" min="16" max="16" width="9.0"/>
    <col customWidth="1" min="17" max="17" width="13.57"/>
    <col customWidth="1" hidden="1" min="18" max="18" width="13.57"/>
    <col customWidth="1" hidden="1" min="19" max="19" width="9.0"/>
    <col customWidth="1" min="20" max="20" width="11.71"/>
    <col customWidth="1" hidden="1" min="21" max="21" width="11.71"/>
    <col customWidth="1" hidden="1" min="22" max="22" width="9.0"/>
    <col customWidth="1" min="23" max="23" width="11.29"/>
    <col customWidth="1" hidden="1" min="24" max="24" width="11.29"/>
    <col customWidth="1" hidden="1" min="25" max="25" width="9.0"/>
    <col customWidth="1" min="26" max="26" width="11.29"/>
    <col customWidth="1" hidden="1" min="27" max="27" width="11.29"/>
    <col customWidth="1" hidden="1" min="28" max="28" width="9.0"/>
    <col customWidth="1" min="29" max="29" width="13.71"/>
    <col customWidth="1" hidden="1" min="30" max="30" width="13.71"/>
    <col customWidth="1" hidden="1" min="31" max="31" width="12.14"/>
    <col hidden="1" min="33" max="34" width="14.43"/>
    <col customWidth="1" min="35" max="35" width="26.14"/>
    <col hidden="1" min="37" max="38" width="14.43"/>
    <col customWidth="1" min="39" max="39" width="16.14"/>
  </cols>
  <sheetData>
    <row r="1">
      <c r="A1" s="1"/>
      <c r="B1" s="2"/>
      <c r="C1" s="3"/>
      <c r="D1" s="4"/>
      <c r="E1" s="5"/>
      <c r="F1" s="5"/>
      <c r="G1" s="5"/>
      <c r="H1" s="6" t="s">
        <v>0</v>
      </c>
      <c r="I1" s="7"/>
      <c r="J1" s="8"/>
      <c r="K1" s="6" t="s">
        <v>1</v>
      </c>
      <c r="L1" s="7"/>
      <c r="M1" s="8"/>
      <c r="N1" s="6" t="s">
        <v>2</v>
      </c>
      <c r="O1" s="7"/>
      <c r="P1" s="8"/>
      <c r="Q1" s="6" t="s">
        <v>3</v>
      </c>
      <c r="R1" s="7"/>
      <c r="S1" s="8"/>
      <c r="T1" s="6" t="s">
        <v>4</v>
      </c>
      <c r="U1" s="7"/>
      <c r="V1" s="8"/>
      <c r="W1" s="6" t="s">
        <v>5</v>
      </c>
      <c r="X1" s="7"/>
      <c r="Y1" s="8"/>
      <c r="Z1" s="6" t="s">
        <v>6</v>
      </c>
      <c r="AA1" s="7"/>
      <c r="AB1" s="8"/>
      <c r="AC1" s="9" t="s">
        <v>7</v>
      </c>
      <c r="AD1" s="7"/>
      <c r="AE1" s="8"/>
      <c r="AF1" s="6" t="s">
        <v>8</v>
      </c>
      <c r="AG1" s="7"/>
      <c r="AH1" s="7"/>
      <c r="AI1" s="8"/>
      <c r="AJ1" s="6" t="s">
        <v>9</v>
      </c>
      <c r="AK1" s="7"/>
      <c r="AL1" s="7"/>
      <c r="AM1" s="8"/>
    </row>
    <row r="2">
      <c r="A2" s="10" t="s">
        <v>10</v>
      </c>
      <c r="B2" s="10" t="s">
        <v>11</v>
      </c>
      <c r="C2" s="10" t="s">
        <v>12</v>
      </c>
      <c r="D2" s="11" t="s">
        <v>13</v>
      </c>
      <c r="E2" s="12" t="s">
        <v>14</v>
      </c>
      <c r="F2" s="5" t="s">
        <v>15</v>
      </c>
      <c r="G2" s="5" t="s">
        <v>16</v>
      </c>
      <c r="H2" s="13" t="s">
        <v>14</v>
      </c>
      <c r="I2" s="14" t="s">
        <v>17</v>
      </c>
      <c r="J2" s="14" t="s">
        <v>18</v>
      </c>
      <c r="K2" s="13" t="s">
        <v>14</v>
      </c>
      <c r="L2" s="14" t="s">
        <v>17</v>
      </c>
      <c r="M2" s="14" t="s">
        <v>18</v>
      </c>
      <c r="N2" s="13" t="s">
        <v>14</v>
      </c>
      <c r="O2" s="14" t="s">
        <v>17</v>
      </c>
      <c r="P2" s="14" t="s">
        <v>18</v>
      </c>
      <c r="Q2" s="13" t="s">
        <v>14</v>
      </c>
      <c r="R2" s="14" t="s">
        <v>17</v>
      </c>
      <c r="S2" s="14" t="s">
        <v>18</v>
      </c>
      <c r="T2" s="13" t="s">
        <v>14</v>
      </c>
      <c r="U2" s="14" t="s">
        <v>17</v>
      </c>
      <c r="V2" s="14" t="s">
        <v>18</v>
      </c>
      <c r="W2" s="13" t="s">
        <v>14</v>
      </c>
      <c r="X2" s="14" t="s">
        <v>17</v>
      </c>
      <c r="Y2" s="14" t="s">
        <v>18</v>
      </c>
      <c r="Z2" s="13" t="s">
        <v>14</v>
      </c>
      <c r="AA2" s="14" t="s">
        <v>17</v>
      </c>
      <c r="AB2" s="14" t="s">
        <v>18</v>
      </c>
      <c r="AC2" s="13" t="s">
        <v>14</v>
      </c>
      <c r="AD2" s="14" t="s">
        <v>17</v>
      </c>
      <c r="AE2" s="14" t="s">
        <v>18</v>
      </c>
      <c r="AF2" s="13" t="s">
        <v>14</v>
      </c>
      <c r="AG2" s="14" t="s">
        <v>17</v>
      </c>
      <c r="AH2" s="14" t="s">
        <v>18</v>
      </c>
      <c r="AI2" s="15" t="s">
        <v>19</v>
      </c>
      <c r="AJ2" s="13" t="s">
        <v>14</v>
      </c>
      <c r="AK2" s="14" t="s">
        <v>17</v>
      </c>
      <c r="AL2" s="14" t="s">
        <v>18</v>
      </c>
      <c r="AM2" s="15" t="s">
        <v>19</v>
      </c>
    </row>
    <row r="3">
      <c r="A3" s="16"/>
      <c r="B3" s="16" t="s">
        <v>14</v>
      </c>
      <c r="C3" s="16"/>
      <c r="D3" s="17"/>
      <c r="E3" s="18">
        <f t="shared" ref="E3:E952" si="11">F3+G3</f>
        <v>553730.3761</v>
      </c>
      <c r="F3" s="18">
        <f t="shared" ref="F3:G3" si="1">I3+L3+O3+R3+U3+X3+AA3+AD3+AK3</f>
        <v>498151.2231</v>
      </c>
      <c r="G3" s="18">
        <f t="shared" si="1"/>
        <v>55579.153</v>
      </c>
      <c r="H3" s="19">
        <f t="shared" ref="H3:H952" si="13">I3+J3</f>
        <v>61512.15554</v>
      </c>
      <c r="I3" s="18">
        <f t="shared" ref="I3:J3" si="2">I12+I124+I269+I430+I591+I760+I4</f>
        <v>60549.95554</v>
      </c>
      <c r="J3" s="18">
        <f t="shared" si="2"/>
        <v>962.2</v>
      </c>
      <c r="K3" s="19">
        <f t="shared" ref="K3:K16" si="15">L3+M3</f>
        <v>37915.33397</v>
      </c>
      <c r="L3" s="18">
        <f t="shared" ref="L3:M3" si="3">L12+L124+L269+L430+L591+L760+L4</f>
        <v>37109.81497</v>
      </c>
      <c r="M3" s="18">
        <f t="shared" si="3"/>
        <v>805.519</v>
      </c>
      <c r="N3" s="19">
        <f t="shared" ref="N3:N952" si="17">O3+P3</f>
        <v>53066.49433</v>
      </c>
      <c r="O3" s="18">
        <f t="shared" ref="O3:P3" si="4">O12+O124+O269+O430+O591+O760+O4</f>
        <v>52584.49433</v>
      </c>
      <c r="P3" s="18">
        <f t="shared" si="4"/>
        <v>482</v>
      </c>
      <c r="Q3" s="19">
        <f t="shared" ref="Q3:Q952" si="19">R3+S3</f>
        <v>26945.64195</v>
      </c>
      <c r="R3" s="18">
        <f t="shared" ref="R3:S3" si="5">R12+R124+R269+R430+R591+R760+R4</f>
        <v>26534.04195</v>
      </c>
      <c r="S3" s="18">
        <f t="shared" si="5"/>
        <v>411.6</v>
      </c>
      <c r="T3" s="19">
        <f t="shared" ref="T3:T952" si="21">U3+V3</f>
        <v>19470.45056</v>
      </c>
      <c r="U3" s="18">
        <f t="shared" ref="U3:V3" si="6">U12+U124+U269+U430+U591+U760+U4</f>
        <v>18964.55056</v>
      </c>
      <c r="V3" s="18">
        <f t="shared" si="6"/>
        <v>505.9</v>
      </c>
      <c r="W3" s="19">
        <f t="shared" ref="W3:W952" si="23">X3+Y3</f>
        <v>28531.27227</v>
      </c>
      <c r="X3" s="18">
        <f t="shared" ref="X3:Y3" si="7">X12+X124+X269+X430+X591+X760+X4</f>
        <v>28485.37227</v>
      </c>
      <c r="Y3" s="18">
        <f t="shared" si="7"/>
        <v>45.9</v>
      </c>
      <c r="Z3" s="19">
        <f t="shared" ref="Z3:Z40" si="25">AA3+AB3</f>
        <v>60328.09277</v>
      </c>
      <c r="AA3" s="18">
        <f t="shared" ref="AA3:AB3" si="8">AA12+AA124+AA269+AA430+AA591+AA760+AA4</f>
        <v>59960.39277</v>
      </c>
      <c r="AB3" s="18">
        <f t="shared" si="8"/>
        <v>367.7</v>
      </c>
      <c r="AC3" s="19">
        <f t="shared" ref="AC3:AC40" si="27">AD3+AE3</f>
        <v>159382.0473</v>
      </c>
      <c r="AD3" s="18">
        <f>AD4+AD12+AD124+AD269+AD430+AD591+AD760</f>
        <v>159249.6473</v>
      </c>
      <c r="AE3" s="18">
        <f>AE12+AE124+AE269+AE430+AE591+AE760+AE4</f>
        <v>132.4</v>
      </c>
      <c r="AF3" s="19">
        <f t="shared" ref="AF3:AF609" si="29">AG3+AH3</f>
        <v>161592.7438</v>
      </c>
      <c r="AG3" s="18">
        <f t="shared" ref="AG3:AH3" si="9">AG12+AG124+AG269+AG430+AG591+AG760+AG4</f>
        <v>136694.3438</v>
      </c>
      <c r="AH3" s="18">
        <f t="shared" si="9"/>
        <v>24898.4</v>
      </c>
      <c r="AI3" s="20"/>
      <c r="AJ3" s="19">
        <f t="shared" ref="AJ3:AJ952" si="31">AK3+AL3</f>
        <v>106578.8874</v>
      </c>
      <c r="AK3" s="18">
        <f t="shared" ref="AK3:AL3" si="10">AK12+AK124+AK269+AK430+AK591+AK760+AK4</f>
        <v>54712.95338</v>
      </c>
      <c r="AL3" s="18">
        <f t="shared" si="10"/>
        <v>51865.934</v>
      </c>
      <c r="AM3" s="21"/>
    </row>
    <row r="4">
      <c r="A4" s="22">
        <v>1.0</v>
      </c>
      <c r="B4" s="23" t="s">
        <v>20</v>
      </c>
      <c r="C4" s="23" t="s">
        <v>21</v>
      </c>
      <c r="D4" s="24"/>
      <c r="E4" s="25">
        <f t="shared" si="11"/>
        <v>5326.21823</v>
      </c>
      <c r="F4" s="25">
        <f t="shared" ref="F4:G4" si="12">SUM(F5:F11)</f>
        <v>5326.21823</v>
      </c>
      <c r="G4" s="25">
        <f t="shared" si="12"/>
        <v>0</v>
      </c>
      <c r="H4" s="26">
        <f t="shared" si="13"/>
        <v>0</v>
      </c>
      <c r="I4" s="22">
        <f t="shared" ref="I4:J4" si="14">SUM(I5:I11)</f>
        <v>0</v>
      </c>
      <c r="J4" s="22">
        <f t="shared" si="14"/>
        <v>0</v>
      </c>
      <c r="K4" s="26">
        <f t="shared" si="15"/>
        <v>0</v>
      </c>
      <c r="L4" s="22">
        <f t="shared" ref="L4:M4" si="16">SUM(L5:L11)</f>
        <v>0</v>
      </c>
      <c r="M4" s="22">
        <f t="shared" si="16"/>
        <v>0</v>
      </c>
      <c r="N4" s="26">
        <f t="shared" si="17"/>
        <v>0</v>
      </c>
      <c r="O4" s="22">
        <f t="shared" ref="O4:P4" si="18">SUM(O5:O11)</f>
        <v>0</v>
      </c>
      <c r="P4" s="22">
        <f t="shared" si="18"/>
        <v>0</v>
      </c>
      <c r="Q4" s="26">
        <f t="shared" si="19"/>
        <v>0</v>
      </c>
      <c r="R4" s="22">
        <f t="shared" ref="R4:S4" si="20">SUM(R5:R11)</f>
        <v>0</v>
      </c>
      <c r="S4" s="22">
        <f t="shared" si="20"/>
        <v>0</v>
      </c>
      <c r="T4" s="26">
        <f t="shared" si="21"/>
        <v>0</v>
      </c>
      <c r="U4" s="22">
        <f t="shared" ref="U4:V4" si="22">SUM(U5:U11)</f>
        <v>0</v>
      </c>
      <c r="V4" s="22">
        <f t="shared" si="22"/>
        <v>0</v>
      </c>
      <c r="W4" s="26">
        <f t="shared" si="23"/>
        <v>0</v>
      </c>
      <c r="X4" s="22">
        <f t="shared" ref="X4:Y4" si="24">SUM(X5:X11)</f>
        <v>0</v>
      </c>
      <c r="Y4" s="22">
        <f t="shared" si="24"/>
        <v>0</v>
      </c>
      <c r="Z4" s="26">
        <f t="shared" si="25"/>
        <v>0</v>
      </c>
      <c r="AA4" s="22">
        <f t="shared" ref="AA4:AB4" si="26">SUM(AA5:AA11)</f>
        <v>0</v>
      </c>
      <c r="AB4" s="22">
        <f t="shared" si="26"/>
        <v>0</v>
      </c>
      <c r="AC4" s="26">
        <f t="shared" si="27"/>
        <v>5326.21823</v>
      </c>
      <c r="AD4" s="22">
        <f t="shared" ref="AD4:AE4" si="28">SUM(AD5:AD11)</f>
        <v>5326.21823</v>
      </c>
      <c r="AE4" s="22">
        <f t="shared" si="28"/>
        <v>0</v>
      </c>
      <c r="AF4" s="26">
        <f t="shared" si="29"/>
        <v>0</v>
      </c>
      <c r="AG4" s="22">
        <f t="shared" ref="AG4:AH4" si="30">SUM(AG5:AG11)</f>
        <v>0</v>
      </c>
      <c r="AH4" s="22">
        <f t="shared" si="30"/>
        <v>0</v>
      </c>
      <c r="AI4" s="27"/>
      <c r="AJ4" s="26">
        <f t="shared" si="31"/>
        <v>0</v>
      </c>
      <c r="AK4" s="22">
        <f t="shared" ref="AK4:AL4" si="32">SUM(AK5:AK11)</f>
        <v>0</v>
      </c>
      <c r="AL4" s="22">
        <f t="shared" si="32"/>
        <v>0</v>
      </c>
      <c r="AM4" s="27"/>
    </row>
    <row r="5">
      <c r="A5" s="28"/>
      <c r="B5" s="29"/>
      <c r="C5" s="29"/>
      <c r="D5" s="11">
        <v>2015.0</v>
      </c>
      <c r="E5" s="5">
        <f t="shared" si="11"/>
        <v>0</v>
      </c>
      <c r="F5" s="5">
        <f t="shared" ref="F5:G5" si="33">I5+L5+O5+R5+U5+X5+AA5+AD5+AK5+AG5</f>
        <v>0</v>
      </c>
      <c r="G5" s="5">
        <f t="shared" si="33"/>
        <v>0</v>
      </c>
      <c r="H5" s="30">
        <f t="shared" si="13"/>
        <v>0</v>
      </c>
      <c r="I5" s="28"/>
      <c r="J5" s="28"/>
      <c r="K5" s="30">
        <f t="shared" si="15"/>
        <v>0</v>
      </c>
      <c r="L5" s="28"/>
      <c r="M5" s="28"/>
      <c r="N5" s="30">
        <f t="shared" si="17"/>
        <v>0</v>
      </c>
      <c r="O5" s="28"/>
      <c r="P5" s="28"/>
      <c r="Q5" s="30">
        <f t="shared" si="19"/>
        <v>0</v>
      </c>
      <c r="R5" s="28"/>
      <c r="S5" s="28"/>
      <c r="T5" s="30">
        <f t="shared" si="21"/>
        <v>0</v>
      </c>
      <c r="U5" s="28"/>
      <c r="V5" s="28"/>
      <c r="W5" s="30">
        <f t="shared" si="23"/>
        <v>0</v>
      </c>
      <c r="X5" s="28"/>
      <c r="Y5" s="28"/>
      <c r="Z5" s="30">
        <f t="shared" si="25"/>
        <v>0</v>
      </c>
      <c r="AA5" s="28"/>
      <c r="AB5" s="28"/>
      <c r="AC5" s="30">
        <f t="shared" si="27"/>
        <v>0</v>
      </c>
      <c r="AD5" s="28"/>
      <c r="AE5" s="28"/>
      <c r="AF5" s="30">
        <f t="shared" si="29"/>
        <v>0</v>
      </c>
      <c r="AG5" s="28"/>
      <c r="AH5" s="28"/>
      <c r="AI5" s="31"/>
      <c r="AJ5" s="30">
        <f t="shared" si="31"/>
        <v>0</v>
      </c>
      <c r="AK5" s="28"/>
      <c r="AL5" s="28"/>
      <c r="AM5" s="31"/>
    </row>
    <row r="6">
      <c r="A6" s="28"/>
      <c r="B6" s="29"/>
      <c r="C6" s="29"/>
      <c r="D6" s="11">
        <v>2016.0</v>
      </c>
      <c r="E6" s="5">
        <f t="shared" si="11"/>
        <v>0</v>
      </c>
      <c r="F6" s="5">
        <f t="shared" ref="F6:G6" si="34">I6+L6+O6+R6+U6+X6+AA6+AD6+AK6+AG6</f>
        <v>0</v>
      </c>
      <c r="G6" s="5">
        <f t="shared" si="34"/>
        <v>0</v>
      </c>
      <c r="H6" s="30">
        <f t="shared" si="13"/>
        <v>0</v>
      </c>
      <c r="I6" s="28"/>
      <c r="J6" s="28"/>
      <c r="K6" s="30">
        <f t="shared" si="15"/>
        <v>0</v>
      </c>
      <c r="L6" s="28"/>
      <c r="M6" s="28"/>
      <c r="N6" s="30">
        <f t="shared" si="17"/>
        <v>0</v>
      </c>
      <c r="O6" s="28"/>
      <c r="P6" s="28"/>
      <c r="Q6" s="30">
        <f t="shared" si="19"/>
        <v>0</v>
      </c>
      <c r="R6" s="28"/>
      <c r="S6" s="28"/>
      <c r="T6" s="30">
        <f t="shared" si="21"/>
        <v>0</v>
      </c>
      <c r="U6" s="28"/>
      <c r="V6" s="28"/>
      <c r="W6" s="30">
        <f t="shared" si="23"/>
        <v>0</v>
      </c>
      <c r="X6" s="28"/>
      <c r="Y6" s="28"/>
      <c r="Z6" s="30">
        <f t="shared" si="25"/>
        <v>0</v>
      </c>
      <c r="AA6" s="28"/>
      <c r="AB6" s="28"/>
      <c r="AC6" s="30">
        <f t="shared" si="27"/>
        <v>0</v>
      </c>
      <c r="AD6" s="28"/>
      <c r="AE6" s="28"/>
      <c r="AF6" s="30">
        <f t="shared" si="29"/>
        <v>0</v>
      </c>
      <c r="AG6" s="28"/>
      <c r="AH6" s="28"/>
      <c r="AI6" s="31"/>
      <c r="AJ6" s="30">
        <f t="shared" si="31"/>
        <v>0</v>
      </c>
      <c r="AK6" s="28"/>
      <c r="AL6" s="28"/>
      <c r="AM6" s="31"/>
    </row>
    <row r="7">
      <c r="A7" s="28"/>
      <c r="B7" s="29"/>
      <c r="C7" s="29"/>
      <c r="D7" s="11">
        <v>2017.0</v>
      </c>
      <c r="E7" s="5">
        <f t="shared" si="11"/>
        <v>0</v>
      </c>
      <c r="F7" s="5">
        <f t="shared" ref="F7:G7" si="35">I7+L7+O7+R7+U7+X7+AA7+AD7+AK7+AG7</f>
        <v>0</v>
      </c>
      <c r="G7" s="5">
        <f t="shared" si="35"/>
        <v>0</v>
      </c>
      <c r="H7" s="30">
        <f t="shared" si="13"/>
        <v>0</v>
      </c>
      <c r="I7" s="28"/>
      <c r="J7" s="28"/>
      <c r="K7" s="30">
        <f t="shared" si="15"/>
        <v>0</v>
      </c>
      <c r="L7" s="28"/>
      <c r="M7" s="28"/>
      <c r="N7" s="30">
        <f t="shared" si="17"/>
        <v>0</v>
      </c>
      <c r="O7" s="28"/>
      <c r="P7" s="28"/>
      <c r="Q7" s="30">
        <f t="shared" si="19"/>
        <v>0</v>
      </c>
      <c r="R7" s="28"/>
      <c r="S7" s="28"/>
      <c r="T7" s="30">
        <f t="shared" si="21"/>
        <v>0</v>
      </c>
      <c r="U7" s="28"/>
      <c r="V7" s="28"/>
      <c r="W7" s="30">
        <f t="shared" si="23"/>
        <v>0</v>
      </c>
      <c r="X7" s="28"/>
      <c r="Y7" s="28"/>
      <c r="Z7" s="30">
        <f t="shared" si="25"/>
        <v>0</v>
      </c>
      <c r="AA7" s="28"/>
      <c r="AB7" s="28"/>
      <c r="AC7" s="30">
        <f t="shared" si="27"/>
        <v>0</v>
      </c>
      <c r="AD7" s="28"/>
      <c r="AE7" s="28"/>
      <c r="AF7" s="30">
        <f t="shared" si="29"/>
        <v>0</v>
      </c>
      <c r="AG7" s="28"/>
      <c r="AH7" s="28"/>
      <c r="AI7" s="31"/>
      <c r="AJ7" s="30">
        <f t="shared" si="31"/>
        <v>0</v>
      </c>
      <c r="AK7" s="28"/>
      <c r="AL7" s="28"/>
      <c r="AM7" s="31"/>
    </row>
    <row r="8">
      <c r="A8" s="28"/>
      <c r="B8" s="32"/>
      <c r="C8" s="29"/>
      <c r="D8" s="11">
        <v>2018.0</v>
      </c>
      <c r="E8" s="5">
        <f t="shared" si="11"/>
        <v>954.04966</v>
      </c>
      <c r="F8" s="5">
        <f t="shared" ref="F8:G8" si="36">I8+L8+O8+R8+U8+X8+AA8+AD8+AK8+AG8</f>
        <v>954.04966</v>
      </c>
      <c r="G8" s="5">
        <f t="shared" si="36"/>
        <v>0</v>
      </c>
      <c r="H8" s="30">
        <f t="shared" si="13"/>
        <v>0</v>
      </c>
      <c r="I8" s="28"/>
      <c r="J8" s="28"/>
      <c r="K8" s="30">
        <f t="shared" si="15"/>
        <v>0</v>
      </c>
      <c r="L8" s="28"/>
      <c r="M8" s="28"/>
      <c r="N8" s="30">
        <f t="shared" si="17"/>
        <v>0</v>
      </c>
      <c r="O8" s="28"/>
      <c r="P8" s="28"/>
      <c r="Q8" s="30">
        <f t="shared" si="19"/>
        <v>0</v>
      </c>
      <c r="R8" s="28"/>
      <c r="S8" s="28"/>
      <c r="T8" s="30">
        <f t="shared" si="21"/>
        <v>0</v>
      </c>
      <c r="U8" s="28"/>
      <c r="V8" s="28"/>
      <c r="W8" s="30">
        <f t="shared" si="23"/>
        <v>0</v>
      </c>
      <c r="X8" s="28"/>
      <c r="Y8" s="28"/>
      <c r="Z8" s="30">
        <f t="shared" si="25"/>
        <v>0</v>
      </c>
      <c r="AA8" s="28"/>
      <c r="AB8" s="28"/>
      <c r="AC8" s="33">
        <f t="shared" si="27"/>
        <v>954.04966</v>
      </c>
      <c r="AD8" s="34">
        <f>953.53766+0.512</f>
        <v>954.04966</v>
      </c>
      <c r="AE8" s="28"/>
      <c r="AF8" s="30">
        <f t="shared" si="29"/>
        <v>0</v>
      </c>
      <c r="AG8" s="28"/>
      <c r="AH8" s="28"/>
      <c r="AI8" s="31"/>
      <c r="AJ8" s="30">
        <f t="shared" si="31"/>
        <v>0</v>
      </c>
      <c r="AK8" s="28"/>
      <c r="AL8" s="28"/>
      <c r="AM8" s="31"/>
    </row>
    <row r="9">
      <c r="A9" s="28"/>
      <c r="B9" s="29"/>
      <c r="C9" s="29"/>
      <c r="D9" s="11">
        <v>2019.0</v>
      </c>
      <c r="E9" s="5">
        <f t="shared" si="11"/>
        <v>1876.42046</v>
      </c>
      <c r="F9" s="5">
        <f t="shared" ref="F9:G9" si="37">I9+L9+O9+R9+U9+X9+AA9+AD9+AK9+AG9</f>
        <v>1876.42046</v>
      </c>
      <c r="G9" s="5">
        <f t="shared" si="37"/>
        <v>0</v>
      </c>
      <c r="H9" s="30">
        <f t="shared" si="13"/>
        <v>0</v>
      </c>
      <c r="I9" s="28"/>
      <c r="J9" s="28"/>
      <c r="K9" s="30">
        <f t="shared" si="15"/>
        <v>0</v>
      </c>
      <c r="L9" s="28"/>
      <c r="M9" s="28"/>
      <c r="N9" s="30">
        <f t="shared" si="17"/>
        <v>0</v>
      </c>
      <c r="O9" s="28"/>
      <c r="P9" s="28"/>
      <c r="Q9" s="30">
        <f t="shared" si="19"/>
        <v>0</v>
      </c>
      <c r="R9" s="28"/>
      <c r="S9" s="28"/>
      <c r="T9" s="30">
        <f t="shared" si="21"/>
        <v>0</v>
      </c>
      <c r="U9" s="28"/>
      <c r="V9" s="28"/>
      <c r="W9" s="30">
        <f t="shared" si="23"/>
        <v>0</v>
      </c>
      <c r="X9" s="28"/>
      <c r="Y9" s="28"/>
      <c r="Z9" s="30">
        <f t="shared" si="25"/>
        <v>0</v>
      </c>
      <c r="AA9" s="28"/>
      <c r="AB9" s="28"/>
      <c r="AC9" s="33">
        <f t="shared" si="27"/>
        <v>1876.42046</v>
      </c>
      <c r="AD9" s="34">
        <f>1398.39864+478.02182</f>
        <v>1876.42046</v>
      </c>
      <c r="AE9" s="28"/>
      <c r="AF9" s="30">
        <f t="shared" si="29"/>
        <v>0</v>
      </c>
      <c r="AG9" s="28"/>
      <c r="AH9" s="28"/>
      <c r="AI9" s="31"/>
      <c r="AJ9" s="30">
        <f t="shared" si="31"/>
        <v>0</v>
      </c>
      <c r="AK9" s="28"/>
      <c r="AL9" s="28"/>
      <c r="AM9" s="31"/>
    </row>
    <row r="10">
      <c r="A10" s="28"/>
      <c r="B10" s="29"/>
      <c r="C10" s="29"/>
      <c r="D10" s="11">
        <v>2020.0</v>
      </c>
      <c r="E10" s="5">
        <f t="shared" si="11"/>
        <v>1495.74811</v>
      </c>
      <c r="F10" s="5">
        <f t="shared" ref="F10:F12" si="38">I10+L10+O10+R10+U10+X10+AA10+AD10+AK10+AG10</f>
        <v>1495.74811</v>
      </c>
      <c r="G10" s="5"/>
      <c r="H10" s="30">
        <f t="shared" si="13"/>
        <v>0</v>
      </c>
      <c r="I10" s="28"/>
      <c r="J10" s="28"/>
      <c r="K10" s="30">
        <f t="shared" si="15"/>
        <v>0</v>
      </c>
      <c r="L10" s="28"/>
      <c r="M10" s="28"/>
      <c r="N10" s="30">
        <f t="shared" si="17"/>
        <v>0</v>
      </c>
      <c r="O10" s="28"/>
      <c r="P10" s="28"/>
      <c r="Q10" s="30">
        <f t="shared" si="19"/>
        <v>0</v>
      </c>
      <c r="R10" s="28"/>
      <c r="S10" s="28"/>
      <c r="T10" s="30">
        <f t="shared" si="21"/>
        <v>0</v>
      </c>
      <c r="U10" s="28"/>
      <c r="V10" s="28"/>
      <c r="W10" s="30">
        <f t="shared" si="23"/>
        <v>0</v>
      </c>
      <c r="X10" s="28"/>
      <c r="Y10" s="28"/>
      <c r="Z10" s="30">
        <f t="shared" si="25"/>
        <v>0</v>
      </c>
      <c r="AA10" s="28"/>
      <c r="AB10" s="28"/>
      <c r="AC10" s="33">
        <f t="shared" si="27"/>
        <v>1495.74811</v>
      </c>
      <c r="AD10" s="34">
        <v>1495.74811</v>
      </c>
      <c r="AE10" s="28"/>
      <c r="AF10" s="30">
        <f t="shared" si="29"/>
        <v>0</v>
      </c>
      <c r="AG10" s="28"/>
      <c r="AH10" s="28"/>
      <c r="AI10" s="31"/>
      <c r="AJ10" s="30">
        <f t="shared" si="31"/>
        <v>0</v>
      </c>
      <c r="AK10" s="28"/>
      <c r="AL10" s="28"/>
      <c r="AM10" s="31"/>
    </row>
    <row r="11">
      <c r="A11" s="28"/>
      <c r="B11" s="29"/>
      <c r="C11" s="29"/>
      <c r="D11" s="35">
        <v>2021.0</v>
      </c>
      <c r="E11" s="5">
        <f t="shared" si="11"/>
        <v>1000</v>
      </c>
      <c r="F11" s="5">
        <f t="shared" si="38"/>
        <v>1000</v>
      </c>
      <c r="G11" s="5">
        <f t="shared" ref="G11:G12" si="39">J11+M11+P11+S11+V11+Y11+AB11+AE11+AL11+AH11</f>
        <v>0</v>
      </c>
      <c r="H11" s="30">
        <f t="shared" si="13"/>
        <v>0</v>
      </c>
      <c r="I11" s="28"/>
      <c r="J11" s="28"/>
      <c r="K11" s="30">
        <f t="shared" si="15"/>
        <v>0</v>
      </c>
      <c r="L11" s="28"/>
      <c r="M11" s="28"/>
      <c r="N11" s="30">
        <f t="shared" si="17"/>
        <v>0</v>
      </c>
      <c r="O11" s="28"/>
      <c r="P11" s="28"/>
      <c r="Q11" s="30">
        <f t="shared" si="19"/>
        <v>0</v>
      </c>
      <c r="R11" s="28"/>
      <c r="S11" s="28"/>
      <c r="T11" s="30">
        <f t="shared" si="21"/>
        <v>0</v>
      </c>
      <c r="U11" s="28"/>
      <c r="V11" s="28"/>
      <c r="W11" s="30">
        <f t="shared" si="23"/>
        <v>0</v>
      </c>
      <c r="X11" s="28"/>
      <c r="Y11" s="28"/>
      <c r="Z11" s="30">
        <f t="shared" si="25"/>
        <v>0</v>
      </c>
      <c r="AA11" s="28"/>
      <c r="AB11" s="28"/>
      <c r="AC11" s="33">
        <f t="shared" si="27"/>
        <v>1000</v>
      </c>
      <c r="AD11" s="34">
        <v>1000.0</v>
      </c>
      <c r="AE11" s="28"/>
      <c r="AF11" s="30">
        <f t="shared" si="29"/>
        <v>0</v>
      </c>
      <c r="AG11" s="28"/>
      <c r="AH11" s="28"/>
      <c r="AI11" s="31"/>
      <c r="AJ11" s="30">
        <f t="shared" si="31"/>
        <v>0</v>
      </c>
      <c r="AK11" s="28"/>
      <c r="AL11" s="28"/>
      <c r="AM11" s="31"/>
    </row>
    <row r="12" collapsed="1">
      <c r="A12" s="36"/>
      <c r="B12" s="36" t="s">
        <v>22</v>
      </c>
      <c r="C12" s="36"/>
      <c r="D12" s="37"/>
      <c r="E12" s="38">
        <f t="shared" si="11"/>
        <v>69862.84397</v>
      </c>
      <c r="F12" s="38">
        <f t="shared" si="38"/>
        <v>69635.84397</v>
      </c>
      <c r="G12" s="38">
        <f t="shared" si="39"/>
        <v>227</v>
      </c>
      <c r="H12" s="39">
        <f t="shared" si="13"/>
        <v>2765.18866</v>
      </c>
      <c r="I12" s="36">
        <f t="shared" ref="I12:J12" si="40">I13+I21+I28+I36+I44+I52+I60+I68+I76+I84+I92+I100+I108+I116</f>
        <v>2765.18866</v>
      </c>
      <c r="J12" s="36">
        <f t="shared" si="40"/>
        <v>0</v>
      </c>
      <c r="K12" s="39">
        <f t="shared" si="15"/>
        <v>3039.26499</v>
      </c>
      <c r="L12" s="36">
        <f t="shared" ref="L12:M12" si="41">L13+L21+L28+L36+L44+L52+L60+L68+L76+L84+L92+L100+L108+L116</f>
        <v>3039.26499</v>
      </c>
      <c r="M12" s="36">
        <f t="shared" si="41"/>
        <v>0</v>
      </c>
      <c r="N12" s="39">
        <f t="shared" si="17"/>
        <v>8700.407</v>
      </c>
      <c r="O12" s="36">
        <f t="shared" ref="O12:P12" si="42">O13+O21+O28+O36+O44+O52+O60+O68+O76+O84+O92+O100+O108+O116</f>
        <v>8473.407</v>
      </c>
      <c r="P12" s="36">
        <f t="shared" si="42"/>
        <v>227</v>
      </c>
      <c r="Q12" s="39">
        <f t="shared" si="19"/>
        <v>5723.97183</v>
      </c>
      <c r="R12" s="36">
        <f t="shared" ref="R12:S12" si="43">R13+R21+R28+R36+R44+R52+R60+R68+R76+R84+R92+R100+R108+R116</f>
        <v>5723.97183</v>
      </c>
      <c r="S12" s="36">
        <f t="shared" si="43"/>
        <v>0</v>
      </c>
      <c r="T12" s="39">
        <f t="shared" si="21"/>
        <v>1288.37582</v>
      </c>
      <c r="U12" s="36">
        <f t="shared" ref="U12:V12" si="44">U13+U21+U28+U36+U44+U52+U60+U68+U76+U84+U92+U100+U108+U116</f>
        <v>1288.37582</v>
      </c>
      <c r="V12" s="36">
        <f t="shared" si="44"/>
        <v>0</v>
      </c>
      <c r="W12" s="39">
        <f t="shared" si="23"/>
        <v>0</v>
      </c>
      <c r="X12" s="36">
        <f t="shared" ref="X12:Y12" si="45">X13+X21+X28+X36+X44+X52+X60+X68+X76+X84+X92+X100+X108+X116</f>
        <v>0</v>
      </c>
      <c r="Y12" s="36">
        <f t="shared" si="45"/>
        <v>0</v>
      </c>
      <c r="Z12" s="39">
        <f t="shared" si="25"/>
        <v>1077.82699</v>
      </c>
      <c r="AA12" s="36">
        <f t="shared" ref="AA12:AB12" si="46">AA13+AA21+AA28+AA36+AA44+AA52+AA60+AA68+AA76+AA84+AA92+AA100+AA108+AA116</f>
        <v>1077.82699</v>
      </c>
      <c r="AB12" s="36">
        <f t="shared" si="46"/>
        <v>0</v>
      </c>
      <c r="AC12" s="39">
        <f t="shared" si="27"/>
        <v>13236.44182</v>
      </c>
      <c r="AD12" s="36">
        <f t="shared" ref="AD12:AE12" si="47">AD13+AD21+AD28+AD36+AD44+AD52+AD60+AD68+AD76+AD84+AD92+AD100+AD108+AD116</f>
        <v>13236.44182</v>
      </c>
      <c r="AE12" s="36">
        <f t="shared" si="47"/>
        <v>0</v>
      </c>
      <c r="AF12" s="39">
        <f t="shared" si="29"/>
        <v>20699.28444</v>
      </c>
      <c r="AG12" s="36">
        <f t="shared" ref="AG12:AH12" si="48">AG13+AG21+AG28+AG36+AG44+AG52+AG60+AG68+AG76+AG84+AG92+AG100+AG108+AG116</f>
        <v>20699.28444</v>
      </c>
      <c r="AH12" s="36">
        <f t="shared" si="48"/>
        <v>0</v>
      </c>
      <c r="AI12" s="40"/>
      <c r="AJ12" s="39">
        <f t="shared" si="31"/>
        <v>13332.08242</v>
      </c>
      <c r="AK12" s="36">
        <f t="shared" ref="AK12:AL12" si="49">AK13+AK21+AK28+AK36+AK44+AK52+AK60+AK68+AK76+AK84+AK92+AK100+AK108+AK116</f>
        <v>13332.08242</v>
      </c>
      <c r="AL12" s="36">
        <f t="shared" si="49"/>
        <v>0</v>
      </c>
      <c r="AM12" s="40"/>
    </row>
    <row r="13" hidden="1" outlineLevel="1" collapsed="1">
      <c r="A13" s="22">
        <v>1.0</v>
      </c>
      <c r="B13" s="22" t="s">
        <v>23</v>
      </c>
      <c r="C13" s="22" t="s">
        <v>24</v>
      </c>
      <c r="D13" s="24"/>
      <c r="E13" s="41">
        <f t="shared" si="11"/>
        <v>11333.4</v>
      </c>
      <c r="F13" s="41">
        <v>11333.4</v>
      </c>
      <c r="G13" s="41">
        <v>0.0</v>
      </c>
      <c r="H13" s="42">
        <f t="shared" si="13"/>
        <v>250</v>
      </c>
      <c r="I13" s="23">
        <v>250.0</v>
      </c>
      <c r="J13" s="23">
        <v>0.0</v>
      </c>
      <c r="K13" s="42">
        <f t="shared" si="15"/>
        <v>488.5</v>
      </c>
      <c r="L13" s="23">
        <v>488.5</v>
      </c>
      <c r="M13" s="23">
        <v>0.0</v>
      </c>
      <c r="N13" s="42">
        <f t="shared" si="17"/>
        <v>0</v>
      </c>
      <c r="O13" s="23">
        <v>0.0</v>
      </c>
      <c r="P13" s="23">
        <v>0.0</v>
      </c>
      <c r="Q13" s="42">
        <f t="shared" si="19"/>
        <v>0</v>
      </c>
      <c r="R13" s="23">
        <v>0.0</v>
      </c>
      <c r="S13" s="23">
        <v>0.0</v>
      </c>
      <c r="T13" s="42">
        <f t="shared" si="21"/>
        <v>0</v>
      </c>
      <c r="U13" s="23">
        <v>0.0</v>
      </c>
      <c r="V13" s="23">
        <v>0.0</v>
      </c>
      <c r="W13" s="42">
        <f t="shared" si="23"/>
        <v>0</v>
      </c>
      <c r="X13" s="23">
        <v>0.0</v>
      </c>
      <c r="Y13" s="23">
        <v>0.0</v>
      </c>
      <c r="Z13" s="42">
        <f t="shared" si="25"/>
        <v>0</v>
      </c>
      <c r="AA13" s="23">
        <v>0.0</v>
      </c>
      <c r="AB13" s="23">
        <v>0.0</v>
      </c>
      <c r="AC13" s="42">
        <f t="shared" si="27"/>
        <v>926.2</v>
      </c>
      <c r="AD13" s="23">
        <v>926.2</v>
      </c>
      <c r="AE13" s="23">
        <v>0.0</v>
      </c>
      <c r="AF13" s="42">
        <f t="shared" si="29"/>
        <v>7808</v>
      </c>
      <c r="AG13" s="23">
        <v>7808.0</v>
      </c>
      <c r="AH13" s="23">
        <v>0.0</v>
      </c>
      <c r="AI13" s="27"/>
      <c r="AJ13" s="42">
        <f t="shared" si="31"/>
        <v>1860.7</v>
      </c>
      <c r="AK13" s="23">
        <v>1860.7</v>
      </c>
      <c r="AL13" s="23">
        <v>0.0</v>
      </c>
      <c r="AM13" s="27"/>
    </row>
    <row r="14" hidden="1" outlineLevel="2">
      <c r="A14" s="28"/>
      <c r="B14" s="29"/>
      <c r="C14" s="29"/>
      <c r="D14" s="11">
        <v>2015.0</v>
      </c>
      <c r="E14" s="5">
        <f t="shared" si="11"/>
        <v>993.67</v>
      </c>
      <c r="F14" s="5">
        <f t="shared" ref="F14:F20" si="50">I14+L14+O14+R14+U14+X14+AA14+AD14+AK14+AG14</f>
        <v>993.67</v>
      </c>
      <c r="G14" s="12">
        <v>0.0</v>
      </c>
      <c r="H14" s="30">
        <f t="shared" si="13"/>
        <v>0</v>
      </c>
      <c r="I14" s="28"/>
      <c r="J14" s="28"/>
      <c r="K14" s="30">
        <f t="shared" si="15"/>
        <v>0</v>
      </c>
      <c r="L14" s="28"/>
      <c r="M14" s="28"/>
      <c r="N14" s="30">
        <f t="shared" si="17"/>
        <v>0</v>
      </c>
      <c r="O14" s="28"/>
      <c r="P14" s="28"/>
      <c r="Q14" s="30">
        <f t="shared" si="19"/>
        <v>0</v>
      </c>
      <c r="R14" s="28"/>
      <c r="S14" s="28"/>
      <c r="T14" s="30">
        <f t="shared" si="21"/>
        <v>0</v>
      </c>
      <c r="U14" s="28"/>
      <c r="V14" s="28"/>
      <c r="W14" s="30">
        <f t="shared" si="23"/>
        <v>0</v>
      </c>
      <c r="X14" s="28"/>
      <c r="Y14" s="28"/>
      <c r="Z14" s="30">
        <f t="shared" si="25"/>
        <v>0</v>
      </c>
      <c r="AA14" s="28"/>
      <c r="AB14" s="28"/>
      <c r="AC14" s="30">
        <f t="shared" si="27"/>
        <v>0</v>
      </c>
      <c r="AD14" s="28"/>
      <c r="AE14" s="28"/>
      <c r="AF14" s="33">
        <f t="shared" si="29"/>
        <v>968.67</v>
      </c>
      <c r="AG14" s="43">
        <v>968.67</v>
      </c>
      <c r="AH14" s="28"/>
      <c r="AI14" s="44" t="s">
        <v>25</v>
      </c>
      <c r="AJ14" s="33">
        <f t="shared" si="31"/>
        <v>25</v>
      </c>
      <c r="AK14" s="34">
        <v>25.0</v>
      </c>
      <c r="AL14" s="45"/>
      <c r="AM14" s="31"/>
    </row>
    <row r="15" hidden="1" outlineLevel="2">
      <c r="A15" s="28"/>
      <c r="B15" s="29"/>
      <c r="C15" s="29"/>
      <c r="D15" s="11">
        <v>2016.0</v>
      </c>
      <c r="E15" s="5">
        <f t="shared" si="11"/>
        <v>916.67924</v>
      </c>
      <c r="F15" s="5">
        <f t="shared" si="50"/>
        <v>916.67924</v>
      </c>
      <c r="G15" s="12">
        <v>0.0</v>
      </c>
      <c r="H15" s="30">
        <f t="shared" si="13"/>
        <v>0</v>
      </c>
      <c r="I15" s="28"/>
      <c r="J15" s="28"/>
      <c r="K15" s="30">
        <f t="shared" si="15"/>
        <v>0</v>
      </c>
      <c r="L15" s="28"/>
      <c r="M15" s="28"/>
      <c r="N15" s="30">
        <f t="shared" si="17"/>
        <v>0</v>
      </c>
      <c r="O15" s="28"/>
      <c r="P15" s="28"/>
      <c r="Q15" s="30">
        <f t="shared" si="19"/>
        <v>0</v>
      </c>
      <c r="R15" s="28"/>
      <c r="S15" s="28"/>
      <c r="T15" s="30">
        <f t="shared" si="21"/>
        <v>0</v>
      </c>
      <c r="U15" s="28"/>
      <c r="V15" s="28"/>
      <c r="W15" s="30">
        <f t="shared" si="23"/>
        <v>0</v>
      </c>
      <c r="X15" s="28"/>
      <c r="Y15" s="28"/>
      <c r="Z15" s="30">
        <f t="shared" si="25"/>
        <v>0</v>
      </c>
      <c r="AA15" s="28"/>
      <c r="AB15" s="28"/>
      <c r="AC15" s="30">
        <f t="shared" si="27"/>
        <v>0</v>
      </c>
      <c r="AD15" s="28"/>
      <c r="AE15" s="28"/>
      <c r="AF15" s="33">
        <f t="shared" si="29"/>
        <v>558.55</v>
      </c>
      <c r="AG15" s="43">
        <v>558.55</v>
      </c>
      <c r="AH15" s="28"/>
      <c r="AI15" s="44" t="s">
        <v>26</v>
      </c>
      <c r="AJ15" s="33">
        <f t="shared" si="31"/>
        <v>358.12924</v>
      </c>
      <c r="AK15" s="43">
        <v>358.12924</v>
      </c>
      <c r="AL15" s="28"/>
      <c r="AM15" s="31"/>
    </row>
    <row r="16" hidden="1" outlineLevel="2">
      <c r="A16" s="28"/>
      <c r="B16" s="29"/>
      <c r="C16" s="29"/>
      <c r="D16" s="11">
        <v>2017.0</v>
      </c>
      <c r="E16" s="5">
        <f t="shared" si="11"/>
        <v>1673.068</v>
      </c>
      <c r="F16" s="5">
        <f t="shared" si="50"/>
        <v>1673.068</v>
      </c>
      <c r="G16" s="12">
        <v>0.0</v>
      </c>
      <c r="H16" s="30">
        <f t="shared" si="13"/>
        <v>0</v>
      </c>
      <c r="I16" s="28"/>
      <c r="J16" s="28"/>
      <c r="K16" s="33">
        <f t="shared" si="15"/>
        <v>390</v>
      </c>
      <c r="L16" s="34">
        <v>390.0</v>
      </c>
      <c r="M16" s="28"/>
      <c r="N16" s="30">
        <f t="shared" si="17"/>
        <v>0</v>
      </c>
      <c r="O16" s="28"/>
      <c r="P16" s="28"/>
      <c r="Q16" s="30">
        <f t="shared" si="19"/>
        <v>0</v>
      </c>
      <c r="R16" s="28"/>
      <c r="S16" s="28"/>
      <c r="T16" s="30">
        <f t="shared" si="21"/>
        <v>0</v>
      </c>
      <c r="U16" s="28"/>
      <c r="V16" s="28"/>
      <c r="W16" s="30">
        <f t="shared" si="23"/>
        <v>0</v>
      </c>
      <c r="X16" s="28"/>
      <c r="Y16" s="28"/>
      <c r="Z16" s="33">
        <f t="shared" si="25"/>
        <v>794.468</v>
      </c>
      <c r="AA16" s="32">
        <v>794.468</v>
      </c>
      <c r="AB16" s="28"/>
      <c r="AC16" s="30">
        <f t="shared" si="27"/>
        <v>0</v>
      </c>
      <c r="AD16" s="28"/>
      <c r="AE16" s="28"/>
      <c r="AF16" s="33">
        <f t="shared" si="29"/>
        <v>389.97</v>
      </c>
      <c r="AG16" s="43">
        <v>389.97</v>
      </c>
      <c r="AH16" s="28"/>
      <c r="AI16" s="44" t="s">
        <v>27</v>
      </c>
      <c r="AJ16" s="33">
        <f t="shared" si="31"/>
        <v>98.63</v>
      </c>
      <c r="AK16" s="43">
        <v>98.63</v>
      </c>
      <c r="AL16" s="28"/>
      <c r="AM16" s="31"/>
    </row>
    <row r="17" hidden="1" outlineLevel="2">
      <c r="A17" s="28"/>
      <c r="B17" s="32" t="s">
        <v>28</v>
      </c>
      <c r="C17" s="29"/>
      <c r="D17" s="11">
        <v>2018.0</v>
      </c>
      <c r="E17" s="5">
        <f t="shared" si="11"/>
        <v>3329.81134</v>
      </c>
      <c r="F17" s="5">
        <f t="shared" si="50"/>
        <v>3329.81134</v>
      </c>
      <c r="G17" s="12">
        <v>0.0</v>
      </c>
      <c r="H17" s="30">
        <f t="shared" si="13"/>
        <v>0</v>
      </c>
      <c r="I17" s="28"/>
      <c r="J17" s="28"/>
      <c r="K17" s="33">
        <v>139.0</v>
      </c>
      <c r="L17" s="34">
        <v>139.0</v>
      </c>
      <c r="M17" s="28"/>
      <c r="N17" s="30">
        <f t="shared" si="17"/>
        <v>0</v>
      </c>
      <c r="O17" s="28"/>
      <c r="P17" s="28"/>
      <c r="Q17" s="30">
        <f t="shared" si="19"/>
        <v>0</v>
      </c>
      <c r="R17" s="28"/>
      <c r="S17" s="28"/>
      <c r="T17" s="30">
        <f t="shared" si="21"/>
        <v>0</v>
      </c>
      <c r="U17" s="28"/>
      <c r="V17" s="28"/>
      <c r="W17" s="30">
        <f t="shared" si="23"/>
        <v>0</v>
      </c>
      <c r="X17" s="28"/>
      <c r="Y17" s="28"/>
      <c r="Z17" s="33">
        <f t="shared" si="25"/>
        <v>699.594</v>
      </c>
      <c r="AA17" s="32">
        <v>699.594</v>
      </c>
      <c r="AB17" s="28"/>
      <c r="AC17" s="33">
        <f t="shared" si="27"/>
        <v>926.2</v>
      </c>
      <c r="AD17" s="32">
        <v>926.2</v>
      </c>
      <c r="AE17" s="28"/>
      <c r="AF17" s="33">
        <f t="shared" si="29"/>
        <v>599.38</v>
      </c>
      <c r="AG17" s="43">
        <v>599.38</v>
      </c>
      <c r="AH17" s="28"/>
      <c r="AI17" s="31"/>
      <c r="AJ17" s="33">
        <f t="shared" si="31"/>
        <v>965.63734</v>
      </c>
      <c r="AK17" s="43">
        <v>965.63734</v>
      </c>
      <c r="AL17" s="28"/>
      <c r="AM17" s="31"/>
    </row>
    <row r="18" hidden="1" outlineLevel="2">
      <c r="A18" s="28"/>
      <c r="B18" s="29"/>
      <c r="C18" s="29"/>
      <c r="D18" s="11">
        <v>2019.0</v>
      </c>
      <c r="E18" s="5">
        <f t="shared" si="11"/>
        <v>3631.76466</v>
      </c>
      <c r="F18" s="5">
        <f t="shared" si="50"/>
        <v>3631.76466</v>
      </c>
      <c r="G18" s="12">
        <v>0.0</v>
      </c>
      <c r="H18" s="30">
        <f t="shared" si="13"/>
        <v>0</v>
      </c>
      <c r="I18" s="28"/>
      <c r="J18" s="28"/>
      <c r="K18" s="30">
        <f t="shared" ref="K18:K952" si="51">L18+M18</f>
        <v>0</v>
      </c>
      <c r="L18" s="28"/>
      <c r="M18" s="28"/>
      <c r="N18" s="30">
        <f t="shared" si="17"/>
        <v>0</v>
      </c>
      <c r="O18" s="28"/>
      <c r="P18" s="28"/>
      <c r="Q18" s="30">
        <f t="shared" si="19"/>
        <v>0</v>
      </c>
      <c r="R18" s="28"/>
      <c r="S18" s="28"/>
      <c r="T18" s="30">
        <f t="shared" si="21"/>
        <v>0</v>
      </c>
      <c r="U18" s="28"/>
      <c r="V18" s="28"/>
      <c r="W18" s="30">
        <f t="shared" si="23"/>
        <v>0</v>
      </c>
      <c r="X18" s="28"/>
      <c r="Y18" s="28"/>
      <c r="Z18" s="33">
        <f t="shared" si="25"/>
        <v>1059.883</v>
      </c>
      <c r="AA18" s="32">
        <v>1059.883</v>
      </c>
      <c r="AB18" s="28"/>
      <c r="AC18" s="30">
        <f t="shared" si="27"/>
        <v>0</v>
      </c>
      <c r="AD18" s="28"/>
      <c r="AE18" s="28"/>
      <c r="AF18" s="33">
        <f t="shared" si="29"/>
        <v>2159.91</v>
      </c>
      <c r="AG18" s="43">
        <v>2159.91</v>
      </c>
      <c r="AH18" s="28"/>
      <c r="AI18" s="44" t="s">
        <v>29</v>
      </c>
      <c r="AJ18" s="33">
        <f t="shared" si="31"/>
        <v>411.97166</v>
      </c>
      <c r="AK18" s="43">
        <v>411.97166</v>
      </c>
      <c r="AL18" s="28"/>
      <c r="AM18" s="31"/>
    </row>
    <row r="19" hidden="1" outlineLevel="2">
      <c r="A19" s="28"/>
      <c r="B19" s="29"/>
      <c r="C19" s="29"/>
      <c r="D19" s="35">
        <v>2020.0</v>
      </c>
      <c r="E19" s="5">
        <f t="shared" si="11"/>
        <v>1285.493</v>
      </c>
      <c r="F19" s="5">
        <f t="shared" si="50"/>
        <v>1285.493</v>
      </c>
      <c r="G19" s="12">
        <v>0.0</v>
      </c>
      <c r="H19" s="33">
        <f t="shared" si="13"/>
        <v>930</v>
      </c>
      <c r="I19" s="46">
        <v>930.0</v>
      </c>
      <c r="J19" s="47"/>
      <c r="K19" s="30">
        <f t="shared" si="51"/>
        <v>0</v>
      </c>
      <c r="L19" s="47"/>
      <c r="M19" s="47"/>
      <c r="N19" s="30">
        <f t="shared" si="17"/>
        <v>0</v>
      </c>
      <c r="O19" s="47"/>
      <c r="P19" s="47"/>
      <c r="Q19" s="30">
        <f t="shared" si="19"/>
        <v>0</v>
      </c>
      <c r="R19" s="47"/>
      <c r="S19" s="47"/>
      <c r="T19" s="30">
        <f t="shared" si="21"/>
        <v>0</v>
      </c>
      <c r="U19" s="47"/>
      <c r="V19" s="47"/>
      <c r="W19" s="30">
        <f t="shared" si="23"/>
        <v>0</v>
      </c>
      <c r="X19" s="47"/>
      <c r="Y19" s="47"/>
      <c r="Z19" s="30">
        <f t="shared" si="25"/>
        <v>0</v>
      </c>
      <c r="AA19" s="47"/>
      <c r="AB19" s="47"/>
      <c r="AC19" s="30">
        <f t="shared" si="27"/>
        <v>0</v>
      </c>
      <c r="AD19" s="47"/>
      <c r="AE19" s="47"/>
      <c r="AF19" s="33">
        <f t="shared" si="29"/>
        <v>258</v>
      </c>
      <c r="AG19" s="46">
        <f>33+75+150</f>
        <v>258</v>
      </c>
      <c r="AH19" s="47"/>
      <c r="AI19" s="48" t="s">
        <v>30</v>
      </c>
      <c r="AJ19" s="33">
        <f t="shared" si="31"/>
        <v>97.493</v>
      </c>
      <c r="AK19" s="43">
        <v>97.493</v>
      </c>
      <c r="AL19" s="47"/>
      <c r="AM19" s="49"/>
    </row>
    <row r="20" hidden="1" outlineLevel="2">
      <c r="A20" s="28"/>
      <c r="B20" s="29"/>
      <c r="C20" s="29"/>
      <c r="D20" s="11">
        <v>2020.0</v>
      </c>
      <c r="E20" s="5">
        <f t="shared" si="11"/>
        <v>0</v>
      </c>
      <c r="F20" s="5">
        <f t="shared" si="50"/>
        <v>0</v>
      </c>
      <c r="G20" s="12">
        <v>0.0</v>
      </c>
      <c r="H20" s="33">
        <f t="shared" si="13"/>
        <v>0</v>
      </c>
      <c r="I20" s="46"/>
      <c r="J20" s="47"/>
      <c r="K20" s="30">
        <f t="shared" si="51"/>
        <v>0</v>
      </c>
      <c r="L20" s="47"/>
      <c r="M20" s="47"/>
      <c r="N20" s="30">
        <f t="shared" si="17"/>
        <v>0</v>
      </c>
      <c r="O20" s="47"/>
      <c r="P20" s="47"/>
      <c r="Q20" s="30">
        <f t="shared" si="19"/>
        <v>0</v>
      </c>
      <c r="R20" s="47"/>
      <c r="S20" s="47"/>
      <c r="T20" s="30">
        <f t="shared" si="21"/>
        <v>0</v>
      </c>
      <c r="U20" s="47"/>
      <c r="V20" s="47"/>
      <c r="W20" s="30">
        <f t="shared" si="23"/>
        <v>0</v>
      </c>
      <c r="X20" s="47"/>
      <c r="Y20" s="47"/>
      <c r="Z20" s="30">
        <f t="shared" si="25"/>
        <v>0</v>
      </c>
      <c r="AA20" s="47"/>
      <c r="AB20" s="47"/>
      <c r="AC20" s="30">
        <f t="shared" si="27"/>
        <v>0</v>
      </c>
      <c r="AD20" s="47"/>
      <c r="AE20" s="47"/>
      <c r="AF20" s="33">
        <f t="shared" si="29"/>
        <v>0</v>
      </c>
      <c r="AG20" s="46"/>
      <c r="AH20" s="47"/>
      <c r="AI20" s="49"/>
      <c r="AJ20" s="30">
        <f t="shared" si="31"/>
        <v>0</v>
      </c>
      <c r="AK20" s="47"/>
      <c r="AL20" s="47"/>
      <c r="AM20" s="49"/>
    </row>
    <row r="21" hidden="1" outlineLevel="1" collapsed="1">
      <c r="A21" s="22">
        <v>2.0</v>
      </c>
      <c r="B21" s="22" t="s">
        <v>31</v>
      </c>
      <c r="C21" s="22" t="s">
        <v>32</v>
      </c>
      <c r="D21" s="24"/>
      <c r="E21" s="25">
        <f t="shared" si="11"/>
        <v>3115.99625</v>
      </c>
      <c r="F21" s="25">
        <f t="shared" ref="F21:G21" si="52">SUM(F22:F27)</f>
        <v>3115.99625</v>
      </c>
      <c r="G21" s="25">
        <f t="shared" si="52"/>
        <v>0</v>
      </c>
      <c r="H21" s="26">
        <f t="shared" si="13"/>
        <v>352</v>
      </c>
      <c r="I21" s="22">
        <f t="shared" ref="I21:J21" si="53">SUM(I22:I27)</f>
        <v>352</v>
      </c>
      <c r="J21" s="22">
        <f t="shared" si="53"/>
        <v>0</v>
      </c>
      <c r="K21" s="26">
        <f t="shared" si="51"/>
        <v>212.435</v>
      </c>
      <c r="L21" s="22">
        <f t="shared" ref="L21:M21" si="54">SUM(L22:L27)</f>
        <v>212.435</v>
      </c>
      <c r="M21" s="22">
        <f t="shared" si="54"/>
        <v>0</v>
      </c>
      <c r="N21" s="26">
        <f t="shared" si="17"/>
        <v>0</v>
      </c>
      <c r="O21" s="22">
        <f t="shared" ref="O21:P21" si="55">SUM(O22:O27)</f>
        <v>0</v>
      </c>
      <c r="P21" s="22">
        <f t="shared" si="55"/>
        <v>0</v>
      </c>
      <c r="Q21" s="26">
        <f t="shared" si="19"/>
        <v>0</v>
      </c>
      <c r="R21" s="22">
        <f t="shared" ref="R21:S21" si="56">SUM(R22:R27)</f>
        <v>0</v>
      </c>
      <c r="S21" s="22">
        <f t="shared" si="56"/>
        <v>0</v>
      </c>
      <c r="T21" s="26">
        <f t="shared" si="21"/>
        <v>0</v>
      </c>
      <c r="U21" s="22">
        <f t="shared" ref="U21:V21" si="57">SUM(U22:U27)</f>
        <v>0</v>
      </c>
      <c r="V21" s="22">
        <f t="shared" si="57"/>
        <v>0</v>
      </c>
      <c r="W21" s="26">
        <f t="shared" si="23"/>
        <v>0</v>
      </c>
      <c r="X21" s="22">
        <f t="shared" ref="X21:Y21" si="58">SUM(X22:X27)</f>
        <v>0</v>
      </c>
      <c r="Y21" s="22">
        <f t="shared" si="58"/>
        <v>0</v>
      </c>
      <c r="Z21" s="26">
        <f t="shared" si="25"/>
        <v>0</v>
      </c>
      <c r="AA21" s="22">
        <f t="shared" ref="AA21:AB21" si="59">SUM(AA22:AA27)</f>
        <v>0</v>
      </c>
      <c r="AB21" s="22">
        <f t="shared" si="59"/>
        <v>0</v>
      </c>
      <c r="AC21" s="26">
        <f t="shared" si="27"/>
        <v>0</v>
      </c>
      <c r="AD21" s="22">
        <f t="shared" ref="AD21:AE21" si="60">SUM(AD22:AD27)</f>
        <v>0</v>
      </c>
      <c r="AE21" s="22">
        <f t="shared" si="60"/>
        <v>0</v>
      </c>
      <c r="AF21" s="26">
        <f t="shared" si="29"/>
        <v>239.16</v>
      </c>
      <c r="AG21" s="22">
        <f t="shared" ref="AG21:AH21" si="61">SUM(AG22:AG27)</f>
        <v>239.16</v>
      </c>
      <c r="AH21" s="22">
        <f t="shared" si="61"/>
        <v>0</v>
      </c>
      <c r="AI21" s="27"/>
      <c r="AJ21" s="26">
        <f t="shared" si="31"/>
        <v>2312.40125</v>
      </c>
      <c r="AK21" s="22">
        <f t="shared" ref="AK21:AL21" si="62">SUM(AK22:AK27)</f>
        <v>2312.40125</v>
      </c>
      <c r="AL21" s="22">
        <f t="shared" si="62"/>
        <v>0</v>
      </c>
      <c r="AM21" s="27"/>
    </row>
    <row r="22" hidden="1" outlineLevel="2">
      <c r="A22" s="28"/>
      <c r="B22" s="29"/>
      <c r="C22" s="29"/>
      <c r="D22" s="11">
        <v>2015.0</v>
      </c>
      <c r="E22" s="5">
        <f t="shared" si="11"/>
        <v>806.53421</v>
      </c>
      <c r="F22" s="5">
        <f t="shared" ref="F22:G22" si="63">I22+L22+O22+R22+U22+X22+AA22+AD22+AK22+AG22</f>
        <v>806.53421</v>
      </c>
      <c r="G22" s="5">
        <f t="shared" si="63"/>
        <v>0</v>
      </c>
      <c r="H22" s="50">
        <f t="shared" si="13"/>
        <v>0</v>
      </c>
      <c r="I22" s="51"/>
      <c r="J22" s="51"/>
      <c r="K22" s="33">
        <f t="shared" si="51"/>
        <v>212.435</v>
      </c>
      <c r="L22" s="52">
        <v>212.435</v>
      </c>
      <c r="M22" s="51"/>
      <c r="N22" s="50">
        <f t="shared" si="17"/>
        <v>0</v>
      </c>
      <c r="O22" s="51"/>
      <c r="P22" s="51"/>
      <c r="Q22" s="50">
        <f t="shared" si="19"/>
        <v>0</v>
      </c>
      <c r="R22" s="51"/>
      <c r="S22" s="51"/>
      <c r="T22" s="50">
        <f t="shared" si="21"/>
        <v>0</v>
      </c>
      <c r="U22" s="51"/>
      <c r="V22" s="51"/>
      <c r="W22" s="50">
        <f t="shared" si="23"/>
        <v>0</v>
      </c>
      <c r="X22" s="51"/>
      <c r="Y22" s="51"/>
      <c r="Z22" s="50">
        <f t="shared" si="25"/>
        <v>0</v>
      </c>
      <c r="AA22" s="51"/>
      <c r="AB22" s="51"/>
      <c r="AC22" s="50">
        <f t="shared" si="27"/>
        <v>0</v>
      </c>
      <c r="AD22" s="51"/>
      <c r="AE22" s="51"/>
      <c r="AF22" s="33">
        <f t="shared" si="29"/>
        <v>239.16</v>
      </c>
      <c r="AG22" s="53">
        <f>198.055+41.105</f>
        <v>239.16</v>
      </c>
      <c r="AH22" s="51"/>
      <c r="AI22" s="44" t="s">
        <v>33</v>
      </c>
      <c r="AJ22" s="33">
        <f t="shared" si="31"/>
        <v>354.93921</v>
      </c>
      <c r="AK22" s="54">
        <v>354.93921</v>
      </c>
      <c r="AL22" s="51"/>
      <c r="AM22" s="55"/>
    </row>
    <row r="23" hidden="1" outlineLevel="2">
      <c r="A23" s="28"/>
      <c r="B23" s="29"/>
      <c r="C23" s="29"/>
      <c r="D23" s="11">
        <v>2016.0</v>
      </c>
      <c r="E23" s="5">
        <f t="shared" si="11"/>
        <v>834.71172</v>
      </c>
      <c r="F23" s="5">
        <f t="shared" ref="F23:G23" si="64">I23+L23+O23+R23+U23+X23+AA23+AD23+AK23+AG23</f>
        <v>834.71172</v>
      </c>
      <c r="G23" s="5">
        <f t="shared" si="64"/>
        <v>0</v>
      </c>
      <c r="H23" s="33">
        <f t="shared" si="13"/>
        <v>352</v>
      </c>
      <c r="I23" s="53">
        <v>352.0</v>
      </c>
      <c r="J23" s="51"/>
      <c r="K23" s="50">
        <f t="shared" si="51"/>
        <v>0</v>
      </c>
      <c r="L23" s="51"/>
      <c r="M23" s="51"/>
      <c r="N23" s="50">
        <f t="shared" si="17"/>
        <v>0</v>
      </c>
      <c r="O23" s="51"/>
      <c r="P23" s="51"/>
      <c r="Q23" s="50">
        <f t="shared" si="19"/>
        <v>0</v>
      </c>
      <c r="R23" s="51"/>
      <c r="S23" s="51"/>
      <c r="T23" s="50">
        <f t="shared" si="21"/>
        <v>0</v>
      </c>
      <c r="U23" s="51"/>
      <c r="V23" s="51"/>
      <c r="W23" s="50">
        <f t="shared" si="23"/>
        <v>0</v>
      </c>
      <c r="X23" s="51"/>
      <c r="Y23" s="51"/>
      <c r="Z23" s="50">
        <f t="shared" si="25"/>
        <v>0</v>
      </c>
      <c r="AA23" s="51"/>
      <c r="AB23" s="51"/>
      <c r="AC23" s="50">
        <f t="shared" si="27"/>
        <v>0</v>
      </c>
      <c r="AD23" s="51"/>
      <c r="AE23" s="51"/>
      <c r="AF23" s="50">
        <f t="shared" si="29"/>
        <v>0</v>
      </c>
      <c r="AG23" s="51"/>
      <c r="AH23" s="51"/>
      <c r="AI23" s="55"/>
      <c r="AJ23" s="33">
        <f t="shared" si="31"/>
        <v>482.71172</v>
      </c>
      <c r="AK23" s="54">
        <v>482.71172</v>
      </c>
      <c r="AL23" s="51"/>
      <c r="AM23" s="55"/>
    </row>
    <row r="24" hidden="1" outlineLevel="2">
      <c r="A24" s="28"/>
      <c r="B24" s="29"/>
      <c r="C24" s="29"/>
      <c r="D24" s="11">
        <v>2017.0</v>
      </c>
      <c r="E24" s="5">
        <f t="shared" si="11"/>
        <v>0</v>
      </c>
      <c r="F24" s="5">
        <f t="shared" ref="F24:G24" si="65">I24+L24+O24+R24+U24+X24+AA24+AD24+AK24+AG24</f>
        <v>0</v>
      </c>
      <c r="G24" s="5">
        <f t="shared" si="65"/>
        <v>0</v>
      </c>
      <c r="H24" s="50">
        <f t="shared" si="13"/>
        <v>0</v>
      </c>
      <c r="I24" s="51"/>
      <c r="J24" s="51"/>
      <c r="K24" s="50">
        <f t="shared" si="51"/>
        <v>0</v>
      </c>
      <c r="L24" s="51"/>
      <c r="M24" s="51"/>
      <c r="N24" s="50">
        <f t="shared" si="17"/>
        <v>0</v>
      </c>
      <c r="O24" s="51"/>
      <c r="P24" s="51"/>
      <c r="Q24" s="50">
        <f t="shared" si="19"/>
        <v>0</v>
      </c>
      <c r="R24" s="51"/>
      <c r="S24" s="51"/>
      <c r="T24" s="50">
        <f t="shared" si="21"/>
        <v>0</v>
      </c>
      <c r="U24" s="51"/>
      <c r="V24" s="51"/>
      <c r="W24" s="50">
        <f t="shared" si="23"/>
        <v>0</v>
      </c>
      <c r="X24" s="51"/>
      <c r="Y24" s="51"/>
      <c r="Z24" s="50">
        <f t="shared" si="25"/>
        <v>0</v>
      </c>
      <c r="AA24" s="51"/>
      <c r="AB24" s="51"/>
      <c r="AC24" s="50">
        <f t="shared" si="27"/>
        <v>0</v>
      </c>
      <c r="AD24" s="51"/>
      <c r="AE24" s="51"/>
      <c r="AF24" s="50">
        <f t="shared" si="29"/>
        <v>0</v>
      </c>
      <c r="AG24" s="51"/>
      <c r="AH24" s="51"/>
      <c r="AI24" s="55"/>
      <c r="AJ24" s="56">
        <f t="shared" si="31"/>
        <v>0</v>
      </c>
      <c r="AK24" s="57">
        <v>0.0</v>
      </c>
      <c r="AL24" s="51"/>
      <c r="AM24" s="55"/>
    </row>
    <row r="25" hidden="1" outlineLevel="2">
      <c r="A25" s="28"/>
      <c r="B25" s="29"/>
      <c r="C25" s="29"/>
      <c r="D25" s="11">
        <v>2018.0</v>
      </c>
      <c r="E25" s="5">
        <f t="shared" si="11"/>
        <v>49.175</v>
      </c>
      <c r="F25" s="5">
        <f t="shared" ref="F25:G25" si="66">I25+L25+O25+R25+U25+X25+AA25+AD25+AK25+AG25</f>
        <v>49.175</v>
      </c>
      <c r="G25" s="5">
        <f t="shared" si="66"/>
        <v>0</v>
      </c>
      <c r="H25" s="50">
        <f t="shared" si="13"/>
        <v>0</v>
      </c>
      <c r="I25" s="51"/>
      <c r="J25" s="51"/>
      <c r="K25" s="50">
        <f t="shared" si="51"/>
        <v>0</v>
      </c>
      <c r="L25" s="51"/>
      <c r="M25" s="51"/>
      <c r="N25" s="50">
        <f t="shared" si="17"/>
        <v>0</v>
      </c>
      <c r="O25" s="51"/>
      <c r="P25" s="51"/>
      <c r="Q25" s="50">
        <f t="shared" si="19"/>
        <v>0</v>
      </c>
      <c r="R25" s="51"/>
      <c r="S25" s="51"/>
      <c r="T25" s="50">
        <f t="shared" si="21"/>
        <v>0</v>
      </c>
      <c r="U25" s="51"/>
      <c r="V25" s="51"/>
      <c r="W25" s="50">
        <f t="shared" si="23"/>
        <v>0</v>
      </c>
      <c r="X25" s="51"/>
      <c r="Y25" s="51"/>
      <c r="Z25" s="50">
        <f t="shared" si="25"/>
        <v>0</v>
      </c>
      <c r="AA25" s="51"/>
      <c r="AB25" s="51"/>
      <c r="AC25" s="50">
        <f t="shared" si="27"/>
        <v>0</v>
      </c>
      <c r="AD25" s="51"/>
      <c r="AE25" s="51"/>
      <c r="AF25" s="50">
        <f t="shared" si="29"/>
        <v>0</v>
      </c>
      <c r="AG25" s="51"/>
      <c r="AH25" s="51"/>
      <c r="AI25" s="55"/>
      <c r="AJ25" s="33">
        <f t="shared" si="31"/>
        <v>49.175</v>
      </c>
      <c r="AK25" s="54">
        <v>49.175</v>
      </c>
      <c r="AL25" s="51"/>
      <c r="AM25" s="55"/>
    </row>
    <row r="26" hidden="1" outlineLevel="2">
      <c r="A26" s="28"/>
      <c r="B26" s="29"/>
      <c r="C26" s="29"/>
      <c r="D26" s="11">
        <v>2019.0</v>
      </c>
      <c r="E26" s="5">
        <f t="shared" si="11"/>
        <v>1385.68532</v>
      </c>
      <c r="F26" s="5">
        <f t="shared" ref="F26:G26" si="67">I26+L26+O26+R26+U26+X26+AA26+AD26+AK26+AG26</f>
        <v>1385.68532</v>
      </c>
      <c r="G26" s="5">
        <f t="shared" si="67"/>
        <v>0</v>
      </c>
      <c r="H26" s="50">
        <f t="shared" si="13"/>
        <v>0</v>
      </c>
      <c r="I26" s="51"/>
      <c r="J26" s="51"/>
      <c r="K26" s="50">
        <f t="shared" si="51"/>
        <v>0</v>
      </c>
      <c r="L26" s="51"/>
      <c r="M26" s="51"/>
      <c r="N26" s="50">
        <f t="shared" si="17"/>
        <v>0</v>
      </c>
      <c r="O26" s="51"/>
      <c r="P26" s="51"/>
      <c r="Q26" s="50">
        <f t="shared" si="19"/>
        <v>0</v>
      </c>
      <c r="R26" s="51"/>
      <c r="S26" s="51"/>
      <c r="T26" s="50">
        <f t="shared" si="21"/>
        <v>0</v>
      </c>
      <c r="U26" s="51"/>
      <c r="V26" s="51"/>
      <c r="W26" s="50">
        <f t="shared" si="23"/>
        <v>0</v>
      </c>
      <c r="X26" s="51"/>
      <c r="Y26" s="51"/>
      <c r="Z26" s="50">
        <f t="shared" si="25"/>
        <v>0</v>
      </c>
      <c r="AA26" s="51"/>
      <c r="AB26" s="51"/>
      <c r="AC26" s="50">
        <f t="shared" si="27"/>
        <v>0</v>
      </c>
      <c r="AD26" s="51"/>
      <c r="AE26" s="51"/>
      <c r="AF26" s="50">
        <f t="shared" si="29"/>
        <v>0</v>
      </c>
      <c r="AG26" s="51"/>
      <c r="AH26" s="51"/>
      <c r="AI26" s="55"/>
      <c r="AJ26" s="33">
        <f t="shared" si="31"/>
        <v>1385.68532</v>
      </c>
      <c r="AK26" s="54">
        <v>1385.68532</v>
      </c>
      <c r="AL26" s="51"/>
      <c r="AM26" s="55"/>
    </row>
    <row r="27" hidden="1" outlineLevel="2">
      <c r="A27" s="28"/>
      <c r="B27" s="29"/>
      <c r="C27" s="29"/>
      <c r="D27" s="11">
        <v>2020.0</v>
      </c>
      <c r="E27" s="5">
        <f t="shared" si="11"/>
        <v>39.89</v>
      </c>
      <c r="F27" s="5">
        <f t="shared" ref="F27:G27" si="68">I27+L27+O27+R27+U27+X27+AA27+AD27+AK27+AG27</f>
        <v>39.89</v>
      </c>
      <c r="G27" s="58">
        <f t="shared" si="68"/>
        <v>0</v>
      </c>
      <c r="H27" s="50">
        <f t="shared" si="13"/>
        <v>0</v>
      </c>
      <c r="I27" s="59"/>
      <c r="J27" s="59"/>
      <c r="K27" s="50">
        <f t="shared" si="51"/>
        <v>0</v>
      </c>
      <c r="L27" s="59"/>
      <c r="M27" s="59"/>
      <c r="N27" s="50">
        <f t="shared" si="17"/>
        <v>0</v>
      </c>
      <c r="O27" s="59"/>
      <c r="P27" s="59"/>
      <c r="Q27" s="50">
        <f t="shared" si="19"/>
        <v>0</v>
      </c>
      <c r="R27" s="59"/>
      <c r="S27" s="59"/>
      <c r="T27" s="50">
        <f t="shared" si="21"/>
        <v>0</v>
      </c>
      <c r="U27" s="59"/>
      <c r="V27" s="59"/>
      <c r="W27" s="50">
        <f t="shared" si="23"/>
        <v>0</v>
      </c>
      <c r="X27" s="59"/>
      <c r="Y27" s="59"/>
      <c r="Z27" s="50">
        <f t="shared" si="25"/>
        <v>0</v>
      </c>
      <c r="AA27" s="59"/>
      <c r="AB27" s="59"/>
      <c r="AC27" s="50">
        <f t="shared" si="27"/>
        <v>0</v>
      </c>
      <c r="AD27" s="59"/>
      <c r="AE27" s="59"/>
      <c r="AF27" s="50">
        <f t="shared" si="29"/>
        <v>0</v>
      </c>
      <c r="AG27" s="59"/>
      <c r="AH27" s="59"/>
      <c r="AI27" s="60"/>
      <c r="AJ27" s="33">
        <f t="shared" si="31"/>
        <v>39.89</v>
      </c>
      <c r="AK27" s="54">
        <v>39.89</v>
      </c>
      <c r="AL27" s="59"/>
      <c r="AM27" s="60"/>
    </row>
    <row r="28" hidden="1" outlineLevel="1" collapsed="1">
      <c r="A28" s="22">
        <v>3.0</v>
      </c>
      <c r="B28" s="22" t="s">
        <v>34</v>
      </c>
      <c r="C28" s="22" t="s">
        <v>35</v>
      </c>
      <c r="D28" s="24"/>
      <c r="E28" s="25">
        <f t="shared" si="11"/>
        <v>3553.91051</v>
      </c>
      <c r="F28" s="25">
        <f t="shared" ref="F28:G28" si="69">SUM(F29:F35)</f>
        <v>3553.91051</v>
      </c>
      <c r="G28" s="25">
        <f t="shared" si="69"/>
        <v>0</v>
      </c>
      <c r="H28" s="26">
        <f t="shared" si="13"/>
        <v>149.24</v>
      </c>
      <c r="I28" s="22">
        <f t="shared" ref="I28:J28" si="70">SUM(I29:I35)</f>
        <v>149.24</v>
      </c>
      <c r="J28" s="22">
        <f t="shared" si="70"/>
        <v>0</v>
      </c>
      <c r="K28" s="26">
        <f t="shared" si="51"/>
        <v>199.4574</v>
      </c>
      <c r="L28" s="22">
        <f t="shared" ref="L28:M28" si="71">SUM(L29:L35)</f>
        <v>199.4574</v>
      </c>
      <c r="M28" s="22">
        <f t="shared" si="71"/>
        <v>0</v>
      </c>
      <c r="N28" s="26">
        <f t="shared" si="17"/>
        <v>0</v>
      </c>
      <c r="O28" s="22">
        <f t="shared" ref="O28:P28" si="72">SUM(O29:O35)</f>
        <v>0</v>
      </c>
      <c r="P28" s="22">
        <f t="shared" si="72"/>
        <v>0</v>
      </c>
      <c r="Q28" s="26">
        <f t="shared" si="19"/>
        <v>1220.37399</v>
      </c>
      <c r="R28" s="22">
        <f t="shared" ref="R28:S28" si="73">SUM(R29:R35)</f>
        <v>1220.37399</v>
      </c>
      <c r="S28" s="22">
        <f t="shared" si="73"/>
        <v>0</v>
      </c>
      <c r="T28" s="26">
        <f t="shared" si="21"/>
        <v>0</v>
      </c>
      <c r="U28" s="22">
        <f t="shared" ref="U28:V28" si="74">SUM(U29:U35)</f>
        <v>0</v>
      </c>
      <c r="V28" s="22">
        <f t="shared" si="74"/>
        <v>0</v>
      </c>
      <c r="W28" s="26">
        <f t="shared" si="23"/>
        <v>0</v>
      </c>
      <c r="X28" s="22">
        <f t="shared" ref="X28:Y28" si="75">SUM(X29:X35)</f>
        <v>0</v>
      </c>
      <c r="Y28" s="22">
        <f t="shared" si="75"/>
        <v>0</v>
      </c>
      <c r="Z28" s="26">
        <f t="shared" si="25"/>
        <v>735.82699</v>
      </c>
      <c r="AA28" s="22">
        <f t="shared" ref="AA28:AB28" si="76">SUM(AA29:AA35)</f>
        <v>735.82699</v>
      </c>
      <c r="AB28" s="22">
        <f t="shared" si="76"/>
        <v>0</v>
      </c>
      <c r="AC28" s="26">
        <f t="shared" si="27"/>
        <v>41.372</v>
      </c>
      <c r="AD28" s="22">
        <f t="shared" ref="AD28:AE28" si="77">SUM(AD29:AD35)</f>
        <v>41.372</v>
      </c>
      <c r="AE28" s="22">
        <f t="shared" si="77"/>
        <v>0</v>
      </c>
      <c r="AF28" s="26">
        <f t="shared" si="29"/>
        <v>2590.0952</v>
      </c>
      <c r="AG28" s="22">
        <f t="shared" ref="AG28:AH28" si="78">SUM(AG29:AG35)</f>
        <v>2590.0952</v>
      </c>
      <c r="AH28" s="22">
        <f t="shared" si="78"/>
        <v>0</v>
      </c>
      <c r="AI28" s="27"/>
      <c r="AJ28" s="26">
        <f t="shared" si="31"/>
        <v>320.23493</v>
      </c>
      <c r="AK28" s="22">
        <f>SUM(AK29:AK34)</f>
        <v>320.23493</v>
      </c>
      <c r="AL28" s="22">
        <f>SUM(AL29:AL35)</f>
        <v>0</v>
      </c>
      <c r="AM28" s="27"/>
    </row>
    <row r="29" hidden="1" outlineLevel="2">
      <c r="A29" s="28"/>
      <c r="B29" s="29"/>
      <c r="C29" s="29"/>
      <c r="D29" s="11">
        <v>2015.0</v>
      </c>
      <c r="E29" s="5">
        <f t="shared" si="11"/>
        <v>111.9999</v>
      </c>
      <c r="F29" s="5">
        <f t="shared" ref="F29:G29" si="79">I29+L29+O29+R29+U29+X29+AA29+AD29+AK29+AG29</f>
        <v>111.9999</v>
      </c>
      <c r="G29" s="5">
        <f t="shared" si="79"/>
        <v>0</v>
      </c>
      <c r="H29" s="50">
        <f t="shared" si="13"/>
        <v>0</v>
      </c>
      <c r="I29" s="61"/>
      <c r="J29" s="61"/>
      <c r="K29" s="33">
        <f t="shared" si="51"/>
        <v>100</v>
      </c>
      <c r="L29" s="62">
        <v>100.0</v>
      </c>
      <c r="M29" s="61"/>
      <c r="N29" s="50">
        <f t="shared" si="17"/>
        <v>0</v>
      </c>
      <c r="O29" s="61"/>
      <c r="P29" s="61"/>
      <c r="Q29" s="50">
        <f t="shared" si="19"/>
        <v>0</v>
      </c>
      <c r="R29" s="61"/>
      <c r="S29" s="61"/>
      <c r="T29" s="50">
        <f t="shared" si="21"/>
        <v>0</v>
      </c>
      <c r="U29" s="61"/>
      <c r="V29" s="61"/>
      <c r="W29" s="50">
        <f t="shared" si="23"/>
        <v>0</v>
      </c>
      <c r="X29" s="61"/>
      <c r="Y29" s="61"/>
      <c r="Z29" s="50">
        <f t="shared" si="25"/>
        <v>0</v>
      </c>
      <c r="AA29" s="61"/>
      <c r="AB29" s="61"/>
      <c r="AC29" s="50">
        <f t="shared" si="27"/>
        <v>0</v>
      </c>
      <c r="AD29" s="61"/>
      <c r="AE29" s="61"/>
      <c r="AF29" s="50">
        <f t="shared" si="29"/>
        <v>0</v>
      </c>
      <c r="AG29" s="61"/>
      <c r="AH29" s="61"/>
      <c r="AI29" s="55"/>
      <c r="AJ29" s="33">
        <f t="shared" si="31"/>
        <v>11.9999</v>
      </c>
      <c r="AK29" s="63">
        <v>11.9999</v>
      </c>
      <c r="AL29" s="61"/>
      <c r="AM29" s="55"/>
    </row>
    <row r="30" hidden="1" outlineLevel="2">
      <c r="A30" s="28"/>
      <c r="B30" s="29"/>
      <c r="C30" s="29"/>
      <c r="D30" s="11">
        <v>2016.0</v>
      </c>
      <c r="E30" s="5">
        <f t="shared" si="11"/>
        <v>276.81703</v>
      </c>
      <c r="F30" s="5">
        <f t="shared" ref="F30:G30" si="80">I30+L30+O30+R30+U30+X30+AA30+AD30+AK30+AG30</f>
        <v>276.81703</v>
      </c>
      <c r="G30" s="5">
        <f t="shared" si="80"/>
        <v>0</v>
      </c>
      <c r="H30" s="33">
        <f t="shared" si="13"/>
        <v>149.24</v>
      </c>
      <c r="I30" s="62">
        <v>149.24</v>
      </c>
      <c r="J30" s="61"/>
      <c r="K30" s="50">
        <f t="shared" si="51"/>
        <v>0</v>
      </c>
      <c r="L30" s="61"/>
      <c r="M30" s="61"/>
      <c r="N30" s="50">
        <f t="shared" si="17"/>
        <v>0</v>
      </c>
      <c r="O30" s="61"/>
      <c r="P30" s="61"/>
      <c r="Q30" s="50">
        <f t="shared" si="19"/>
        <v>0</v>
      </c>
      <c r="R30" s="61"/>
      <c r="S30" s="61"/>
      <c r="T30" s="50">
        <f t="shared" si="21"/>
        <v>0</v>
      </c>
      <c r="U30" s="61"/>
      <c r="V30" s="61"/>
      <c r="W30" s="50">
        <f t="shared" si="23"/>
        <v>0</v>
      </c>
      <c r="X30" s="61"/>
      <c r="Y30" s="61"/>
      <c r="Z30" s="50">
        <f t="shared" si="25"/>
        <v>0</v>
      </c>
      <c r="AA30" s="61"/>
      <c r="AB30" s="61"/>
      <c r="AC30" s="50">
        <f t="shared" si="27"/>
        <v>0</v>
      </c>
      <c r="AD30" s="61"/>
      <c r="AE30" s="61"/>
      <c r="AF30" s="50">
        <f t="shared" si="29"/>
        <v>0</v>
      </c>
      <c r="AG30" s="61"/>
      <c r="AH30" s="61"/>
      <c r="AI30" s="55"/>
      <c r="AJ30" s="33">
        <f t="shared" si="31"/>
        <v>127.57703</v>
      </c>
      <c r="AK30" s="63">
        <v>127.57703</v>
      </c>
      <c r="AL30" s="63"/>
      <c r="AM30" s="55"/>
    </row>
    <row r="31" hidden="1" outlineLevel="2">
      <c r="A31" s="28"/>
      <c r="B31" s="29"/>
      <c r="C31" s="29"/>
      <c r="D31" s="11">
        <v>2017.0</v>
      </c>
      <c r="E31" s="5">
        <f t="shared" si="11"/>
        <v>1310.72412</v>
      </c>
      <c r="F31" s="5">
        <f t="shared" ref="F31:G31" si="81">I31+L31+O31+R31+U31+X31+AA31+AD31+AK31+AG31</f>
        <v>1310.72412</v>
      </c>
      <c r="G31" s="5">
        <f t="shared" si="81"/>
        <v>0</v>
      </c>
      <c r="H31" s="50">
        <f t="shared" si="13"/>
        <v>0</v>
      </c>
      <c r="I31" s="61"/>
      <c r="J31" s="61"/>
      <c r="K31" s="33">
        <f t="shared" si="51"/>
        <v>99.4574</v>
      </c>
      <c r="L31" s="63">
        <v>99.4574</v>
      </c>
      <c r="M31" s="61"/>
      <c r="N31" s="50">
        <f t="shared" si="17"/>
        <v>0</v>
      </c>
      <c r="O31" s="61"/>
      <c r="P31" s="61"/>
      <c r="Q31" s="33">
        <f t="shared" si="19"/>
        <v>1162.87872</v>
      </c>
      <c r="R31" s="63">
        <v>1162.87872</v>
      </c>
      <c r="S31" s="61"/>
      <c r="T31" s="50">
        <f t="shared" si="21"/>
        <v>0</v>
      </c>
      <c r="U31" s="61"/>
      <c r="V31" s="61"/>
      <c r="W31" s="50">
        <f t="shared" si="23"/>
        <v>0</v>
      </c>
      <c r="X31" s="61"/>
      <c r="Y31" s="61"/>
      <c r="Z31" s="50">
        <f t="shared" si="25"/>
        <v>0</v>
      </c>
      <c r="AA31" s="61"/>
      <c r="AB31" s="61"/>
      <c r="AC31" s="33">
        <f t="shared" si="27"/>
        <v>27.372</v>
      </c>
      <c r="AD31" s="64">
        <v>27.372</v>
      </c>
      <c r="AE31" s="61"/>
      <c r="AF31" s="50">
        <f t="shared" si="29"/>
        <v>0</v>
      </c>
      <c r="AG31" s="61"/>
      <c r="AH31" s="61"/>
      <c r="AI31" s="55"/>
      <c r="AJ31" s="33">
        <f t="shared" si="31"/>
        <v>21.016</v>
      </c>
      <c r="AK31" s="63">
        <v>21.016</v>
      </c>
      <c r="AL31" s="61"/>
      <c r="AM31" s="55"/>
    </row>
    <row r="32" hidden="1" outlineLevel="2">
      <c r="A32" s="28"/>
      <c r="B32" s="29"/>
      <c r="C32" s="29"/>
      <c r="D32" s="11">
        <v>2018.0</v>
      </c>
      <c r="E32" s="5">
        <f t="shared" si="11"/>
        <v>461.83673</v>
      </c>
      <c r="F32" s="5">
        <f t="shared" ref="F32:G32" si="82">I32+L32+O32+R32+U32+X32+AA32+AD32+AK32+AG32</f>
        <v>461.83673</v>
      </c>
      <c r="G32" s="5">
        <f t="shared" si="82"/>
        <v>0</v>
      </c>
      <c r="H32" s="50">
        <f t="shared" si="13"/>
        <v>0</v>
      </c>
      <c r="I32" s="61"/>
      <c r="J32" s="61"/>
      <c r="K32" s="50">
        <f t="shared" si="51"/>
        <v>0</v>
      </c>
      <c r="L32" s="61"/>
      <c r="M32" s="61"/>
      <c r="N32" s="50">
        <f t="shared" si="17"/>
        <v>0</v>
      </c>
      <c r="O32" s="61"/>
      <c r="P32" s="61"/>
      <c r="Q32" s="33">
        <f t="shared" si="19"/>
        <v>57.49527</v>
      </c>
      <c r="R32" s="63">
        <v>57.49527</v>
      </c>
      <c r="S32" s="61"/>
      <c r="T32" s="50">
        <f t="shared" si="21"/>
        <v>0</v>
      </c>
      <c r="U32" s="61"/>
      <c r="V32" s="61"/>
      <c r="W32" s="50">
        <f t="shared" si="23"/>
        <v>0</v>
      </c>
      <c r="X32" s="61"/>
      <c r="Y32" s="61"/>
      <c r="Z32" s="33">
        <f t="shared" si="25"/>
        <v>339.19446</v>
      </c>
      <c r="AA32" s="63">
        <v>339.19446</v>
      </c>
      <c r="AB32" s="61"/>
      <c r="AC32" s="50">
        <f t="shared" si="27"/>
        <v>0</v>
      </c>
      <c r="AD32" s="61"/>
      <c r="AE32" s="61"/>
      <c r="AF32" s="50">
        <f t="shared" si="29"/>
        <v>0</v>
      </c>
      <c r="AG32" s="61"/>
      <c r="AH32" s="61"/>
      <c r="AI32" s="55"/>
      <c r="AJ32" s="33">
        <f t="shared" si="31"/>
        <v>65.147</v>
      </c>
      <c r="AK32" s="63">
        <v>65.147</v>
      </c>
      <c r="AL32" s="61"/>
      <c r="AM32" s="55"/>
    </row>
    <row r="33" hidden="1" outlineLevel="2">
      <c r="A33" s="28"/>
      <c r="B33" s="29"/>
      <c r="C33" s="29"/>
      <c r="D33" s="11">
        <v>2019.0</v>
      </c>
      <c r="E33" s="5">
        <f t="shared" si="11"/>
        <v>1392.53273</v>
      </c>
      <c r="F33" s="5">
        <f t="shared" ref="F33:G33" si="83">I33+L33+O33+R33+U33+X33+AA33+AD33+AK33+AG33</f>
        <v>1392.53273</v>
      </c>
      <c r="G33" s="5">
        <f t="shared" si="83"/>
        <v>0</v>
      </c>
      <c r="H33" s="50">
        <f t="shared" si="13"/>
        <v>0</v>
      </c>
      <c r="I33" s="61"/>
      <c r="J33" s="61"/>
      <c r="K33" s="50">
        <f t="shared" si="51"/>
        <v>0</v>
      </c>
      <c r="L33" s="61"/>
      <c r="M33" s="61"/>
      <c r="N33" s="50">
        <f t="shared" si="17"/>
        <v>0</v>
      </c>
      <c r="O33" s="61"/>
      <c r="P33" s="61"/>
      <c r="Q33" s="50">
        <f t="shared" si="19"/>
        <v>0</v>
      </c>
      <c r="R33" s="61"/>
      <c r="S33" s="61"/>
      <c r="T33" s="50">
        <f t="shared" si="21"/>
        <v>0</v>
      </c>
      <c r="U33" s="61"/>
      <c r="V33" s="61"/>
      <c r="W33" s="50">
        <f t="shared" si="23"/>
        <v>0</v>
      </c>
      <c r="X33" s="61"/>
      <c r="Y33" s="61"/>
      <c r="Z33" s="33">
        <f t="shared" si="25"/>
        <v>396.63253</v>
      </c>
      <c r="AA33" s="63">
        <v>396.63253</v>
      </c>
      <c r="AB33" s="61"/>
      <c r="AC33" s="50">
        <f t="shared" si="27"/>
        <v>0</v>
      </c>
      <c r="AD33" s="61"/>
      <c r="AE33" s="61"/>
      <c r="AF33" s="33">
        <f t="shared" si="29"/>
        <v>951.0952</v>
      </c>
      <c r="AG33" s="63">
        <v>951.0952</v>
      </c>
      <c r="AH33" s="61"/>
      <c r="AI33" s="44" t="s">
        <v>36</v>
      </c>
      <c r="AJ33" s="33">
        <f t="shared" si="31"/>
        <v>44.805</v>
      </c>
      <c r="AK33" s="63">
        <v>44.805</v>
      </c>
      <c r="AL33" s="63"/>
      <c r="AM33" s="55"/>
    </row>
    <row r="34" hidden="1" outlineLevel="2">
      <c r="A34" s="28"/>
      <c r="B34" s="29"/>
      <c r="C34" s="29"/>
      <c r="D34" s="35">
        <v>2020.0</v>
      </c>
      <c r="E34" s="5">
        <f t="shared" si="11"/>
        <v>0</v>
      </c>
      <c r="F34" s="5"/>
      <c r="G34" s="58"/>
      <c r="H34" s="50">
        <f t="shared" si="13"/>
        <v>0</v>
      </c>
      <c r="I34" s="65"/>
      <c r="J34" s="65"/>
      <c r="K34" s="50">
        <f t="shared" si="51"/>
        <v>0</v>
      </c>
      <c r="L34" s="65"/>
      <c r="M34" s="65"/>
      <c r="N34" s="50">
        <f t="shared" si="17"/>
        <v>0</v>
      </c>
      <c r="O34" s="65"/>
      <c r="P34" s="65"/>
      <c r="Q34" s="50">
        <f t="shared" si="19"/>
        <v>0</v>
      </c>
      <c r="R34" s="65"/>
      <c r="S34" s="65"/>
      <c r="T34" s="50">
        <f t="shared" si="21"/>
        <v>0</v>
      </c>
      <c r="U34" s="65"/>
      <c r="V34" s="65"/>
      <c r="W34" s="50">
        <f t="shared" si="23"/>
        <v>0</v>
      </c>
      <c r="X34" s="65"/>
      <c r="Y34" s="65"/>
      <c r="Z34" s="50">
        <f t="shared" si="25"/>
        <v>0</v>
      </c>
      <c r="AA34" s="65"/>
      <c r="AB34" s="65"/>
      <c r="AC34" s="56">
        <f t="shared" si="27"/>
        <v>14</v>
      </c>
      <c r="AD34" s="66">
        <v>14.0</v>
      </c>
      <c r="AE34" s="65"/>
      <c r="AF34" s="33">
        <f t="shared" si="29"/>
        <v>1639</v>
      </c>
      <c r="AG34" s="67">
        <f>679+960</f>
        <v>1639</v>
      </c>
      <c r="AH34" s="65"/>
      <c r="AI34" s="48" t="s">
        <v>37</v>
      </c>
      <c r="AJ34" s="33">
        <f t="shared" si="31"/>
        <v>49.69</v>
      </c>
      <c r="AK34" s="68">
        <v>49.69</v>
      </c>
      <c r="AL34" s="65"/>
      <c r="AM34" s="60"/>
    </row>
    <row r="35" hidden="1" outlineLevel="2">
      <c r="A35" s="28"/>
      <c r="B35" s="29"/>
      <c r="C35" s="29"/>
      <c r="D35" s="35">
        <v>2021.0</v>
      </c>
      <c r="E35" s="5">
        <f t="shared" si="11"/>
        <v>0</v>
      </c>
      <c r="F35" s="5">
        <f t="shared" ref="F35:G35" si="84">I35+L35+O35+R35+U35+X35+AA35+AD35+AK35+AG35</f>
        <v>0</v>
      </c>
      <c r="G35" s="58">
        <f t="shared" si="84"/>
        <v>0</v>
      </c>
      <c r="H35" s="50">
        <f t="shared" si="13"/>
        <v>0</v>
      </c>
      <c r="I35" s="65"/>
      <c r="J35" s="65"/>
      <c r="K35" s="50">
        <f t="shared" si="51"/>
        <v>0</v>
      </c>
      <c r="L35" s="65"/>
      <c r="M35" s="65"/>
      <c r="N35" s="50">
        <f t="shared" si="17"/>
        <v>0</v>
      </c>
      <c r="O35" s="65"/>
      <c r="P35" s="65"/>
      <c r="Q35" s="50">
        <f t="shared" si="19"/>
        <v>0</v>
      </c>
      <c r="R35" s="65"/>
      <c r="S35" s="65"/>
      <c r="T35" s="50">
        <f t="shared" si="21"/>
        <v>0</v>
      </c>
      <c r="U35" s="65"/>
      <c r="V35" s="65"/>
      <c r="W35" s="50">
        <f t="shared" si="23"/>
        <v>0</v>
      </c>
      <c r="X35" s="65"/>
      <c r="Y35" s="65"/>
      <c r="Z35" s="50">
        <f t="shared" si="25"/>
        <v>0</v>
      </c>
      <c r="AA35" s="65"/>
      <c r="AB35" s="65"/>
      <c r="AC35" s="56">
        <f t="shared" si="27"/>
        <v>0</v>
      </c>
      <c r="AD35" s="66"/>
      <c r="AE35" s="65"/>
      <c r="AF35" s="33">
        <f t="shared" si="29"/>
        <v>0</v>
      </c>
      <c r="AG35" s="67"/>
      <c r="AH35" s="65"/>
      <c r="AI35" s="48"/>
      <c r="AJ35" s="69">
        <f t="shared" si="31"/>
        <v>0</v>
      </c>
      <c r="AK35" s="70"/>
      <c r="AL35" s="65"/>
      <c r="AM35" s="60"/>
    </row>
    <row r="36" hidden="1" outlineLevel="1" collapsed="1">
      <c r="A36" s="22">
        <v>4.0</v>
      </c>
      <c r="B36" s="22" t="s">
        <v>38</v>
      </c>
      <c r="C36" s="22" t="s">
        <v>39</v>
      </c>
      <c r="D36" s="24"/>
      <c r="E36" s="25">
        <f t="shared" si="11"/>
        <v>2131.507</v>
      </c>
      <c r="F36" s="25">
        <f t="shared" ref="F36:G36" si="85">SUM(F37:F43)</f>
        <v>2131.507</v>
      </c>
      <c r="G36" s="25">
        <f t="shared" si="85"/>
        <v>0</v>
      </c>
      <c r="H36" s="26">
        <f t="shared" si="13"/>
        <v>0</v>
      </c>
      <c r="I36" s="22">
        <f t="shared" ref="I36:J36" si="86">SUM(I37:I43)</f>
        <v>0</v>
      </c>
      <c r="J36" s="22">
        <f t="shared" si="86"/>
        <v>0</v>
      </c>
      <c r="K36" s="26">
        <f t="shared" si="51"/>
        <v>0</v>
      </c>
      <c r="L36" s="22">
        <f t="shared" ref="L36:M36" si="87">SUM(L37:L43)</f>
        <v>0</v>
      </c>
      <c r="M36" s="22">
        <f t="shared" si="87"/>
        <v>0</v>
      </c>
      <c r="N36" s="26">
        <f t="shared" si="17"/>
        <v>0</v>
      </c>
      <c r="O36" s="22">
        <f t="shared" ref="O36:P36" si="88">SUM(O37:O43)</f>
        <v>0</v>
      </c>
      <c r="P36" s="22">
        <f t="shared" si="88"/>
        <v>0</v>
      </c>
      <c r="Q36" s="26">
        <f t="shared" si="19"/>
        <v>0</v>
      </c>
      <c r="R36" s="22">
        <f t="shared" ref="R36:S36" si="89">SUM(R37:R43)</f>
        <v>0</v>
      </c>
      <c r="S36" s="22">
        <f t="shared" si="89"/>
        <v>0</v>
      </c>
      <c r="T36" s="26">
        <f t="shared" si="21"/>
        <v>0</v>
      </c>
      <c r="U36" s="22">
        <f t="shared" ref="U36:V36" si="90">SUM(U37:U43)</f>
        <v>0</v>
      </c>
      <c r="V36" s="22">
        <f t="shared" si="90"/>
        <v>0</v>
      </c>
      <c r="W36" s="26">
        <f t="shared" si="23"/>
        <v>0</v>
      </c>
      <c r="X36" s="22">
        <f t="shared" ref="X36:Y36" si="91">SUM(X37:X43)</f>
        <v>0</v>
      </c>
      <c r="Y36" s="22">
        <f t="shared" si="91"/>
        <v>0</v>
      </c>
      <c r="Z36" s="26">
        <f t="shared" si="25"/>
        <v>0</v>
      </c>
      <c r="AA36" s="22">
        <f t="shared" ref="AA36:AB36" si="92">SUM(AA37:AA43)</f>
        <v>0</v>
      </c>
      <c r="AB36" s="22">
        <f t="shared" si="92"/>
        <v>0</v>
      </c>
      <c r="AC36" s="26">
        <f t="shared" si="27"/>
        <v>1467.24</v>
      </c>
      <c r="AD36" s="22">
        <f t="shared" ref="AD36:AE36" si="93">SUM(AD37:AD43)</f>
        <v>1467.24</v>
      </c>
      <c r="AE36" s="22">
        <f t="shared" si="93"/>
        <v>0</v>
      </c>
      <c r="AF36" s="26">
        <f t="shared" si="29"/>
        <v>249.239</v>
      </c>
      <c r="AG36" s="22">
        <f t="shared" ref="AG36:AH36" si="94">SUM(AG37:AG43)</f>
        <v>249.239</v>
      </c>
      <c r="AH36" s="22">
        <f t="shared" si="94"/>
        <v>0</v>
      </c>
      <c r="AI36" s="27"/>
      <c r="AJ36" s="26">
        <f t="shared" si="31"/>
        <v>415.028</v>
      </c>
      <c r="AK36" s="22">
        <f t="shared" ref="AK36:AL36" si="95">SUM(AK37:AK43)</f>
        <v>415.028</v>
      </c>
      <c r="AL36" s="22">
        <f t="shared" si="95"/>
        <v>0</v>
      </c>
      <c r="AM36" s="27"/>
    </row>
    <row r="37" hidden="1" outlineLevel="2">
      <c r="A37" s="28"/>
      <c r="B37" s="29"/>
      <c r="C37" s="29"/>
      <c r="D37" s="11">
        <v>2015.0</v>
      </c>
      <c r="E37" s="5">
        <f t="shared" si="11"/>
        <v>0</v>
      </c>
      <c r="F37" s="5">
        <f t="shared" ref="F37:G37" si="96">I37+L37+O37+R37+U37+X37+AA37+AD37+AK37+AG37</f>
        <v>0</v>
      </c>
      <c r="G37" s="5">
        <f t="shared" si="96"/>
        <v>0</v>
      </c>
      <c r="H37" s="30">
        <f t="shared" si="13"/>
        <v>0</v>
      </c>
      <c r="I37" s="28"/>
      <c r="J37" s="28"/>
      <c r="K37" s="30">
        <f t="shared" si="51"/>
        <v>0</v>
      </c>
      <c r="L37" s="28"/>
      <c r="M37" s="28"/>
      <c r="N37" s="30">
        <f t="shared" si="17"/>
        <v>0</v>
      </c>
      <c r="O37" s="28"/>
      <c r="P37" s="28"/>
      <c r="Q37" s="30">
        <f t="shared" si="19"/>
        <v>0</v>
      </c>
      <c r="R37" s="28"/>
      <c r="S37" s="28"/>
      <c r="T37" s="30">
        <f t="shared" si="21"/>
        <v>0</v>
      </c>
      <c r="U37" s="28"/>
      <c r="V37" s="28"/>
      <c r="W37" s="30">
        <f t="shared" si="23"/>
        <v>0</v>
      </c>
      <c r="X37" s="28"/>
      <c r="Y37" s="28"/>
      <c r="Z37" s="30">
        <f t="shared" si="25"/>
        <v>0</v>
      </c>
      <c r="AA37" s="28"/>
      <c r="AB37" s="28"/>
      <c r="AC37" s="30">
        <f t="shared" si="27"/>
        <v>0</v>
      </c>
      <c r="AD37" s="28"/>
      <c r="AE37" s="28"/>
      <c r="AF37" s="30">
        <f t="shared" si="29"/>
        <v>0</v>
      </c>
      <c r="AG37" s="28"/>
      <c r="AH37" s="28"/>
      <c r="AI37" s="31"/>
      <c r="AJ37" s="30">
        <f t="shared" si="31"/>
        <v>0</v>
      </c>
      <c r="AK37" s="28"/>
      <c r="AL37" s="28"/>
      <c r="AM37" s="31"/>
    </row>
    <row r="38" hidden="1" outlineLevel="2">
      <c r="A38" s="28"/>
      <c r="B38" s="29"/>
      <c r="C38" s="29"/>
      <c r="D38" s="11">
        <v>2016.0</v>
      </c>
      <c r="E38" s="5">
        <f t="shared" si="11"/>
        <v>66.4</v>
      </c>
      <c r="F38" s="5">
        <f t="shared" ref="F38:G38" si="97">I38+L38+O38+R38+U38+X38+AA38+AD38+AK38+AG38</f>
        <v>66.4</v>
      </c>
      <c r="G38" s="5">
        <f t="shared" si="97"/>
        <v>0</v>
      </c>
      <c r="H38" s="30">
        <f t="shared" si="13"/>
        <v>0</v>
      </c>
      <c r="I38" s="28"/>
      <c r="J38" s="28"/>
      <c r="K38" s="30">
        <f t="shared" si="51"/>
        <v>0</v>
      </c>
      <c r="L38" s="28"/>
      <c r="M38" s="28"/>
      <c r="N38" s="30">
        <f t="shared" si="17"/>
        <v>0</v>
      </c>
      <c r="O38" s="28"/>
      <c r="P38" s="28"/>
      <c r="Q38" s="30">
        <f t="shared" si="19"/>
        <v>0</v>
      </c>
      <c r="R38" s="28"/>
      <c r="S38" s="28"/>
      <c r="T38" s="30">
        <f t="shared" si="21"/>
        <v>0</v>
      </c>
      <c r="U38" s="28"/>
      <c r="V38" s="28"/>
      <c r="W38" s="30">
        <f t="shared" si="23"/>
        <v>0</v>
      </c>
      <c r="X38" s="28"/>
      <c r="Y38" s="28"/>
      <c r="Z38" s="30">
        <f t="shared" si="25"/>
        <v>0</v>
      </c>
      <c r="AA38" s="28"/>
      <c r="AB38" s="28"/>
      <c r="AC38" s="30">
        <f t="shared" si="27"/>
        <v>0</v>
      </c>
      <c r="AD38" s="28"/>
      <c r="AE38" s="28"/>
      <c r="AF38" s="30">
        <f t="shared" si="29"/>
        <v>0</v>
      </c>
      <c r="AG38" s="28"/>
      <c r="AH38" s="28"/>
      <c r="AI38" s="31"/>
      <c r="AJ38" s="33">
        <f t="shared" si="31"/>
        <v>66.4</v>
      </c>
      <c r="AK38" s="34">
        <v>66.4</v>
      </c>
      <c r="AL38" s="28"/>
      <c r="AM38" s="31"/>
    </row>
    <row r="39" hidden="1" outlineLevel="2">
      <c r="A39" s="28"/>
      <c r="B39" s="29"/>
      <c r="C39" s="29"/>
      <c r="D39" s="11">
        <v>2017.0</v>
      </c>
      <c r="E39" s="5">
        <f t="shared" si="11"/>
        <v>356.163</v>
      </c>
      <c r="F39" s="5">
        <f t="shared" ref="F39:G39" si="98">I39+L39+O39+R39+U39+X39+AA39+AD39+AK39+AG39</f>
        <v>356.163</v>
      </c>
      <c r="G39" s="5">
        <f t="shared" si="98"/>
        <v>0</v>
      </c>
      <c r="H39" s="30">
        <f t="shared" si="13"/>
        <v>0</v>
      </c>
      <c r="I39" s="28"/>
      <c r="J39" s="28"/>
      <c r="K39" s="30">
        <f t="shared" si="51"/>
        <v>0</v>
      </c>
      <c r="L39" s="28"/>
      <c r="M39" s="28"/>
      <c r="N39" s="30">
        <f t="shared" si="17"/>
        <v>0</v>
      </c>
      <c r="O39" s="28"/>
      <c r="P39" s="28"/>
      <c r="Q39" s="30">
        <f t="shared" si="19"/>
        <v>0</v>
      </c>
      <c r="R39" s="28"/>
      <c r="S39" s="28"/>
      <c r="T39" s="30">
        <f t="shared" si="21"/>
        <v>0</v>
      </c>
      <c r="U39" s="28"/>
      <c r="V39" s="28"/>
      <c r="W39" s="30">
        <f t="shared" si="23"/>
        <v>0</v>
      </c>
      <c r="X39" s="28"/>
      <c r="Y39" s="28"/>
      <c r="Z39" s="30">
        <f t="shared" si="25"/>
        <v>0</v>
      </c>
      <c r="AA39" s="28"/>
      <c r="AB39" s="28"/>
      <c r="AC39" s="33">
        <f t="shared" si="27"/>
        <v>12.24</v>
      </c>
      <c r="AD39" s="32">
        <v>12.24</v>
      </c>
      <c r="AE39" s="29"/>
      <c r="AF39" s="33">
        <f t="shared" si="29"/>
        <v>235.773</v>
      </c>
      <c r="AG39" s="64">
        <v>235.773</v>
      </c>
      <c r="AH39" s="28"/>
      <c r="AI39" s="48" t="s">
        <v>40</v>
      </c>
      <c r="AJ39" s="33">
        <f t="shared" si="31"/>
        <v>108.15</v>
      </c>
      <c r="AK39" s="34">
        <v>108.15</v>
      </c>
      <c r="AL39" s="28"/>
      <c r="AM39" s="31"/>
    </row>
    <row r="40" hidden="1" outlineLevel="2">
      <c r="A40" s="28"/>
      <c r="B40" s="29"/>
      <c r="C40" s="29"/>
      <c r="D40" s="11">
        <v>2018.0</v>
      </c>
      <c r="E40" s="5">
        <f t="shared" si="11"/>
        <v>78.441</v>
      </c>
      <c r="F40" s="5">
        <f t="shared" ref="F40:G40" si="99">I40+L40+O40+R40+U40+X40+AA40+AD40+AK40+AG40</f>
        <v>78.441</v>
      </c>
      <c r="G40" s="5">
        <f t="shared" si="99"/>
        <v>0</v>
      </c>
      <c r="H40" s="30">
        <f t="shared" si="13"/>
        <v>0</v>
      </c>
      <c r="I40" s="28"/>
      <c r="J40" s="28"/>
      <c r="K40" s="30">
        <f t="shared" si="51"/>
        <v>0</v>
      </c>
      <c r="L40" s="28"/>
      <c r="M40" s="28"/>
      <c r="N40" s="30">
        <f t="shared" si="17"/>
        <v>0</v>
      </c>
      <c r="O40" s="28"/>
      <c r="P40" s="28"/>
      <c r="Q40" s="30">
        <f t="shared" si="19"/>
        <v>0</v>
      </c>
      <c r="R40" s="28"/>
      <c r="S40" s="28"/>
      <c r="T40" s="30">
        <f t="shared" si="21"/>
        <v>0</v>
      </c>
      <c r="U40" s="28"/>
      <c r="V40" s="28"/>
      <c r="W40" s="30">
        <f t="shared" si="23"/>
        <v>0</v>
      </c>
      <c r="X40" s="28"/>
      <c r="Y40" s="28"/>
      <c r="Z40" s="30">
        <f t="shared" si="25"/>
        <v>0</v>
      </c>
      <c r="AA40" s="28"/>
      <c r="AB40" s="28"/>
      <c r="AC40" s="30">
        <f t="shared" si="27"/>
        <v>0</v>
      </c>
      <c r="AD40" s="29"/>
      <c r="AE40" s="29"/>
      <c r="AF40" s="33">
        <f t="shared" si="29"/>
        <v>13.466</v>
      </c>
      <c r="AG40" s="32">
        <v>13.466</v>
      </c>
      <c r="AH40" s="28"/>
      <c r="AI40" s="48" t="s">
        <v>40</v>
      </c>
      <c r="AJ40" s="33">
        <f t="shared" si="31"/>
        <v>64.975</v>
      </c>
      <c r="AK40" s="34">
        <v>64.975</v>
      </c>
      <c r="AL40" s="28"/>
      <c r="AM40" s="31"/>
    </row>
    <row r="41" hidden="1" outlineLevel="2">
      <c r="A41" s="28"/>
      <c r="B41" s="29"/>
      <c r="C41" s="29"/>
      <c r="D41" s="11">
        <v>2019.0</v>
      </c>
      <c r="E41" s="5">
        <f t="shared" si="11"/>
        <v>144.803</v>
      </c>
      <c r="F41" s="5">
        <f t="shared" ref="F41:G41" si="100">I41+L41+O41+R41+U41+X41+AA41+AD41+AK41+AG41</f>
        <v>144.803</v>
      </c>
      <c r="G41" s="5">
        <f t="shared" si="100"/>
        <v>0</v>
      </c>
      <c r="H41" s="30">
        <f t="shared" si="13"/>
        <v>0</v>
      </c>
      <c r="I41" s="28"/>
      <c r="J41" s="28"/>
      <c r="K41" s="30">
        <f t="shared" si="51"/>
        <v>0</v>
      </c>
      <c r="L41" s="28"/>
      <c r="M41" s="28"/>
      <c r="N41" s="30">
        <f t="shared" si="17"/>
        <v>0</v>
      </c>
      <c r="O41" s="28"/>
      <c r="P41" s="28"/>
      <c r="Q41" s="30">
        <f t="shared" si="19"/>
        <v>0</v>
      </c>
      <c r="R41" s="28"/>
      <c r="S41" s="28"/>
      <c r="T41" s="30">
        <f t="shared" si="21"/>
        <v>0</v>
      </c>
      <c r="U41" s="28"/>
      <c r="V41" s="28"/>
      <c r="W41" s="30">
        <f t="shared" si="23"/>
        <v>0</v>
      </c>
      <c r="X41" s="28"/>
      <c r="Y41" s="28"/>
      <c r="Z41" s="33">
        <v>0.0</v>
      </c>
      <c r="AA41" s="28"/>
      <c r="AB41" s="34">
        <v>0.0</v>
      </c>
      <c r="AC41" s="33">
        <v>4.86</v>
      </c>
      <c r="AD41" s="28"/>
      <c r="AE41" s="28"/>
      <c r="AF41" s="30">
        <f t="shared" si="29"/>
        <v>0</v>
      </c>
      <c r="AG41" s="28"/>
      <c r="AH41" s="28"/>
      <c r="AI41" s="31"/>
      <c r="AJ41" s="33">
        <f t="shared" si="31"/>
        <v>144.803</v>
      </c>
      <c r="AK41" s="34">
        <v>144.803</v>
      </c>
      <c r="AL41" s="28"/>
      <c r="AM41" s="31"/>
    </row>
    <row r="42" hidden="1" outlineLevel="2">
      <c r="A42" s="28"/>
      <c r="B42" s="29"/>
      <c r="C42" s="29"/>
      <c r="D42" s="35">
        <v>2020.0</v>
      </c>
      <c r="E42" s="5">
        <f t="shared" si="11"/>
        <v>1485.7</v>
      </c>
      <c r="F42" s="5">
        <f t="shared" ref="F42:G42" si="101">I42+L42+O42+R42+U42+X42+AA42+AD42+AK42+AG42</f>
        <v>1485.7</v>
      </c>
      <c r="G42" s="5">
        <f t="shared" si="101"/>
        <v>0</v>
      </c>
      <c r="H42" s="30">
        <f t="shared" si="13"/>
        <v>0</v>
      </c>
      <c r="I42" s="47"/>
      <c r="J42" s="47"/>
      <c r="K42" s="30">
        <f t="shared" si="51"/>
        <v>0</v>
      </c>
      <c r="L42" s="47"/>
      <c r="M42" s="47"/>
      <c r="N42" s="30">
        <f t="shared" si="17"/>
        <v>0</v>
      </c>
      <c r="O42" s="47"/>
      <c r="P42" s="47"/>
      <c r="Q42" s="30">
        <f t="shared" si="19"/>
        <v>0</v>
      </c>
      <c r="R42" s="47"/>
      <c r="S42" s="47"/>
      <c r="T42" s="30">
        <f t="shared" si="21"/>
        <v>0</v>
      </c>
      <c r="U42" s="47"/>
      <c r="V42" s="47"/>
      <c r="W42" s="30">
        <f t="shared" si="23"/>
        <v>0</v>
      </c>
      <c r="X42" s="47"/>
      <c r="Y42" s="47"/>
      <c r="Z42" s="30">
        <f t="shared" ref="Z42:Z952" si="103">AA42+AB42</f>
        <v>0</v>
      </c>
      <c r="AA42" s="47"/>
      <c r="AB42" s="47"/>
      <c r="AC42" s="33">
        <f t="shared" ref="AC42:AC952" si="104">AD42+AE42</f>
        <v>1455</v>
      </c>
      <c r="AD42" s="46">
        <v>1455.0</v>
      </c>
      <c r="AE42" s="47"/>
      <c r="AF42" s="30">
        <f t="shared" si="29"/>
        <v>0</v>
      </c>
      <c r="AG42" s="47"/>
      <c r="AH42" s="46"/>
      <c r="AI42" s="49"/>
      <c r="AJ42" s="33">
        <f t="shared" si="31"/>
        <v>30.7</v>
      </c>
      <c r="AK42" s="43">
        <v>30.7</v>
      </c>
      <c r="AL42" s="47"/>
      <c r="AM42" s="49"/>
    </row>
    <row r="43" hidden="1" outlineLevel="2">
      <c r="A43" s="28"/>
      <c r="B43" s="29"/>
      <c r="C43" s="29"/>
      <c r="D43" s="35">
        <v>2021.0</v>
      </c>
      <c r="E43" s="5">
        <f t="shared" si="11"/>
        <v>0</v>
      </c>
      <c r="F43" s="5">
        <f t="shared" ref="F43:G43" si="102">I43+L43+O43+R43+U43+X43+AA43+AD43+AK43+AG43</f>
        <v>0</v>
      </c>
      <c r="G43" s="5">
        <f t="shared" si="102"/>
        <v>0</v>
      </c>
      <c r="H43" s="30">
        <f t="shared" si="13"/>
        <v>0</v>
      </c>
      <c r="I43" s="47"/>
      <c r="J43" s="47"/>
      <c r="K43" s="30">
        <f t="shared" si="51"/>
        <v>0</v>
      </c>
      <c r="L43" s="47"/>
      <c r="M43" s="47"/>
      <c r="N43" s="30">
        <f t="shared" si="17"/>
        <v>0</v>
      </c>
      <c r="O43" s="47"/>
      <c r="P43" s="47"/>
      <c r="Q43" s="30">
        <f t="shared" si="19"/>
        <v>0</v>
      </c>
      <c r="R43" s="47"/>
      <c r="S43" s="47"/>
      <c r="T43" s="30">
        <f t="shared" si="21"/>
        <v>0</v>
      </c>
      <c r="U43" s="47"/>
      <c r="V43" s="47"/>
      <c r="W43" s="30">
        <f t="shared" si="23"/>
        <v>0</v>
      </c>
      <c r="X43" s="47"/>
      <c r="Y43" s="47"/>
      <c r="Z43" s="30">
        <f t="shared" si="103"/>
        <v>0</v>
      </c>
      <c r="AA43" s="47"/>
      <c r="AB43" s="47"/>
      <c r="AC43" s="33">
        <f t="shared" si="104"/>
        <v>0</v>
      </c>
      <c r="AD43" s="46"/>
      <c r="AE43" s="47"/>
      <c r="AF43" s="30">
        <f t="shared" si="29"/>
        <v>0</v>
      </c>
      <c r="AG43" s="47"/>
      <c r="AH43" s="46"/>
      <c r="AI43" s="49"/>
      <c r="AJ43" s="30">
        <f t="shared" si="31"/>
        <v>0</v>
      </c>
      <c r="AK43" s="47"/>
      <c r="AL43" s="47"/>
      <c r="AM43" s="49"/>
    </row>
    <row r="44" hidden="1" outlineLevel="1" collapsed="1">
      <c r="A44" s="22">
        <v>5.0</v>
      </c>
      <c r="B44" s="22" t="s">
        <v>41</v>
      </c>
      <c r="C44" s="22" t="s">
        <v>42</v>
      </c>
      <c r="D44" s="24"/>
      <c r="E44" s="25">
        <f t="shared" si="11"/>
        <v>311.852</v>
      </c>
      <c r="F44" s="25">
        <f t="shared" ref="F44:G44" si="105">SUM(F45:F51)</f>
        <v>311.852</v>
      </c>
      <c r="G44" s="25">
        <f t="shared" si="105"/>
        <v>0</v>
      </c>
      <c r="H44" s="26">
        <f t="shared" si="13"/>
        <v>0</v>
      </c>
      <c r="I44" s="22">
        <f t="shared" ref="I44:J44" si="106">SUM(I45:I51)</f>
        <v>0</v>
      </c>
      <c r="J44" s="22">
        <f t="shared" si="106"/>
        <v>0</v>
      </c>
      <c r="K44" s="26">
        <f t="shared" si="51"/>
        <v>0</v>
      </c>
      <c r="L44" s="22">
        <f t="shared" ref="L44:M44" si="107">SUM(L45:L51)</f>
        <v>0</v>
      </c>
      <c r="M44" s="22">
        <f t="shared" si="107"/>
        <v>0</v>
      </c>
      <c r="N44" s="26">
        <f t="shared" si="17"/>
        <v>0</v>
      </c>
      <c r="O44" s="22">
        <f t="shared" ref="O44:P44" si="108">SUM(O45:O51)</f>
        <v>0</v>
      </c>
      <c r="P44" s="22">
        <f t="shared" si="108"/>
        <v>0</v>
      </c>
      <c r="Q44" s="26">
        <f t="shared" si="19"/>
        <v>0</v>
      </c>
      <c r="R44" s="22">
        <f t="shared" ref="R44:S44" si="109">SUM(R45:R51)</f>
        <v>0</v>
      </c>
      <c r="S44" s="22">
        <f t="shared" si="109"/>
        <v>0</v>
      </c>
      <c r="T44" s="26">
        <f t="shared" si="21"/>
        <v>0</v>
      </c>
      <c r="U44" s="22">
        <f t="shared" ref="U44:V44" si="110">SUM(U45:U51)</f>
        <v>0</v>
      </c>
      <c r="V44" s="22">
        <f t="shared" si="110"/>
        <v>0</v>
      </c>
      <c r="W44" s="26">
        <f t="shared" si="23"/>
        <v>0</v>
      </c>
      <c r="X44" s="22">
        <f t="shared" ref="X44:Y44" si="111">SUM(X45:X51)</f>
        <v>0</v>
      </c>
      <c r="Y44" s="22">
        <f t="shared" si="111"/>
        <v>0</v>
      </c>
      <c r="Z44" s="26">
        <f t="shared" si="103"/>
        <v>0</v>
      </c>
      <c r="AA44" s="22">
        <f t="shared" ref="AA44:AB44" si="112">SUM(AA45:AA51)</f>
        <v>0</v>
      </c>
      <c r="AB44" s="22">
        <f t="shared" si="112"/>
        <v>0</v>
      </c>
      <c r="AC44" s="26">
        <f t="shared" si="104"/>
        <v>0</v>
      </c>
      <c r="AD44" s="22">
        <f t="shared" ref="AD44:AE44" si="113">SUM(AD45:AD51)</f>
        <v>0</v>
      </c>
      <c r="AE44" s="22">
        <f t="shared" si="113"/>
        <v>0</v>
      </c>
      <c r="AF44" s="26">
        <f t="shared" si="29"/>
        <v>70</v>
      </c>
      <c r="AG44" s="22">
        <f t="shared" ref="AG44:AH44" si="114">SUM(AG45:AG51)</f>
        <v>70</v>
      </c>
      <c r="AH44" s="22">
        <f t="shared" si="114"/>
        <v>0</v>
      </c>
      <c r="AI44" s="27"/>
      <c r="AJ44" s="26">
        <f t="shared" si="31"/>
        <v>241.852</v>
      </c>
      <c r="AK44" s="22">
        <f t="shared" ref="AK44:AL44" si="115">SUM(AK45:AK51)</f>
        <v>241.852</v>
      </c>
      <c r="AL44" s="22">
        <f t="shared" si="115"/>
        <v>0</v>
      </c>
      <c r="AM44" s="27"/>
    </row>
    <row r="45" hidden="1" outlineLevel="2">
      <c r="A45" s="28"/>
      <c r="B45" s="29"/>
      <c r="C45" s="29"/>
      <c r="D45" s="11">
        <v>2015.0</v>
      </c>
      <c r="E45" s="5">
        <f t="shared" si="11"/>
        <v>0</v>
      </c>
      <c r="F45" s="5">
        <f t="shared" ref="F45:G45" si="116">I45+L45+O45+R45+U45+X45+AA45+AD45+AK45+AG45</f>
        <v>0</v>
      </c>
      <c r="G45" s="5">
        <f t="shared" si="116"/>
        <v>0</v>
      </c>
      <c r="H45" s="30">
        <f t="shared" si="13"/>
        <v>0</v>
      </c>
      <c r="I45" s="28"/>
      <c r="J45" s="28"/>
      <c r="K45" s="30">
        <f t="shared" si="51"/>
        <v>0</v>
      </c>
      <c r="L45" s="28"/>
      <c r="M45" s="34">
        <v>0.0</v>
      </c>
      <c r="N45" s="30">
        <f t="shared" si="17"/>
        <v>0</v>
      </c>
      <c r="O45" s="28"/>
      <c r="P45" s="28"/>
      <c r="Q45" s="30">
        <f t="shared" si="19"/>
        <v>0</v>
      </c>
      <c r="R45" s="28"/>
      <c r="S45" s="28"/>
      <c r="T45" s="30">
        <f t="shared" si="21"/>
        <v>0</v>
      </c>
      <c r="U45" s="28"/>
      <c r="V45" s="28"/>
      <c r="W45" s="30">
        <f t="shared" si="23"/>
        <v>0</v>
      </c>
      <c r="X45" s="28"/>
      <c r="Y45" s="28"/>
      <c r="Z45" s="30">
        <f t="shared" si="103"/>
        <v>0</v>
      </c>
      <c r="AA45" s="28"/>
      <c r="AB45" s="28"/>
      <c r="AC45" s="30">
        <f t="shared" si="104"/>
        <v>0</v>
      </c>
      <c r="AD45" s="28"/>
      <c r="AE45" s="28"/>
      <c r="AF45" s="30">
        <f t="shared" si="29"/>
        <v>0</v>
      </c>
      <c r="AG45" s="28"/>
      <c r="AH45" s="28"/>
      <c r="AI45" s="31"/>
      <c r="AJ45" s="33">
        <f t="shared" si="31"/>
        <v>0</v>
      </c>
      <c r="AK45" s="34">
        <v>0.0</v>
      </c>
      <c r="AL45" s="28"/>
      <c r="AM45" s="31"/>
    </row>
    <row r="46" hidden="1" outlineLevel="2">
      <c r="A46" s="28"/>
      <c r="B46" s="29"/>
      <c r="C46" s="29"/>
      <c r="D46" s="11">
        <v>2016.0</v>
      </c>
      <c r="E46" s="5">
        <f t="shared" si="11"/>
        <v>114.656</v>
      </c>
      <c r="F46" s="5">
        <f t="shared" ref="F46:G46" si="117">I46+L46+O46+R46+U46+X46+AA46+AD46+AK46+AG46</f>
        <v>114.656</v>
      </c>
      <c r="G46" s="5">
        <f t="shared" si="117"/>
        <v>0</v>
      </c>
      <c r="H46" s="30">
        <f t="shared" si="13"/>
        <v>0</v>
      </c>
      <c r="I46" s="28"/>
      <c r="J46" s="28"/>
      <c r="K46" s="30">
        <f t="shared" si="51"/>
        <v>0</v>
      </c>
      <c r="L46" s="28"/>
      <c r="M46" s="28"/>
      <c r="N46" s="30">
        <f t="shared" si="17"/>
        <v>0</v>
      </c>
      <c r="O46" s="28"/>
      <c r="P46" s="28"/>
      <c r="Q46" s="30">
        <f t="shared" si="19"/>
        <v>0</v>
      </c>
      <c r="R46" s="28"/>
      <c r="S46" s="28"/>
      <c r="T46" s="30">
        <f t="shared" si="21"/>
        <v>0</v>
      </c>
      <c r="U46" s="28"/>
      <c r="V46" s="28"/>
      <c r="W46" s="30">
        <f t="shared" si="23"/>
        <v>0</v>
      </c>
      <c r="X46" s="28"/>
      <c r="Y46" s="28"/>
      <c r="Z46" s="30">
        <f t="shared" si="103"/>
        <v>0</v>
      </c>
      <c r="AA46" s="28"/>
      <c r="AB46" s="28"/>
      <c r="AC46" s="30">
        <f t="shared" si="104"/>
        <v>0</v>
      </c>
      <c r="AD46" s="28"/>
      <c r="AE46" s="28"/>
      <c r="AF46" s="30">
        <f t="shared" si="29"/>
        <v>0</v>
      </c>
      <c r="AG46" s="28"/>
      <c r="AH46" s="28"/>
      <c r="AI46" s="31"/>
      <c r="AJ46" s="33">
        <f t="shared" si="31"/>
        <v>114.656</v>
      </c>
      <c r="AK46" s="34">
        <v>114.656</v>
      </c>
      <c r="AL46" s="28"/>
      <c r="AM46" s="31"/>
    </row>
    <row r="47" hidden="1" outlineLevel="2">
      <c r="A47" s="28"/>
      <c r="B47" s="29"/>
      <c r="C47" s="29"/>
      <c r="D47" s="11">
        <v>2017.0</v>
      </c>
      <c r="E47" s="5">
        <f t="shared" si="11"/>
        <v>0</v>
      </c>
      <c r="F47" s="5">
        <f t="shared" ref="F47:G47" si="118">I47+L47+O47+R47+U47+X47+AA47+AD47+AK47+AG47</f>
        <v>0</v>
      </c>
      <c r="G47" s="5">
        <f t="shared" si="118"/>
        <v>0</v>
      </c>
      <c r="H47" s="30">
        <f t="shared" si="13"/>
        <v>0</v>
      </c>
      <c r="I47" s="28"/>
      <c r="J47" s="28"/>
      <c r="K47" s="30">
        <f t="shared" si="51"/>
        <v>0</v>
      </c>
      <c r="L47" s="28"/>
      <c r="M47" s="28"/>
      <c r="N47" s="30">
        <f t="shared" si="17"/>
        <v>0</v>
      </c>
      <c r="O47" s="28"/>
      <c r="P47" s="28"/>
      <c r="Q47" s="30">
        <f t="shared" si="19"/>
        <v>0</v>
      </c>
      <c r="R47" s="28"/>
      <c r="S47" s="28"/>
      <c r="T47" s="30">
        <f t="shared" si="21"/>
        <v>0</v>
      </c>
      <c r="U47" s="28"/>
      <c r="V47" s="28"/>
      <c r="W47" s="30">
        <f t="shared" si="23"/>
        <v>0</v>
      </c>
      <c r="X47" s="28"/>
      <c r="Y47" s="28"/>
      <c r="Z47" s="30">
        <f t="shared" si="103"/>
        <v>0</v>
      </c>
      <c r="AA47" s="28"/>
      <c r="AB47" s="28"/>
      <c r="AC47" s="30">
        <f t="shared" si="104"/>
        <v>0</v>
      </c>
      <c r="AD47" s="28"/>
      <c r="AE47" s="28"/>
      <c r="AF47" s="30">
        <f t="shared" si="29"/>
        <v>0</v>
      </c>
      <c r="AG47" s="28"/>
      <c r="AH47" s="28"/>
      <c r="AI47" s="31"/>
      <c r="AJ47" s="33">
        <f t="shared" si="31"/>
        <v>0</v>
      </c>
      <c r="AK47" s="34">
        <v>0.0</v>
      </c>
      <c r="AL47" s="28"/>
      <c r="AM47" s="31"/>
    </row>
    <row r="48" hidden="1" outlineLevel="2">
      <c r="A48" s="28"/>
      <c r="B48" s="29"/>
      <c r="C48" s="29"/>
      <c r="D48" s="11">
        <v>2018.0</v>
      </c>
      <c r="E48" s="5">
        <f t="shared" si="11"/>
        <v>106.776</v>
      </c>
      <c r="F48" s="5">
        <f t="shared" ref="F48:G48" si="119">I48+L48+O48+R48+U48+X48+AA48+AD48+AK48+AG48</f>
        <v>106.776</v>
      </c>
      <c r="G48" s="5">
        <f t="shared" si="119"/>
        <v>0</v>
      </c>
      <c r="H48" s="30">
        <f t="shared" si="13"/>
        <v>0</v>
      </c>
      <c r="I48" s="28"/>
      <c r="J48" s="28"/>
      <c r="K48" s="30">
        <f t="shared" si="51"/>
        <v>0</v>
      </c>
      <c r="L48" s="28"/>
      <c r="M48" s="28"/>
      <c r="N48" s="30">
        <f t="shared" si="17"/>
        <v>0</v>
      </c>
      <c r="O48" s="28"/>
      <c r="P48" s="28"/>
      <c r="Q48" s="30">
        <f t="shared" si="19"/>
        <v>0</v>
      </c>
      <c r="R48" s="28"/>
      <c r="S48" s="28"/>
      <c r="T48" s="30">
        <f t="shared" si="21"/>
        <v>0</v>
      </c>
      <c r="U48" s="28"/>
      <c r="V48" s="28"/>
      <c r="W48" s="30">
        <f t="shared" si="23"/>
        <v>0</v>
      </c>
      <c r="X48" s="28"/>
      <c r="Y48" s="28"/>
      <c r="Z48" s="30">
        <f t="shared" si="103"/>
        <v>0</v>
      </c>
      <c r="AA48" s="28"/>
      <c r="AB48" s="28"/>
      <c r="AC48" s="30">
        <f t="shared" si="104"/>
        <v>0</v>
      </c>
      <c r="AD48" s="28"/>
      <c r="AE48" s="28"/>
      <c r="AF48" s="33">
        <f t="shared" si="29"/>
        <v>70</v>
      </c>
      <c r="AG48" s="34">
        <v>70.0</v>
      </c>
      <c r="AH48" s="28"/>
      <c r="AI48" s="44" t="s">
        <v>43</v>
      </c>
      <c r="AJ48" s="33">
        <f t="shared" si="31"/>
        <v>36.776</v>
      </c>
      <c r="AK48" s="34">
        <v>36.776</v>
      </c>
      <c r="AL48" s="28"/>
      <c r="AM48" s="31"/>
    </row>
    <row r="49" hidden="1" outlineLevel="2">
      <c r="A49" s="28"/>
      <c r="B49" s="29"/>
      <c r="C49" s="29"/>
      <c r="D49" s="11">
        <v>2019.0</v>
      </c>
      <c r="E49" s="5">
        <f t="shared" si="11"/>
        <v>59.72</v>
      </c>
      <c r="F49" s="5">
        <f t="shared" ref="F49:G49" si="120">I49+L49+O49+R49+U49+X49+AA49+AD49+AK49+AG49</f>
        <v>59.72</v>
      </c>
      <c r="G49" s="5">
        <f t="shared" si="120"/>
        <v>0</v>
      </c>
      <c r="H49" s="30">
        <f t="shared" si="13"/>
        <v>0</v>
      </c>
      <c r="I49" s="28"/>
      <c r="J49" s="28"/>
      <c r="K49" s="30">
        <f t="shared" si="51"/>
        <v>0</v>
      </c>
      <c r="L49" s="28"/>
      <c r="M49" s="28"/>
      <c r="N49" s="30">
        <f t="shared" si="17"/>
        <v>0</v>
      </c>
      <c r="O49" s="28"/>
      <c r="P49" s="28"/>
      <c r="Q49" s="30">
        <f t="shared" si="19"/>
        <v>0</v>
      </c>
      <c r="R49" s="28"/>
      <c r="S49" s="28"/>
      <c r="T49" s="30">
        <f t="shared" si="21"/>
        <v>0</v>
      </c>
      <c r="U49" s="28"/>
      <c r="V49" s="28"/>
      <c r="W49" s="30">
        <f t="shared" si="23"/>
        <v>0</v>
      </c>
      <c r="X49" s="28"/>
      <c r="Y49" s="28"/>
      <c r="Z49" s="30">
        <f t="shared" si="103"/>
        <v>0</v>
      </c>
      <c r="AA49" s="28"/>
      <c r="AB49" s="28"/>
      <c r="AC49" s="30">
        <f t="shared" si="104"/>
        <v>0</v>
      </c>
      <c r="AD49" s="28"/>
      <c r="AE49" s="28"/>
      <c r="AF49" s="30">
        <f t="shared" si="29"/>
        <v>0</v>
      </c>
      <c r="AG49" s="28"/>
      <c r="AH49" s="28"/>
      <c r="AI49" s="31"/>
      <c r="AJ49" s="33">
        <f t="shared" si="31"/>
        <v>59.72</v>
      </c>
      <c r="AK49" s="34">
        <v>59.72</v>
      </c>
      <c r="AL49" s="28"/>
      <c r="AM49" s="31"/>
    </row>
    <row r="50" hidden="1" outlineLevel="2">
      <c r="A50" s="28"/>
      <c r="B50" s="29"/>
      <c r="C50" s="29"/>
      <c r="D50" s="35">
        <v>2020.0</v>
      </c>
      <c r="E50" s="5">
        <f t="shared" si="11"/>
        <v>30.7</v>
      </c>
      <c r="F50" s="5">
        <f t="shared" ref="F50:G50" si="121">I50+L50+O50+R50+U50+X50+AA50+AD50+AK50+AG50</f>
        <v>30.7</v>
      </c>
      <c r="G50" s="58">
        <f t="shared" si="121"/>
        <v>0</v>
      </c>
      <c r="H50" s="30">
        <f t="shared" si="13"/>
        <v>0</v>
      </c>
      <c r="I50" s="47"/>
      <c r="J50" s="47"/>
      <c r="K50" s="30">
        <f t="shared" si="51"/>
        <v>0</v>
      </c>
      <c r="L50" s="47"/>
      <c r="M50" s="47"/>
      <c r="N50" s="30">
        <f t="shared" si="17"/>
        <v>0</v>
      </c>
      <c r="O50" s="47"/>
      <c r="P50" s="47"/>
      <c r="Q50" s="30">
        <f t="shared" si="19"/>
        <v>0</v>
      </c>
      <c r="R50" s="47"/>
      <c r="S50" s="47"/>
      <c r="T50" s="30">
        <f t="shared" si="21"/>
        <v>0</v>
      </c>
      <c r="U50" s="47"/>
      <c r="V50" s="47"/>
      <c r="W50" s="30">
        <f t="shared" si="23"/>
        <v>0</v>
      </c>
      <c r="X50" s="47"/>
      <c r="Y50" s="47"/>
      <c r="Z50" s="30">
        <f t="shared" si="103"/>
        <v>0</v>
      </c>
      <c r="AA50" s="47"/>
      <c r="AB50" s="47"/>
      <c r="AC50" s="30">
        <f t="shared" si="104"/>
        <v>0</v>
      </c>
      <c r="AD50" s="47"/>
      <c r="AE50" s="47"/>
      <c r="AF50" s="30">
        <f t="shared" si="29"/>
        <v>0</v>
      </c>
      <c r="AG50" s="47"/>
      <c r="AH50" s="47"/>
      <c r="AI50" s="49"/>
      <c r="AJ50" s="33">
        <f t="shared" si="31"/>
        <v>30.7</v>
      </c>
      <c r="AK50" s="43">
        <v>30.7</v>
      </c>
      <c r="AL50" s="47"/>
      <c r="AM50" s="49"/>
    </row>
    <row r="51" hidden="1" outlineLevel="2">
      <c r="A51" s="28"/>
      <c r="B51" s="29"/>
      <c r="C51" s="29"/>
      <c r="D51" s="35">
        <v>2021.0</v>
      </c>
      <c r="E51" s="5">
        <f t="shared" si="11"/>
        <v>0</v>
      </c>
      <c r="F51" s="5">
        <f t="shared" ref="F51:G51" si="122">I51+L51+O51+R51+U51+X51+AA51+AD51+AK51+AG51</f>
        <v>0</v>
      </c>
      <c r="G51" s="58">
        <f t="shared" si="122"/>
        <v>0</v>
      </c>
      <c r="H51" s="30">
        <f t="shared" si="13"/>
        <v>0</v>
      </c>
      <c r="I51" s="47"/>
      <c r="J51" s="47"/>
      <c r="K51" s="30">
        <f t="shared" si="51"/>
        <v>0</v>
      </c>
      <c r="L51" s="47"/>
      <c r="M51" s="47"/>
      <c r="N51" s="30">
        <f t="shared" si="17"/>
        <v>0</v>
      </c>
      <c r="O51" s="47"/>
      <c r="P51" s="47"/>
      <c r="Q51" s="30">
        <f t="shared" si="19"/>
        <v>0</v>
      </c>
      <c r="R51" s="47"/>
      <c r="S51" s="47"/>
      <c r="T51" s="30">
        <f t="shared" si="21"/>
        <v>0</v>
      </c>
      <c r="U51" s="47"/>
      <c r="V51" s="47"/>
      <c r="W51" s="30">
        <f t="shared" si="23"/>
        <v>0</v>
      </c>
      <c r="X51" s="47"/>
      <c r="Y51" s="47"/>
      <c r="Z51" s="30">
        <f t="shared" si="103"/>
        <v>0</v>
      </c>
      <c r="AA51" s="47"/>
      <c r="AB51" s="47"/>
      <c r="AC51" s="30">
        <f t="shared" si="104"/>
        <v>0</v>
      </c>
      <c r="AD51" s="47"/>
      <c r="AE51" s="47"/>
      <c r="AF51" s="30">
        <f t="shared" si="29"/>
        <v>0</v>
      </c>
      <c r="AG51" s="47"/>
      <c r="AH51" s="47"/>
      <c r="AI51" s="49"/>
      <c r="AJ51" s="30">
        <f t="shared" si="31"/>
        <v>0</v>
      </c>
      <c r="AK51" s="47"/>
      <c r="AL51" s="47"/>
      <c r="AM51" s="49"/>
    </row>
    <row r="52" hidden="1" outlineLevel="1" collapsed="1">
      <c r="A52" s="22">
        <v>6.0</v>
      </c>
      <c r="B52" s="22" t="s">
        <v>44</v>
      </c>
      <c r="C52" s="22" t="s">
        <v>45</v>
      </c>
      <c r="D52" s="24"/>
      <c r="E52" s="25">
        <f t="shared" si="11"/>
        <v>1723.29295</v>
      </c>
      <c r="F52" s="25">
        <f t="shared" ref="F52:G52" si="123">SUM(F53:F59)</f>
        <v>1723.29295</v>
      </c>
      <c r="G52" s="25">
        <f t="shared" si="123"/>
        <v>0</v>
      </c>
      <c r="H52" s="26">
        <f t="shared" si="13"/>
        <v>0</v>
      </c>
      <c r="I52" s="22">
        <f t="shared" ref="I52:J52" si="124">SUM(I53:I59)</f>
        <v>0</v>
      </c>
      <c r="J52" s="22">
        <f t="shared" si="124"/>
        <v>0</v>
      </c>
      <c r="K52" s="26">
        <f t="shared" si="51"/>
        <v>383.166</v>
      </c>
      <c r="L52" s="22">
        <f t="shared" ref="L52:M52" si="125">SUM(L53:L59)</f>
        <v>383.166</v>
      </c>
      <c r="M52" s="22">
        <f t="shared" si="125"/>
        <v>0</v>
      </c>
      <c r="N52" s="26">
        <f t="shared" si="17"/>
        <v>0</v>
      </c>
      <c r="O52" s="22">
        <f t="shared" ref="O52:P52" si="126">SUM(O53:O59)</f>
        <v>0</v>
      </c>
      <c r="P52" s="22">
        <f t="shared" si="126"/>
        <v>0</v>
      </c>
      <c r="Q52" s="26">
        <f t="shared" si="19"/>
        <v>0</v>
      </c>
      <c r="R52" s="22">
        <f t="shared" ref="R52:S52" si="127">SUM(R53:R59)</f>
        <v>0</v>
      </c>
      <c r="S52" s="22">
        <f t="shared" si="127"/>
        <v>0</v>
      </c>
      <c r="T52" s="26">
        <f t="shared" si="21"/>
        <v>0</v>
      </c>
      <c r="U52" s="22">
        <f t="shared" ref="U52:V52" si="128">SUM(U53:U59)</f>
        <v>0</v>
      </c>
      <c r="V52" s="22">
        <f t="shared" si="128"/>
        <v>0</v>
      </c>
      <c r="W52" s="26">
        <f t="shared" si="23"/>
        <v>0</v>
      </c>
      <c r="X52" s="22">
        <f t="shared" ref="X52:Y52" si="129">SUM(X53:X59)</f>
        <v>0</v>
      </c>
      <c r="Y52" s="22">
        <f t="shared" si="129"/>
        <v>0</v>
      </c>
      <c r="Z52" s="26">
        <f t="shared" si="103"/>
        <v>0</v>
      </c>
      <c r="AA52" s="22">
        <f t="shared" ref="AA52:AB52" si="130">SUM(AA53:AA59)</f>
        <v>0</v>
      </c>
      <c r="AB52" s="22">
        <f t="shared" si="130"/>
        <v>0</v>
      </c>
      <c r="AC52" s="26">
        <f t="shared" si="104"/>
        <v>37.155</v>
      </c>
      <c r="AD52" s="22">
        <f t="shared" ref="AD52:AE52" si="131">SUM(AD53:AD59)</f>
        <v>37.155</v>
      </c>
      <c r="AE52" s="22">
        <f t="shared" si="131"/>
        <v>0</v>
      </c>
      <c r="AF52" s="26">
        <f t="shared" si="29"/>
        <v>320</v>
      </c>
      <c r="AG52" s="22">
        <f t="shared" ref="AG52:AH52" si="132">SUM(AG53:AG59)</f>
        <v>320</v>
      </c>
      <c r="AH52" s="22">
        <f t="shared" si="132"/>
        <v>0</v>
      </c>
      <c r="AI52" s="27"/>
      <c r="AJ52" s="26">
        <f t="shared" si="31"/>
        <v>982.97195</v>
      </c>
      <c r="AK52" s="22">
        <f t="shared" ref="AK52:AL52" si="133">SUM(AK53:AK59)</f>
        <v>982.97195</v>
      </c>
      <c r="AL52" s="22">
        <f t="shared" si="133"/>
        <v>0</v>
      </c>
      <c r="AM52" s="27"/>
    </row>
    <row r="53" hidden="1" outlineLevel="2">
      <c r="A53" s="28"/>
      <c r="B53" s="29"/>
      <c r="C53" s="29"/>
      <c r="D53" s="11">
        <v>2015.0</v>
      </c>
      <c r="E53" s="5">
        <f t="shared" si="11"/>
        <v>25.3229</v>
      </c>
      <c r="F53" s="5">
        <f t="shared" ref="F53:G53" si="134">I53+L53+O53+R53+U53+X53+AA53+AD53+AK53+AG53</f>
        <v>25.3229</v>
      </c>
      <c r="G53" s="5">
        <f t="shared" si="134"/>
        <v>0</v>
      </c>
      <c r="H53" s="50">
        <f t="shared" si="13"/>
        <v>0</v>
      </c>
      <c r="I53" s="61"/>
      <c r="J53" s="61"/>
      <c r="K53" s="50">
        <f t="shared" si="51"/>
        <v>0</v>
      </c>
      <c r="L53" s="61"/>
      <c r="M53" s="61"/>
      <c r="N53" s="50">
        <f t="shared" si="17"/>
        <v>0</v>
      </c>
      <c r="O53" s="61"/>
      <c r="P53" s="61"/>
      <c r="Q53" s="50">
        <f t="shared" si="19"/>
        <v>0</v>
      </c>
      <c r="R53" s="61"/>
      <c r="S53" s="61"/>
      <c r="T53" s="50">
        <f t="shared" si="21"/>
        <v>0</v>
      </c>
      <c r="U53" s="61"/>
      <c r="V53" s="61"/>
      <c r="W53" s="50">
        <f t="shared" si="23"/>
        <v>0</v>
      </c>
      <c r="X53" s="61"/>
      <c r="Y53" s="61"/>
      <c r="Z53" s="50">
        <f t="shared" si="103"/>
        <v>0</v>
      </c>
      <c r="AA53" s="61"/>
      <c r="AB53" s="61"/>
      <c r="AC53" s="50">
        <f t="shared" si="104"/>
        <v>0</v>
      </c>
      <c r="AD53" s="61"/>
      <c r="AE53" s="61"/>
      <c r="AF53" s="50">
        <f t="shared" si="29"/>
        <v>0</v>
      </c>
      <c r="AG53" s="61"/>
      <c r="AH53" s="61"/>
      <c r="AI53" s="55"/>
      <c r="AJ53" s="56">
        <f t="shared" si="31"/>
        <v>25.3229</v>
      </c>
      <c r="AK53" s="71">
        <v>25.3229</v>
      </c>
      <c r="AL53" s="61"/>
      <c r="AM53" s="55"/>
    </row>
    <row r="54" hidden="1" outlineLevel="2">
      <c r="A54" s="28"/>
      <c r="B54" s="29"/>
      <c r="C54" s="29"/>
      <c r="D54" s="11">
        <v>2016.0</v>
      </c>
      <c r="E54" s="5">
        <f t="shared" si="11"/>
        <v>471.12169</v>
      </c>
      <c r="F54" s="5">
        <f t="shared" ref="F54:G54" si="135">I54+L54+O54+R54+U54+X54+AA54+AD54+AK54+AG54</f>
        <v>471.12169</v>
      </c>
      <c r="G54" s="5">
        <f t="shared" si="135"/>
        <v>0</v>
      </c>
      <c r="H54" s="50">
        <f t="shared" si="13"/>
        <v>0</v>
      </c>
      <c r="I54" s="61"/>
      <c r="J54" s="61"/>
      <c r="K54" s="33">
        <f t="shared" si="51"/>
        <v>285</v>
      </c>
      <c r="L54" s="72">
        <v>285.0</v>
      </c>
      <c r="M54" s="61"/>
      <c r="N54" s="50">
        <f t="shared" si="17"/>
        <v>0</v>
      </c>
      <c r="O54" s="61"/>
      <c r="P54" s="61"/>
      <c r="Q54" s="50">
        <f t="shared" si="19"/>
        <v>0</v>
      </c>
      <c r="R54" s="61"/>
      <c r="S54" s="61"/>
      <c r="T54" s="50">
        <f t="shared" si="21"/>
        <v>0</v>
      </c>
      <c r="U54" s="61"/>
      <c r="V54" s="61"/>
      <c r="W54" s="50">
        <f t="shared" si="23"/>
        <v>0</v>
      </c>
      <c r="X54" s="61"/>
      <c r="Y54" s="61"/>
      <c r="Z54" s="50">
        <f t="shared" si="103"/>
        <v>0</v>
      </c>
      <c r="AA54" s="61"/>
      <c r="AB54" s="61"/>
      <c r="AC54" s="50">
        <f t="shared" si="104"/>
        <v>0</v>
      </c>
      <c r="AD54" s="61"/>
      <c r="AE54" s="61"/>
      <c r="AF54" s="50">
        <f t="shared" si="29"/>
        <v>0</v>
      </c>
      <c r="AG54" s="61"/>
      <c r="AH54" s="61"/>
      <c r="AI54" s="55"/>
      <c r="AJ54" s="56">
        <f t="shared" si="31"/>
        <v>186.12169</v>
      </c>
      <c r="AK54" s="71">
        <v>186.12169</v>
      </c>
      <c r="AL54" s="61"/>
      <c r="AM54" s="55"/>
    </row>
    <row r="55" hidden="1" outlineLevel="2">
      <c r="A55" s="28"/>
      <c r="B55" s="29"/>
      <c r="C55" s="29"/>
      <c r="D55" s="11">
        <v>2017.0</v>
      </c>
      <c r="E55" s="5">
        <f t="shared" si="11"/>
        <v>126.29636</v>
      </c>
      <c r="F55" s="5">
        <f t="shared" ref="F55:G55" si="136">I55+L55+O55+R55+U55+X55+AA55+AD55+AK55+AG55</f>
        <v>126.29636</v>
      </c>
      <c r="G55" s="5">
        <f t="shared" si="136"/>
        <v>0</v>
      </c>
      <c r="H55" s="50">
        <f t="shared" si="13"/>
        <v>0</v>
      </c>
      <c r="I55" s="61"/>
      <c r="J55" s="61"/>
      <c r="K55" s="33">
        <f t="shared" si="51"/>
        <v>98.166</v>
      </c>
      <c r="L55" s="73">
        <v>98.166</v>
      </c>
      <c r="M55" s="61"/>
      <c r="N55" s="50">
        <f t="shared" si="17"/>
        <v>0</v>
      </c>
      <c r="O55" s="61"/>
      <c r="P55" s="61"/>
      <c r="Q55" s="50">
        <f t="shared" si="19"/>
        <v>0</v>
      </c>
      <c r="R55" s="61"/>
      <c r="S55" s="61"/>
      <c r="T55" s="50">
        <f t="shared" si="21"/>
        <v>0</v>
      </c>
      <c r="U55" s="61"/>
      <c r="V55" s="61"/>
      <c r="W55" s="50">
        <f t="shared" si="23"/>
        <v>0</v>
      </c>
      <c r="X55" s="61"/>
      <c r="Y55" s="61"/>
      <c r="Z55" s="50">
        <f t="shared" si="103"/>
        <v>0</v>
      </c>
      <c r="AA55" s="61"/>
      <c r="AB55" s="61"/>
      <c r="AC55" s="33">
        <f t="shared" si="104"/>
        <v>24.155</v>
      </c>
      <c r="AD55" s="64">
        <v>24.155</v>
      </c>
      <c r="AE55" s="61"/>
      <c r="AF55" s="50">
        <f t="shared" si="29"/>
        <v>0</v>
      </c>
      <c r="AG55" s="61"/>
      <c r="AH55" s="61"/>
      <c r="AI55" s="55"/>
      <c r="AJ55" s="56">
        <f t="shared" si="31"/>
        <v>3.97536</v>
      </c>
      <c r="AK55" s="71">
        <v>3.97536</v>
      </c>
      <c r="AL55" s="61"/>
      <c r="AM55" s="55"/>
    </row>
    <row r="56" hidden="1" outlineLevel="2">
      <c r="A56" s="28"/>
      <c r="B56" s="29"/>
      <c r="C56" s="29"/>
      <c r="D56" s="11">
        <v>2018.0</v>
      </c>
      <c r="E56" s="5">
        <f t="shared" si="11"/>
        <v>55.057</v>
      </c>
      <c r="F56" s="5">
        <f t="shared" ref="F56:G56" si="137">I56+L56+O56+R56+U56+X56+AA56+AD56+AK56+AG56</f>
        <v>55.057</v>
      </c>
      <c r="G56" s="5">
        <f t="shared" si="137"/>
        <v>0</v>
      </c>
      <c r="H56" s="50">
        <f t="shared" si="13"/>
        <v>0</v>
      </c>
      <c r="I56" s="61"/>
      <c r="J56" s="61"/>
      <c r="K56" s="50">
        <f t="shared" si="51"/>
        <v>0</v>
      </c>
      <c r="L56" s="61"/>
      <c r="M56" s="61"/>
      <c r="N56" s="50">
        <f t="shared" si="17"/>
        <v>0</v>
      </c>
      <c r="O56" s="61"/>
      <c r="P56" s="61"/>
      <c r="Q56" s="50">
        <f t="shared" si="19"/>
        <v>0</v>
      </c>
      <c r="R56" s="61"/>
      <c r="S56" s="61"/>
      <c r="T56" s="50">
        <f t="shared" si="21"/>
        <v>0</v>
      </c>
      <c r="U56" s="61"/>
      <c r="V56" s="61"/>
      <c r="W56" s="50">
        <f t="shared" si="23"/>
        <v>0</v>
      </c>
      <c r="X56" s="61"/>
      <c r="Y56" s="61"/>
      <c r="Z56" s="50">
        <f t="shared" si="103"/>
        <v>0</v>
      </c>
      <c r="AA56" s="61"/>
      <c r="AB56" s="61"/>
      <c r="AC56" s="50">
        <f t="shared" si="104"/>
        <v>0</v>
      </c>
      <c r="AD56" s="61"/>
      <c r="AE56" s="61"/>
      <c r="AF56" s="50">
        <f t="shared" si="29"/>
        <v>0</v>
      </c>
      <c r="AG56" s="61"/>
      <c r="AH56" s="61"/>
      <c r="AI56" s="55"/>
      <c r="AJ56" s="56">
        <f t="shared" si="31"/>
        <v>55.057</v>
      </c>
      <c r="AK56" s="71">
        <v>55.057</v>
      </c>
      <c r="AL56" s="61"/>
      <c r="AM56" s="55"/>
    </row>
    <row r="57" hidden="1" outlineLevel="2">
      <c r="A57" s="28"/>
      <c r="B57" s="29"/>
      <c r="C57" s="29"/>
      <c r="D57" s="11">
        <v>2019.0</v>
      </c>
      <c r="E57" s="5">
        <f t="shared" si="11"/>
        <v>681.795</v>
      </c>
      <c r="F57" s="5">
        <f t="shared" ref="F57:G57" si="138">I57+L57+O57+R57+U57+X57+AA57+AD57+AK57+AG57</f>
        <v>681.795</v>
      </c>
      <c r="G57" s="5">
        <f t="shared" si="138"/>
        <v>0</v>
      </c>
      <c r="H57" s="50">
        <f t="shared" si="13"/>
        <v>0</v>
      </c>
      <c r="I57" s="61"/>
      <c r="J57" s="61"/>
      <c r="K57" s="50">
        <f t="shared" si="51"/>
        <v>0</v>
      </c>
      <c r="L57" s="61"/>
      <c r="M57" s="61"/>
      <c r="N57" s="50">
        <f t="shared" si="17"/>
        <v>0</v>
      </c>
      <c r="O57" s="61"/>
      <c r="P57" s="61"/>
      <c r="Q57" s="50">
        <f t="shared" si="19"/>
        <v>0</v>
      </c>
      <c r="R57" s="61"/>
      <c r="S57" s="61"/>
      <c r="T57" s="50">
        <f t="shared" si="21"/>
        <v>0</v>
      </c>
      <c r="U57" s="61"/>
      <c r="V57" s="61"/>
      <c r="W57" s="50">
        <f t="shared" si="23"/>
        <v>0</v>
      </c>
      <c r="X57" s="61"/>
      <c r="Y57" s="61"/>
      <c r="Z57" s="50">
        <f t="shared" si="103"/>
        <v>0</v>
      </c>
      <c r="AA57" s="61"/>
      <c r="AB57" s="61"/>
      <c r="AC57" s="50">
        <f t="shared" si="104"/>
        <v>0</v>
      </c>
      <c r="AD57" s="61"/>
      <c r="AE57" s="61"/>
      <c r="AF57" s="50">
        <f t="shared" si="29"/>
        <v>0</v>
      </c>
      <c r="AG57" s="61"/>
      <c r="AH57" s="61"/>
      <c r="AI57" s="55"/>
      <c r="AJ57" s="56">
        <f t="shared" si="31"/>
        <v>681.795</v>
      </c>
      <c r="AK57" s="74">
        <v>681.795</v>
      </c>
      <c r="AL57" s="61"/>
      <c r="AM57" s="55"/>
    </row>
    <row r="58" hidden="1" outlineLevel="2">
      <c r="A58" s="28"/>
      <c r="B58" s="29"/>
      <c r="C58" s="29"/>
      <c r="D58" s="11">
        <v>2020.0</v>
      </c>
      <c r="E58" s="5">
        <f t="shared" si="11"/>
        <v>363.7</v>
      </c>
      <c r="F58" s="5">
        <f t="shared" ref="F58:G58" si="139">I58+L58+O58+R58+U58+X58+AA58+AD58+AK58+AG58</f>
        <v>363.7</v>
      </c>
      <c r="G58" s="58">
        <f t="shared" si="139"/>
        <v>0</v>
      </c>
      <c r="H58" s="50">
        <f t="shared" si="13"/>
        <v>0</v>
      </c>
      <c r="I58" s="65"/>
      <c r="J58" s="65"/>
      <c r="K58" s="50">
        <f t="shared" si="51"/>
        <v>0</v>
      </c>
      <c r="L58" s="65"/>
      <c r="M58" s="65"/>
      <c r="N58" s="50">
        <f t="shared" si="17"/>
        <v>0</v>
      </c>
      <c r="O58" s="65"/>
      <c r="P58" s="65"/>
      <c r="Q58" s="50">
        <f t="shared" si="19"/>
        <v>0</v>
      </c>
      <c r="R58" s="65"/>
      <c r="S58" s="65"/>
      <c r="T58" s="50">
        <f t="shared" si="21"/>
        <v>0</v>
      </c>
      <c r="U58" s="65"/>
      <c r="V58" s="65"/>
      <c r="W58" s="50">
        <f t="shared" si="23"/>
        <v>0</v>
      </c>
      <c r="X58" s="65"/>
      <c r="Y58" s="65"/>
      <c r="Z58" s="50">
        <f t="shared" si="103"/>
        <v>0</v>
      </c>
      <c r="AA58" s="65"/>
      <c r="AB58" s="65"/>
      <c r="AC58" s="56">
        <f t="shared" si="104"/>
        <v>13</v>
      </c>
      <c r="AD58" s="66">
        <v>13.0</v>
      </c>
      <c r="AE58" s="65"/>
      <c r="AF58" s="56">
        <f t="shared" si="29"/>
        <v>320</v>
      </c>
      <c r="AG58" s="66">
        <v>320.0</v>
      </c>
      <c r="AH58" s="65"/>
      <c r="AI58" s="75" t="s">
        <v>46</v>
      </c>
      <c r="AJ58" s="56">
        <f t="shared" si="31"/>
        <v>30.7</v>
      </c>
      <c r="AK58" s="74">
        <v>30.7</v>
      </c>
      <c r="AL58" s="65"/>
      <c r="AM58" s="60"/>
    </row>
    <row r="59" hidden="1" outlineLevel="2">
      <c r="A59" s="28"/>
      <c r="B59" s="29"/>
      <c r="C59" s="29"/>
      <c r="D59" s="35">
        <v>2021.0</v>
      </c>
      <c r="E59" s="5">
        <f t="shared" si="11"/>
        <v>0</v>
      </c>
      <c r="F59" s="5">
        <f t="shared" ref="F59:G59" si="140">I59+L59+O59+R59+U59+X59+AA59+AD59+AK59+AG59</f>
        <v>0</v>
      </c>
      <c r="G59" s="58">
        <f t="shared" si="140"/>
        <v>0</v>
      </c>
      <c r="H59" s="50">
        <f t="shared" si="13"/>
        <v>0</v>
      </c>
      <c r="I59" s="65"/>
      <c r="J59" s="65"/>
      <c r="K59" s="50">
        <f t="shared" si="51"/>
        <v>0</v>
      </c>
      <c r="L59" s="65"/>
      <c r="M59" s="65"/>
      <c r="N59" s="50">
        <f t="shared" si="17"/>
        <v>0</v>
      </c>
      <c r="O59" s="65"/>
      <c r="P59" s="65"/>
      <c r="Q59" s="50">
        <f t="shared" si="19"/>
        <v>0</v>
      </c>
      <c r="R59" s="65"/>
      <c r="S59" s="65"/>
      <c r="T59" s="50">
        <f t="shared" si="21"/>
        <v>0</v>
      </c>
      <c r="U59" s="65"/>
      <c r="V59" s="65"/>
      <c r="W59" s="50">
        <f t="shared" si="23"/>
        <v>0</v>
      </c>
      <c r="X59" s="65"/>
      <c r="Y59" s="65"/>
      <c r="Z59" s="50">
        <f t="shared" si="103"/>
        <v>0</v>
      </c>
      <c r="AA59" s="65"/>
      <c r="AB59" s="65"/>
      <c r="AC59" s="56">
        <f t="shared" si="104"/>
        <v>0</v>
      </c>
      <c r="AD59" s="66"/>
      <c r="AE59" s="65"/>
      <c r="AF59" s="56">
        <f t="shared" si="29"/>
        <v>0</v>
      </c>
      <c r="AG59" s="66"/>
      <c r="AH59" s="65"/>
      <c r="AI59" s="60"/>
      <c r="AJ59" s="50">
        <f t="shared" si="31"/>
        <v>0</v>
      </c>
      <c r="AK59" s="65"/>
      <c r="AL59" s="65"/>
      <c r="AM59" s="60"/>
    </row>
    <row r="60" hidden="1" outlineLevel="1" collapsed="1">
      <c r="A60" s="22">
        <v>7.0</v>
      </c>
      <c r="B60" s="22" t="s">
        <v>47</v>
      </c>
      <c r="C60" s="22" t="s">
        <v>48</v>
      </c>
      <c r="D60" s="24"/>
      <c r="E60" s="25">
        <f t="shared" si="11"/>
        <v>790.43862</v>
      </c>
      <c r="F60" s="25">
        <f t="shared" ref="F60:G60" si="141">SUM(F61:F67)</f>
        <v>790.43862</v>
      </c>
      <c r="G60" s="25">
        <f t="shared" si="141"/>
        <v>0</v>
      </c>
      <c r="H60" s="26">
        <f t="shared" si="13"/>
        <v>0</v>
      </c>
      <c r="I60" s="22">
        <f t="shared" ref="I60:J60" si="142">SUM(I61:I67)</f>
        <v>0</v>
      </c>
      <c r="J60" s="22">
        <f t="shared" si="142"/>
        <v>0</v>
      </c>
      <c r="K60" s="26">
        <f t="shared" si="51"/>
        <v>0</v>
      </c>
      <c r="L60" s="22">
        <f t="shared" ref="L60:M60" si="143">SUM(L61:L67)</f>
        <v>0</v>
      </c>
      <c r="M60" s="22">
        <f t="shared" si="143"/>
        <v>0</v>
      </c>
      <c r="N60" s="26">
        <f t="shared" si="17"/>
        <v>0</v>
      </c>
      <c r="O60" s="22">
        <f t="shared" ref="O60:P60" si="144">SUM(O61:O67)</f>
        <v>0</v>
      </c>
      <c r="P60" s="22">
        <f t="shared" si="144"/>
        <v>0</v>
      </c>
      <c r="Q60" s="26">
        <f t="shared" si="19"/>
        <v>0</v>
      </c>
      <c r="R60" s="22">
        <f t="shared" ref="R60:S60" si="145">SUM(R61:R67)</f>
        <v>0</v>
      </c>
      <c r="S60" s="22">
        <f t="shared" si="145"/>
        <v>0</v>
      </c>
      <c r="T60" s="26">
        <f t="shared" si="21"/>
        <v>0</v>
      </c>
      <c r="U60" s="22">
        <f t="shared" ref="U60:V60" si="146">SUM(U61:U67)</f>
        <v>0</v>
      </c>
      <c r="V60" s="22">
        <f t="shared" si="146"/>
        <v>0</v>
      </c>
      <c r="W60" s="26">
        <f t="shared" si="23"/>
        <v>0</v>
      </c>
      <c r="X60" s="22">
        <f t="shared" ref="X60:Y60" si="147">SUM(X61:X67)</f>
        <v>0</v>
      </c>
      <c r="Y60" s="22">
        <f t="shared" si="147"/>
        <v>0</v>
      </c>
      <c r="Z60" s="26">
        <f t="shared" si="103"/>
        <v>0</v>
      </c>
      <c r="AA60" s="22">
        <f t="shared" ref="AA60:AB60" si="148">SUM(AA61:AA67)</f>
        <v>0</v>
      </c>
      <c r="AB60" s="22">
        <f t="shared" si="148"/>
        <v>0</v>
      </c>
      <c r="AC60" s="26">
        <f t="shared" si="104"/>
        <v>0</v>
      </c>
      <c r="AD60" s="22">
        <f t="shared" ref="AD60:AE60" si="149">SUM(AD61:AD67)</f>
        <v>0</v>
      </c>
      <c r="AE60" s="22">
        <f t="shared" si="149"/>
        <v>0</v>
      </c>
      <c r="AF60" s="26">
        <f t="shared" si="29"/>
        <v>445.008</v>
      </c>
      <c r="AG60" s="22">
        <f t="shared" ref="AG60:AH60" si="150">SUM(AG61:AG67)</f>
        <v>445.008</v>
      </c>
      <c r="AH60" s="22">
        <f t="shared" si="150"/>
        <v>0</v>
      </c>
      <c r="AI60" s="27"/>
      <c r="AJ60" s="26">
        <f t="shared" si="31"/>
        <v>345.43062</v>
      </c>
      <c r="AK60" s="22">
        <f t="shared" ref="AK60:AL60" si="151">SUM(AK61:AK67)</f>
        <v>345.43062</v>
      </c>
      <c r="AL60" s="22">
        <f t="shared" si="151"/>
        <v>0</v>
      </c>
      <c r="AM60" s="27"/>
    </row>
    <row r="61" hidden="1" outlineLevel="2">
      <c r="A61" s="28"/>
      <c r="B61" s="29"/>
      <c r="C61" s="29"/>
      <c r="D61" s="11">
        <v>2015.0</v>
      </c>
      <c r="E61" s="5">
        <f t="shared" si="11"/>
        <v>448.808</v>
      </c>
      <c r="F61" s="5">
        <f t="shared" ref="F61:G61" si="152">I61+L61+O61+R61+U61+X61+AA61+AD61+AK61+AG61</f>
        <v>448.808</v>
      </c>
      <c r="G61" s="5">
        <f t="shared" si="152"/>
        <v>0</v>
      </c>
      <c r="H61" s="30">
        <f t="shared" si="13"/>
        <v>0</v>
      </c>
      <c r="I61" s="28"/>
      <c r="J61" s="28"/>
      <c r="K61" s="30">
        <f t="shared" si="51"/>
        <v>0</v>
      </c>
      <c r="L61" s="28"/>
      <c r="M61" s="28"/>
      <c r="N61" s="30">
        <f t="shared" si="17"/>
        <v>0</v>
      </c>
      <c r="O61" s="28"/>
      <c r="P61" s="28"/>
      <c r="Q61" s="30">
        <f t="shared" si="19"/>
        <v>0</v>
      </c>
      <c r="R61" s="28"/>
      <c r="S61" s="28"/>
      <c r="T61" s="30">
        <f t="shared" si="21"/>
        <v>0</v>
      </c>
      <c r="U61" s="28"/>
      <c r="V61" s="28"/>
      <c r="W61" s="30">
        <f t="shared" si="23"/>
        <v>0</v>
      </c>
      <c r="X61" s="28"/>
      <c r="Y61" s="28"/>
      <c r="Z61" s="30">
        <f t="shared" si="103"/>
        <v>0</v>
      </c>
      <c r="AA61" s="28"/>
      <c r="AB61" s="28"/>
      <c r="AC61" s="30">
        <f t="shared" si="104"/>
        <v>0</v>
      </c>
      <c r="AD61" s="28"/>
      <c r="AE61" s="28"/>
      <c r="AF61" s="30">
        <f t="shared" si="29"/>
        <v>445.008</v>
      </c>
      <c r="AG61" s="29">
        <f>436.608+8.4</f>
        <v>445.008</v>
      </c>
      <c r="AH61" s="28"/>
      <c r="AI61" s="44" t="s">
        <v>49</v>
      </c>
      <c r="AJ61" s="33">
        <f t="shared" si="31"/>
        <v>3.8</v>
      </c>
      <c r="AK61" s="34">
        <v>3.8</v>
      </c>
      <c r="AL61" s="28"/>
      <c r="AM61" s="31"/>
    </row>
    <row r="62" hidden="1" outlineLevel="2">
      <c r="A62" s="28"/>
      <c r="B62" s="29"/>
      <c r="C62" s="29"/>
      <c r="D62" s="11">
        <v>2016.0</v>
      </c>
      <c r="E62" s="5">
        <f t="shared" si="11"/>
        <v>179.21665</v>
      </c>
      <c r="F62" s="5">
        <f t="shared" ref="F62:G62" si="153">I62+L62+O62+R62+U62+X62+AA62+AD62+AK62+AG62</f>
        <v>179.21665</v>
      </c>
      <c r="G62" s="5">
        <f t="shared" si="153"/>
        <v>0</v>
      </c>
      <c r="H62" s="30">
        <f t="shared" si="13"/>
        <v>0</v>
      </c>
      <c r="I62" s="28"/>
      <c r="J62" s="28"/>
      <c r="K62" s="30">
        <f t="shared" si="51"/>
        <v>0</v>
      </c>
      <c r="L62" s="28"/>
      <c r="M62" s="28"/>
      <c r="N62" s="30">
        <f t="shared" si="17"/>
        <v>0</v>
      </c>
      <c r="O62" s="28"/>
      <c r="P62" s="28"/>
      <c r="Q62" s="30">
        <f t="shared" si="19"/>
        <v>0</v>
      </c>
      <c r="R62" s="28"/>
      <c r="S62" s="28"/>
      <c r="T62" s="30">
        <f t="shared" si="21"/>
        <v>0</v>
      </c>
      <c r="U62" s="28"/>
      <c r="V62" s="28"/>
      <c r="W62" s="30">
        <f t="shared" si="23"/>
        <v>0</v>
      </c>
      <c r="X62" s="28"/>
      <c r="Y62" s="28"/>
      <c r="Z62" s="30">
        <f t="shared" si="103"/>
        <v>0</v>
      </c>
      <c r="AA62" s="28"/>
      <c r="AB62" s="28"/>
      <c r="AC62" s="30">
        <f t="shared" si="104"/>
        <v>0</v>
      </c>
      <c r="AD62" s="28"/>
      <c r="AE62" s="28"/>
      <c r="AF62" s="30">
        <f t="shared" si="29"/>
        <v>0</v>
      </c>
      <c r="AG62" s="28"/>
      <c r="AH62" s="28"/>
      <c r="AI62" s="31"/>
      <c r="AJ62" s="33">
        <f t="shared" si="31"/>
        <v>179.21665</v>
      </c>
      <c r="AK62" s="34">
        <v>179.21665</v>
      </c>
      <c r="AL62" s="28"/>
      <c r="AM62" s="31"/>
    </row>
    <row r="63" hidden="1" outlineLevel="2">
      <c r="A63" s="28"/>
      <c r="B63" s="29"/>
      <c r="C63" s="29"/>
      <c r="D63" s="11">
        <v>2017.0</v>
      </c>
      <c r="E63" s="5">
        <f t="shared" si="11"/>
        <v>7.64964</v>
      </c>
      <c r="F63" s="5">
        <f t="shared" ref="F63:G63" si="154">I63+L63+O63+R63+U63+X63+AA63+AD63+AK63+AG63</f>
        <v>7.64964</v>
      </c>
      <c r="G63" s="5">
        <f t="shared" si="154"/>
        <v>0</v>
      </c>
      <c r="H63" s="30">
        <f t="shared" si="13"/>
        <v>0</v>
      </c>
      <c r="I63" s="28"/>
      <c r="J63" s="28"/>
      <c r="K63" s="30">
        <f t="shared" si="51"/>
        <v>0</v>
      </c>
      <c r="L63" s="28"/>
      <c r="M63" s="28"/>
      <c r="N63" s="30">
        <f t="shared" si="17"/>
        <v>0</v>
      </c>
      <c r="O63" s="28"/>
      <c r="P63" s="28"/>
      <c r="Q63" s="30">
        <f t="shared" si="19"/>
        <v>0</v>
      </c>
      <c r="R63" s="28"/>
      <c r="S63" s="28"/>
      <c r="T63" s="30">
        <f t="shared" si="21"/>
        <v>0</v>
      </c>
      <c r="U63" s="28"/>
      <c r="V63" s="28"/>
      <c r="W63" s="30">
        <f t="shared" si="23"/>
        <v>0</v>
      </c>
      <c r="X63" s="28"/>
      <c r="Y63" s="28"/>
      <c r="Z63" s="30">
        <f t="shared" si="103"/>
        <v>0</v>
      </c>
      <c r="AA63" s="28"/>
      <c r="AB63" s="28"/>
      <c r="AC63" s="30">
        <f t="shared" si="104"/>
        <v>0</v>
      </c>
      <c r="AD63" s="28"/>
      <c r="AE63" s="28"/>
      <c r="AF63" s="30">
        <f t="shared" si="29"/>
        <v>0</v>
      </c>
      <c r="AG63" s="28"/>
      <c r="AH63" s="28"/>
      <c r="AI63" s="31"/>
      <c r="AJ63" s="33">
        <f t="shared" si="31"/>
        <v>7.64964</v>
      </c>
      <c r="AK63" s="34">
        <v>7.64964</v>
      </c>
      <c r="AL63" s="28"/>
      <c r="AM63" s="31"/>
    </row>
    <row r="64" hidden="1" outlineLevel="2">
      <c r="A64" s="28"/>
      <c r="B64" s="29"/>
      <c r="C64" s="29"/>
      <c r="D64" s="11">
        <v>2018.0</v>
      </c>
      <c r="E64" s="5">
        <f t="shared" si="11"/>
        <v>41.65833</v>
      </c>
      <c r="F64" s="5">
        <f t="shared" ref="F64:G64" si="155">I64+L64+O64+R64+U64+X64+AA64+AD64+AK64+AG64</f>
        <v>41.65833</v>
      </c>
      <c r="G64" s="5">
        <f t="shared" si="155"/>
        <v>0</v>
      </c>
      <c r="H64" s="30">
        <f t="shared" si="13"/>
        <v>0</v>
      </c>
      <c r="I64" s="28"/>
      <c r="J64" s="28"/>
      <c r="K64" s="30">
        <f t="shared" si="51"/>
        <v>0</v>
      </c>
      <c r="L64" s="28"/>
      <c r="M64" s="28"/>
      <c r="N64" s="30">
        <f t="shared" si="17"/>
        <v>0</v>
      </c>
      <c r="O64" s="28"/>
      <c r="P64" s="28"/>
      <c r="Q64" s="30">
        <f t="shared" si="19"/>
        <v>0</v>
      </c>
      <c r="R64" s="28"/>
      <c r="S64" s="28"/>
      <c r="T64" s="30">
        <f t="shared" si="21"/>
        <v>0</v>
      </c>
      <c r="U64" s="28"/>
      <c r="V64" s="28"/>
      <c r="W64" s="30">
        <f t="shared" si="23"/>
        <v>0</v>
      </c>
      <c r="X64" s="28"/>
      <c r="Y64" s="28"/>
      <c r="Z64" s="30">
        <f t="shared" si="103"/>
        <v>0</v>
      </c>
      <c r="AA64" s="28"/>
      <c r="AB64" s="28"/>
      <c r="AC64" s="30">
        <f t="shared" si="104"/>
        <v>0</v>
      </c>
      <c r="AD64" s="28"/>
      <c r="AE64" s="28"/>
      <c r="AF64" s="30">
        <f t="shared" si="29"/>
        <v>0</v>
      </c>
      <c r="AG64" s="28"/>
      <c r="AH64" s="28"/>
      <c r="AI64" s="31"/>
      <c r="AJ64" s="33">
        <f t="shared" si="31"/>
        <v>41.65833</v>
      </c>
      <c r="AK64" s="34">
        <v>41.65833</v>
      </c>
      <c r="AL64" s="28"/>
      <c r="AM64" s="31"/>
    </row>
    <row r="65" hidden="1" outlineLevel="2">
      <c r="A65" s="28"/>
      <c r="B65" s="29"/>
      <c r="C65" s="29"/>
      <c r="D65" s="11">
        <v>2019.0</v>
      </c>
      <c r="E65" s="5">
        <f t="shared" si="11"/>
        <v>44.746</v>
      </c>
      <c r="F65" s="5">
        <f t="shared" ref="F65:G65" si="156">I65+L65+O65+R65+U65+X65+AA65+AD65+AK65+AG65</f>
        <v>44.746</v>
      </c>
      <c r="G65" s="5">
        <f t="shared" si="156"/>
        <v>0</v>
      </c>
      <c r="H65" s="30">
        <f t="shared" si="13"/>
        <v>0</v>
      </c>
      <c r="I65" s="28"/>
      <c r="J65" s="28"/>
      <c r="K65" s="30">
        <f t="shared" si="51"/>
        <v>0</v>
      </c>
      <c r="L65" s="28"/>
      <c r="M65" s="28"/>
      <c r="N65" s="30">
        <f t="shared" si="17"/>
        <v>0</v>
      </c>
      <c r="O65" s="28"/>
      <c r="P65" s="28"/>
      <c r="Q65" s="30">
        <f t="shared" si="19"/>
        <v>0</v>
      </c>
      <c r="R65" s="28"/>
      <c r="S65" s="28"/>
      <c r="T65" s="30">
        <f t="shared" si="21"/>
        <v>0</v>
      </c>
      <c r="U65" s="28"/>
      <c r="V65" s="28"/>
      <c r="W65" s="30">
        <f t="shared" si="23"/>
        <v>0</v>
      </c>
      <c r="X65" s="28"/>
      <c r="Y65" s="28"/>
      <c r="Z65" s="30">
        <f t="shared" si="103"/>
        <v>0</v>
      </c>
      <c r="AA65" s="28"/>
      <c r="AB65" s="28"/>
      <c r="AC65" s="30">
        <f t="shared" si="104"/>
        <v>0</v>
      </c>
      <c r="AD65" s="28"/>
      <c r="AE65" s="28"/>
      <c r="AF65" s="30">
        <f t="shared" si="29"/>
        <v>0</v>
      </c>
      <c r="AG65" s="28"/>
      <c r="AH65" s="28"/>
      <c r="AI65" s="31"/>
      <c r="AJ65" s="33">
        <f t="shared" si="31"/>
        <v>44.746</v>
      </c>
      <c r="AK65" s="34">
        <v>44.746</v>
      </c>
      <c r="AL65" s="28"/>
      <c r="AM65" s="31"/>
    </row>
    <row r="66" hidden="1" outlineLevel="2">
      <c r="A66" s="28"/>
      <c r="B66" s="29"/>
      <c r="C66" s="29"/>
      <c r="D66" s="35">
        <v>2020.0</v>
      </c>
      <c r="E66" s="5">
        <f t="shared" si="11"/>
        <v>68.36</v>
      </c>
      <c r="F66" s="5">
        <f t="shared" ref="F66:G66" si="157">I66+L66+O66+R66+U66+X66+AA66+AD66+AK66+AG66</f>
        <v>68.36</v>
      </c>
      <c r="G66" s="58">
        <f t="shared" si="157"/>
        <v>0</v>
      </c>
      <c r="H66" s="30">
        <f t="shared" si="13"/>
        <v>0</v>
      </c>
      <c r="I66" s="47"/>
      <c r="J66" s="47"/>
      <c r="K66" s="30">
        <f t="shared" si="51"/>
        <v>0</v>
      </c>
      <c r="L66" s="47"/>
      <c r="M66" s="47"/>
      <c r="N66" s="30">
        <f t="shared" si="17"/>
        <v>0</v>
      </c>
      <c r="O66" s="47"/>
      <c r="P66" s="47"/>
      <c r="Q66" s="33">
        <f t="shared" si="19"/>
        <v>0</v>
      </c>
      <c r="R66" s="46"/>
      <c r="S66" s="47"/>
      <c r="T66" s="30">
        <f t="shared" si="21"/>
        <v>0</v>
      </c>
      <c r="U66" s="47"/>
      <c r="V66" s="47"/>
      <c r="W66" s="30">
        <f t="shared" si="23"/>
        <v>0</v>
      </c>
      <c r="X66" s="47"/>
      <c r="Y66" s="47"/>
      <c r="Z66" s="30">
        <f t="shared" si="103"/>
        <v>0</v>
      </c>
      <c r="AA66" s="47"/>
      <c r="AB66" s="47"/>
      <c r="AC66" s="30">
        <f t="shared" si="104"/>
        <v>0</v>
      </c>
      <c r="AD66" s="47"/>
      <c r="AE66" s="47"/>
      <c r="AF66" s="30">
        <f t="shared" si="29"/>
        <v>0</v>
      </c>
      <c r="AG66" s="47"/>
      <c r="AH66" s="47"/>
      <c r="AI66" s="49"/>
      <c r="AJ66" s="33">
        <f t="shared" si="31"/>
        <v>68.36</v>
      </c>
      <c r="AK66" s="43">
        <v>68.36</v>
      </c>
      <c r="AL66" s="47"/>
      <c r="AM66" s="48"/>
    </row>
    <row r="67" hidden="1" outlineLevel="2">
      <c r="A67" s="28"/>
      <c r="B67" s="29"/>
      <c r="C67" s="29"/>
      <c r="D67" s="35">
        <v>2021.0</v>
      </c>
      <c r="E67" s="5">
        <f t="shared" si="11"/>
        <v>0</v>
      </c>
      <c r="F67" s="5">
        <f t="shared" ref="F67:G67" si="158">I67+L67+O67+R67+U67+X67+AA67+AD67+AK67+AG67</f>
        <v>0</v>
      </c>
      <c r="G67" s="58">
        <f t="shared" si="158"/>
        <v>0</v>
      </c>
      <c r="H67" s="30">
        <f t="shared" si="13"/>
        <v>0</v>
      </c>
      <c r="I67" s="47"/>
      <c r="J67" s="47"/>
      <c r="K67" s="30">
        <f t="shared" si="51"/>
        <v>0</v>
      </c>
      <c r="L67" s="47"/>
      <c r="M67" s="47"/>
      <c r="N67" s="30">
        <f t="shared" si="17"/>
        <v>0</v>
      </c>
      <c r="O67" s="47"/>
      <c r="P67" s="47"/>
      <c r="Q67" s="33">
        <f t="shared" si="19"/>
        <v>0</v>
      </c>
      <c r="R67" s="46"/>
      <c r="S67" s="47"/>
      <c r="T67" s="30">
        <f t="shared" si="21"/>
        <v>0</v>
      </c>
      <c r="U67" s="47"/>
      <c r="V67" s="47"/>
      <c r="W67" s="30">
        <f t="shared" si="23"/>
        <v>0</v>
      </c>
      <c r="X67" s="47"/>
      <c r="Y67" s="47"/>
      <c r="Z67" s="30">
        <f t="shared" si="103"/>
        <v>0</v>
      </c>
      <c r="AA67" s="47"/>
      <c r="AB67" s="47"/>
      <c r="AC67" s="30">
        <f t="shared" si="104"/>
        <v>0</v>
      </c>
      <c r="AD67" s="47"/>
      <c r="AE67" s="47"/>
      <c r="AF67" s="30">
        <f t="shared" si="29"/>
        <v>0</v>
      </c>
      <c r="AG67" s="47"/>
      <c r="AH67" s="47"/>
      <c r="AI67" s="49"/>
      <c r="AJ67" s="33">
        <f t="shared" si="31"/>
        <v>0</v>
      </c>
      <c r="AK67" s="46"/>
      <c r="AL67" s="47"/>
      <c r="AM67" s="49"/>
    </row>
    <row r="68" hidden="1" outlineLevel="1" collapsed="1">
      <c r="A68" s="22">
        <v>8.0</v>
      </c>
      <c r="B68" s="22" t="s">
        <v>50</v>
      </c>
      <c r="C68" s="22" t="s">
        <v>51</v>
      </c>
      <c r="D68" s="24"/>
      <c r="E68" s="25">
        <f t="shared" si="11"/>
        <v>8430.00765</v>
      </c>
      <c r="F68" s="25">
        <f t="shared" ref="F68:G68" si="159">SUM(F69:F75)</f>
        <v>8430.00765</v>
      </c>
      <c r="G68" s="25">
        <f t="shared" si="159"/>
        <v>0</v>
      </c>
      <c r="H68" s="26">
        <f t="shared" si="13"/>
        <v>442.79953</v>
      </c>
      <c r="I68" s="22">
        <f t="shared" ref="I68:J68" si="160">SUM(I69:I75)</f>
        <v>442.79953</v>
      </c>
      <c r="J68" s="22">
        <f t="shared" si="160"/>
        <v>0</v>
      </c>
      <c r="K68" s="26">
        <f t="shared" si="51"/>
        <v>0</v>
      </c>
      <c r="L68" s="22">
        <f t="shared" ref="L68:M68" si="161">SUM(L69:L75)</f>
        <v>0</v>
      </c>
      <c r="M68" s="22">
        <f t="shared" si="161"/>
        <v>0</v>
      </c>
      <c r="N68" s="26">
        <f t="shared" si="17"/>
        <v>0</v>
      </c>
      <c r="O68" s="22">
        <f t="shared" ref="O68:P68" si="162">SUM(O69:O75)</f>
        <v>0</v>
      </c>
      <c r="P68" s="22">
        <f t="shared" si="162"/>
        <v>0</v>
      </c>
      <c r="Q68" s="26">
        <f t="shared" si="19"/>
        <v>386.70408</v>
      </c>
      <c r="R68" s="22">
        <f t="shared" ref="R68:S68" si="163">SUM(R69:R75)</f>
        <v>386.70408</v>
      </c>
      <c r="S68" s="22">
        <f t="shared" si="163"/>
        <v>0</v>
      </c>
      <c r="T68" s="26">
        <f t="shared" si="21"/>
        <v>0</v>
      </c>
      <c r="U68" s="22">
        <f t="shared" ref="U68:V68" si="164">SUM(U69:U75)</f>
        <v>0</v>
      </c>
      <c r="V68" s="22">
        <f t="shared" si="164"/>
        <v>0</v>
      </c>
      <c r="W68" s="26">
        <f t="shared" si="23"/>
        <v>0</v>
      </c>
      <c r="X68" s="22">
        <f t="shared" ref="X68:Y68" si="165">SUM(X69:X75)</f>
        <v>0</v>
      </c>
      <c r="Y68" s="22">
        <f t="shared" si="165"/>
        <v>0</v>
      </c>
      <c r="Z68" s="26">
        <f t="shared" si="103"/>
        <v>0</v>
      </c>
      <c r="AA68" s="22">
        <f t="shared" ref="AA68:AB68" si="166">SUM(AA69:AA75)</f>
        <v>0</v>
      </c>
      <c r="AB68" s="22">
        <f t="shared" si="166"/>
        <v>0</v>
      </c>
      <c r="AC68" s="26">
        <f t="shared" si="104"/>
        <v>7222.05682</v>
      </c>
      <c r="AD68" s="22">
        <f t="shared" ref="AD68:AE68" si="167">SUM(AD69:AD75)</f>
        <v>7222.05682</v>
      </c>
      <c r="AE68" s="22">
        <f t="shared" si="167"/>
        <v>0</v>
      </c>
      <c r="AF68" s="26">
        <f t="shared" si="29"/>
        <v>0</v>
      </c>
      <c r="AG68" s="22">
        <f t="shared" ref="AG68:AH68" si="168">SUM(AG69:AG75)</f>
        <v>0</v>
      </c>
      <c r="AH68" s="22">
        <f t="shared" si="168"/>
        <v>0</v>
      </c>
      <c r="AI68" s="27"/>
      <c r="AJ68" s="26">
        <f t="shared" si="31"/>
        <v>378.44722</v>
      </c>
      <c r="AK68" s="22">
        <f t="shared" ref="AK68:AL68" si="169">SUM(AK69:AK75)</f>
        <v>378.44722</v>
      </c>
      <c r="AL68" s="22">
        <f t="shared" si="169"/>
        <v>0</v>
      </c>
      <c r="AM68" s="27"/>
    </row>
    <row r="69" hidden="1" outlineLevel="2">
      <c r="A69" s="28"/>
      <c r="B69" s="29"/>
      <c r="C69" s="29"/>
      <c r="D69" s="11">
        <v>2015.0</v>
      </c>
      <c r="E69" s="5">
        <f t="shared" si="11"/>
        <v>128.29551</v>
      </c>
      <c r="F69" s="5">
        <f t="shared" ref="F69:G69" si="170">I69+L69+O69+R69+U69+X69+AA69+AD69+AK69+AG69</f>
        <v>128.29551</v>
      </c>
      <c r="G69" s="5">
        <f t="shared" si="170"/>
        <v>0</v>
      </c>
      <c r="H69" s="30">
        <f t="shared" si="13"/>
        <v>0</v>
      </c>
      <c r="I69" s="28"/>
      <c r="J69" s="28"/>
      <c r="K69" s="30">
        <f t="shared" si="51"/>
        <v>0</v>
      </c>
      <c r="L69" s="28"/>
      <c r="M69" s="28"/>
      <c r="N69" s="30">
        <f t="shared" si="17"/>
        <v>0</v>
      </c>
      <c r="O69" s="28"/>
      <c r="P69" s="28"/>
      <c r="Q69" s="33">
        <f t="shared" si="19"/>
        <v>118.09461</v>
      </c>
      <c r="R69" s="34">
        <v>118.09461</v>
      </c>
      <c r="S69" s="28"/>
      <c r="T69" s="30">
        <f t="shared" si="21"/>
        <v>0</v>
      </c>
      <c r="U69" s="28"/>
      <c r="V69" s="28"/>
      <c r="W69" s="30">
        <f t="shared" si="23"/>
        <v>0</v>
      </c>
      <c r="X69" s="28"/>
      <c r="Y69" s="28"/>
      <c r="Z69" s="30">
        <f t="shared" si="103"/>
        <v>0</v>
      </c>
      <c r="AA69" s="28"/>
      <c r="AB69" s="28"/>
      <c r="AC69" s="30">
        <f t="shared" si="104"/>
        <v>0</v>
      </c>
      <c r="AD69" s="28"/>
      <c r="AE69" s="28"/>
      <c r="AF69" s="30">
        <f t="shared" si="29"/>
        <v>0</v>
      </c>
      <c r="AG69" s="28"/>
      <c r="AH69" s="28"/>
      <c r="AI69" s="31"/>
      <c r="AJ69" s="33">
        <f t="shared" si="31"/>
        <v>10.2009</v>
      </c>
      <c r="AK69" s="43">
        <v>10.2009</v>
      </c>
      <c r="AL69" s="28"/>
      <c r="AM69" s="31"/>
    </row>
    <row r="70" hidden="1" outlineLevel="2">
      <c r="A70" s="28"/>
      <c r="B70" s="29"/>
      <c r="C70" s="29"/>
      <c r="D70" s="11">
        <v>2016.0</v>
      </c>
      <c r="E70" s="5">
        <f t="shared" si="11"/>
        <v>548.10423</v>
      </c>
      <c r="F70" s="5">
        <f t="shared" ref="F70:G70" si="171">I70+L70+O70+R70+U70+X70+AA70+AD70+AK70+AG70</f>
        <v>548.10423</v>
      </c>
      <c r="G70" s="5">
        <f t="shared" si="171"/>
        <v>0</v>
      </c>
      <c r="H70" s="33">
        <f t="shared" si="13"/>
        <v>376.19031</v>
      </c>
      <c r="I70" s="34">
        <v>376.19031</v>
      </c>
      <c r="J70" s="28"/>
      <c r="K70" s="30">
        <f t="shared" si="51"/>
        <v>0</v>
      </c>
      <c r="L70" s="28"/>
      <c r="M70" s="28"/>
      <c r="N70" s="30">
        <f t="shared" si="17"/>
        <v>0</v>
      </c>
      <c r="O70" s="28"/>
      <c r="P70" s="28"/>
      <c r="Q70" s="33">
        <f t="shared" si="19"/>
        <v>0.924</v>
      </c>
      <c r="R70" s="34">
        <v>0.924</v>
      </c>
      <c r="S70" s="28"/>
      <c r="T70" s="30">
        <f t="shared" si="21"/>
        <v>0</v>
      </c>
      <c r="U70" s="28"/>
      <c r="V70" s="28"/>
      <c r="W70" s="30">
        <f t="shared" si="23"/>
        <v>0</v>
      </c>
      <c r="X70" s="28"/>
      <c r="Y70" s="28"/>
      <c r="Z70" s="30">
        <f t="shared" si="103"/>
        <v>0</v>
      </c>
      <c r="AA70" s="28"/>
      <c r="AB70" s="28"/>
      <c r="AC70" s="33">
        <f t="shared" si="104"/>
        <v>51.39</v>
      </c>
      <c r="AD70" s="34">
        <v>51.39</v>
      </c>
      <c r="AE70" s="28"/>
      <c r="AF70" s="30">
        <f t="shared" si="29"/>
        <v>0</v>
      </c>
      <c r="AG70" s="28"/>
      <c r="AH70" s="28"/>
      <c r="AI70" s="31"/>
      <c r="AJ70" s="33">
        <f t="shared" si="31"/>
        <v>119.59992</v>
      </c>
      <c r="AK70" s="34">
        <v>119.59992</v>
      </c>
      <c r="AL70" s="28"/>
      <c r="AM70" s="31"/>
    </row>
    <row r="71" hidden="1" outlineLevel="2">
      <c r="A71" s="28"/>
      <c r="B71" s="29"/>
      <c r="C71" s="29"/>
      <c r="D71" s="11">
        <v>2017.0</v>
      </c>
      <c r="E71" s="5">
        <f t="shared" si="11"/>
        <v>1389.07331</v>
      </c>
      <c r="F71" s="5">
        <f t="shared" ref="F71:G71" si="172">I71+L71+O71+R71+U71+X71+AA71+AD71+AK71+AG71</f>
        <v>1389.07331</v>
      </c>
      <c r="G71" s="5">
        <f t="shared" si="172"/>
        <v>0</v>
      </c>
      <c r="H71" s="33">
        <f t="shared" si="13"/>
        <v>66.60922</v>
      </c>
      <c r="I71" s="34">
        <v>66.60922</v>
      </c>
      <c r="J71" s="28"/>
      <c r="K71" s="30">
        <f t="shared" si="51"/>
        <v>0</v>
      </c>
      <c r="L71" s="28"/>
      <c r="M71" s="28"/>
      <c r="N71" s="30">
        <f t="shared" si="17"/>
        <v>0</v>
      </c>
      <c r="O71" s="28"/>
      <c r="P71" s="28"/>
      <c r="Q71" s="33">
        <f t="shared" si="19"/>
        <v>267.68547</v>
      </c>
      <c r="R71" s="34">
        <v>267.68547</v>
      </c>
      <c r="S71" s="28"/>
      <c r="T71" s="30">
        <f t="shared" si="21"/>
        <v>0</v>
      </c>
      <c r="U71" s="28"/>
      <c r="V71" s="28"/>
      <c r="W71" s="30">
        <f t="shared" si="23"/>
        <v>0</v>
      </c>
      <c r="X71" s="28"/>
      <c r="Y71" s="28"/>
      <c r="Z71" s="30">
        <f t="shared" si="103"/>
        <v>0</v>
      </c>
      <c r="AA71" s="28"/>
      <c r="AB71" s="28"/>
      <c r="AC71" s="33">
        <f t="shared" si="104"/>
        <v>1050.04862</v>
      </c>
      <c r="AD71" s="34">
        <v>1050.04862</v>
      </c>
      <c r="AE71" s="28"/>
      <c r="AF71" s="30">
        <f t="shared" si="29"/>
        <v>0</v>
      </c>
      <c r="AG71" s="28"/>
      <c r="AH71" s="28"/>
      <c r="AI71" s="31"/>
      <c r="AJ71" s="33">
        <f t="shared" si="31"/>
        <v>4.73</v>
      </c>
      <c r="AK71" s="34">
        <v>4.73</v>
      </c>
      <c r="AL71" s="28"/>
      <c r="AM71" s="31"/>
    </row>
    <row r="72" hidden="1" outlineLevel="2">
      <c r="A72" s="28"/>
      <c r="B72" s="29"/>
      <c r="C72" s="29"/>
      <c r="D72" s="11">
        <v>2018.0</v>
      </c>
      <c r="E72" s="5">
        <f t="shared" si="11"/>
        <v>4115.85511</v>
      </c>
      <c r="F72" s="5">
        <f t="shared" ref="F72:G72" si="173">I72+L72+O72+R72+U72+X72+AA72+AD72+AK72+AG72</f>
        <v>4115.85511</v>
      </c>
      <c r="G72" s="5">
        <f t="shared" si="173"/>
        <v>0</v>
      </c>
      <c r="H72" s="30">
        <f t="shared" si="13"/>
        <v>0</v>
      </c>
      <c r="I72" s="28"/>
      <c r="J72" s="28"/>
      <c r="K72" s="30">
        <f t="shared" si="51"/>
        <v>0</v>
      </c>
      <c r="L72" s="28"/>
      <c r="M72" s="28"/>
      <c r="N72" s="30">
        <f t="shared" si="17"/>
        <v>0</v>
      </c>
      <c r="O72" s="28"/>
      <c r="P72" s="28"/>
      <c r="Q72" s="30">
        <f t="shared" si="19"/>
        <v>0</v>
      </c>
      <c r="R72" s="28"/>
      <c r="S72" s="28"/>
      <c r="T72" s="30">
        <f t="shared" si="21"/>
        <v>0</v>
      </c>
      <c r="U72" s="28"/>
      <c r="V72" s="28"/>
      <c r="W72" s="30">
        <f t="shared" si="23"/>
        <v>0</v>
      </c>
      <c r="X72" s="28"/>
      <c r="Y72" s="28"/>
      <c r="Z72" s="30">
        <f t="shared" si="103"/>
        <v>0</v>
      </c>
      <c r="AA72" s="28"/>
      <c r="AB72" s="28"/>
      <c r="AC72" s="76">
        <f t="shared" si="104"/>
        <v>3975.94311</v>
      </c>
      <c r="AD72" s="77">
        <v>3975.94311</v>
      </c>
      <c r="AE72" s="28"/>
      <c r="AF72" s="30">
        <f t="shared" si="29"/>
        <v>0</v>
      </c>
      <c r="AG72" s="28"/>
      <c r="AH72" s="28"/>
      <c r="AI72" s="31"/>
      <c r="AJ72" s="33">
        <f t="shared" si="31"/>
        <v>139.912</v>
      </c>
      <c r="AK72" s="72">
        <v>139.912</v>
      </c>
      <c r="AL72" s="28"/>
      <c r="AM72" s="31"/>
    </row>
    <row r="73" hidden="1" outlineLevel="2">
      <c r="A73" s="28"/>
      <c r="B73" s="29"/>
      <c r="C73" s="29"/>
      <c r="D73" s="11">
        <v>2019.0</v>
      </c>
      <c r="E73" s="5">
        <f t="shared" si="11"/>
        <v>2189.47949</v>
      </c>
      <c r="F73" s="5">
        <f t="shared" ref="F73:G73" si="174">I73+L73+O73+R73+U73+X73+AA73+AD73+AK73+AG73</f>
        <v>2189.47949</v>
      </c>
      <c r="G73" s="5">
        <f t="shared" si="174"/>
        <v>0</v>
      </c>
      <c r="H73" s="30">
        <f t="shared" si="13"/>
        <v>0</v>
      </c>
      <c r="I73" s="28"/>
      <c r="J73" s="28"/>
      <c r="K73" s="30">
        <f t="shared" si="51"/>
        <v>0</v>
      </c>
      <c r="L73" s="28"/>
      <c r="M73" s="28"/>
      <c r="N73" s="30">
        <f t="shared" si="17"/>
        <v>0</v>
      </c>
      <c r="O73" s="28"/>
      <c r="P73" s="28"/>
      <c r="Q73" s="30">
        <f t="shared" si="19"/>
        <v>0</v>
      </c>
      <c r="R73" s="28"/>
      <c r="S73" s="28"/>
      <c r="T73" s="30">
        <f t="shared" si="21"/>
        <v>0</v>
      </c>
      <c r="U73" s="28"/>
      <c r="V73" s="28"/>
      <c r="W73" s="30">
        <f t="shared" si="23"/>
        <v>0</v>
      </c>
      <c r="X73" s="28"/>
      <c r="Y73" s="28"/>
      <c r="Z73" s="30">
        <f t="shared" si="103"/>
        <v>0</v>
      </c>
      <c r="AA73" s="28"/>
      <c r="AB73" s="28"/>
      <c r="AC73" s="33">
        <f t="shared" si="104"/>
        <v>2144.67509</v>
      </c>
      <c r="AD73" s="34">
        <v>2144.67509</v>
      </c>
      <c r="AE73" s="28"/>
      <c r="AF73" s="30">
        <f t="shared" si="29"/>
        <v>0</v>
      </c>
      <c r="AG73" s="28"/>
      <c r="AH73" s="28"/>
      <c r="AI73" s="31"/>
      <c r="AJ73" s="33">
        <f t="shared" si="31"/>
        <v>44.8044</v>
      </c>
      <c r="AK73" s="72">
        <v>44.8044</v>
      </c>
      <c r="AL73" s="28"/>
      <c r="AM73" s="31"/>
    </row>
    <row r="74" hidden="1" outlineLevel="2">
      <c r="A74" s="28"/>
      <c r="B74" s="29"/>
      <c r="C74" s="29"/>
      <c r="D74" s="11">
        <v>2020.0</v>
      </c>
      <c r="E74" s="5">
        <f t="shared" si="11"/>
        <v>59.2</v>
      </c>
      <c r="F74" s="5">
        <f t="shared" ref="F74:G74" si="175">I74+L74+O74+R74+U74+X74+AA74+AD74+AK74+AG74</f>
        <v>59.2</v>
      </c>
      <c r="G74" s="58">
        <f t="shared" si="175"/>
        <v>0</v>
      </c>
      <c r="H74" s="30">
        <f t="shared" si="13"/>
        <v>0</v>
      </c>
      <c r="I74" s="47"/>
      <c r="J74" s="47"/>
      <c r="K74" s="30">
        <f t="shared" si="51"/>
        <v>0</v>
      </c>
      <c r="L74" s="47"/>
      <c r="M74" s="47"/>
      <c r="N74" s="30">
        <f t="shared" si="17"/>
        <v>0</v>
      </c>
      <c r="O74" s="47"/>
      <c r="P74" s="47"/>
      <c r="Q74" s="30">
        <f t="shared" si="19"/>
        <v>0</v>
      </c>
      <c r="R74" s="47"/>
      <c r="S74" s="47"/>
      <c r="T74" s="30">
        <f t="shared" si="21"/>
        <v>0</v>
      </c>
      <c r="U74" s="47"/>
      <c r="V74" s="47"/>
      <c r="W74" s="30">
        <f t="shared" si="23"/>
        <v>0</v>
      </c>
      <c r="X74" s="47"/>
      <c r="Y74" s="47"/>
      <c r="Z74" s="30">
        <f t="shared" si="103"/>
        <v>0</v>
      </c>
      <c r="AA74" s="47"/>
      <c r="AB74" s="47"/>
      <c r="AC74" s="30">
        <f t="shared" si="104"/>
        <v>0</v>
      </c>
      <c r="AD74" s="47"/>
      <c r="AE74" s="47"/>
      <c r="AF74" s="30">
        <f t="shared" si="29"/>
        <v>0</v>
      </c>
      <c r="AG74" s="47"/>
      <c r="AH74" s="47"/>
      <c r="AI74" s="49"/>
      <c r="AJ74" s="33">
        <f t="shared" si="31"/>
        <v>59.2</v>
      </c>
      <c r="AK74" s="78">
        <v>59.2</v>
      </c>
      <c r="AL74" s="47"/>
      <c r="AM74" s="48"/>
    </row>
    <row r="75" hidden="1" outlineLevel="2">
      <c r="A75" s="28"/>
      <c r="B75" s="29"/>
      <c r="C75" s="29"/>
      <c r="D75" s="35">
        <v>2021.0</v>
      </c>
      <c r="E75" s="5">
        <f t="shared" si="11"/>
        <v>0</v>
      </c>
      <c r="F75" s="5">
        <f t="shared" ref="F75:G75" si="176">I75+L75+O75+R75+U75+X75+AA75+AD75+AK75+AG75</f>
        <v>0</v>
      </c>
      <c r="G75" s="58">
        <f t="shared" si="176"/>
        <v>0</v>
      </c>
      <c r="H75" s="30">
        <f t="shared" si="13"/>
        <v>0</v>
      </c>
      <c r="I75" s="47"/>
      <c r="J75" s="47"/>
      <c r="K75" s="30">
        <f t="shared" si="51"/>
        <v>0</v>
      </c>
      <c r="L75" s="47"/>
      <c r="M75" s="47"/>
      <c r="N75" s="30">
        <f t="shared" si="17"/>
        <v>0</v>
      </c>
      <c r="O75" s="47"/>
      <c r="P75" s="47"/>
      <c r="Q75" s="30">
        <f t="shared" si="19"/>
        <v>0</v>
      </c>
      <c r="R75" s="47"/>
      <c r="S75" s="47"/>
      <c r="T75" s="30">
        <f t="shared" si="21"/>
        <v>0</v>
      </c>
      <c r="U75" s="47"/>
      <c r="V75" s="47"/>
      <c r="W75" s="30">
        <f t="shared" si="23"/>
        <v>0</v>
      </c>
      <c r="X75" s="47"/>
      <c r="Y75" s="47"/>
      <c r="Z75" s="30">
        <f t="shared" si="103"/>
        <v>0</v>
      </c>
      <c r="AA75" s="47"/>
      <c r="AB75" s="47"/>
      <c r="AC75" s="30">
        <f t="shared" si="104"/>
        <v>0</v>
      </c>
      <c r="AD75" s="47"/>
      <c r="AE75" s="47"/>
      <c r="AF75" s="30">
        <f t="shared" si="29"/>
        <v>0</v>
      </c>
      <c r="AG75" s="47"/>
      <c r="AH75" s="47"/>
      <c r="AI75" s="49"/>
      <c r="AJ75" s="33">
        <f t="shared" si="31"/>
        <v>0</v>
      </c>
      <c r="AK75" s="79"/>
      <c r="AL75" s="47"/>
      <c r="AM75" s="49"/>
    </row>
    <row r="76" hidden="1" outlineLevel="1" collapsed="1">
      <c r="A76" s="22">
        <v>9.0</v>
      </c>
      <c r="B76" s="22" t="s">
        <v>52</v>
      </c>
      <c r="C76" s="22" t="s">
        <v>53</v>
      </c>
      <c r="D76" s="24"/>
      <c r="E76" s="25">
        <f t="shared" si="11"/>
        <v>8142.88932</v>
      </c>
      <c r="F76" s="25">
        <f t="shared" ref="F76:G76" si="177">SUM(F77:F83)</f>
        <v>8142.88932</v>
      </c>
      <c r="G76" s="25">
        <f t="shared" si="177"/>
        <v>0</v>
      </c>
      <c r="H76" s="26">
        <f t="shared" si="13"/>
        <v>98.057</v>
      </c>
      <c r="I76" s="22">
        <f t="shared" ref="I76:J76" si="178">SUM(I77:I83)</f>
        <v>98.057</v>
      </c>
      <c r="J76" s="22">
        <f t="shared" si="178"/>
        <v>0</v>
      </c>
      <c r="K76" s="26">
        <f t="shared" si="51"/>
        <v>366</v>
      </c>
      <c r="L76" s="22">
        <f t="shared" ref="L76:M76" si="179">SUM(L77:L83)</f>
        <v>366</v>
      </c>
      <c r="M76" s="22">
        <f t="shared" si="179"/>
        <v>0</v>
      </c>
      <c r="N76" s="26">
        <f t="shared" si="17"/>
        <v>0</v>
      </c>
      <c r="O76" s="22">
        <f t="shared" ref="O76:P76" si="180">SUM(O77:O83)</f>
        <v>0</v>
      </c>
      <c r="P76" s="22">
        <f t="shared" si="180"/>
        <v>0</v>
      </c>
      <c r="Q76" s="26">
        <f t="shared" si="19"/>
        <v>0</v>
      </c>
      <c r="R76" s="22">
        <f t="shared" ref="R76:S76" si="181">SUM(R77:R83)</f>
        <v>0</v>
      </c>
      <c r="S76" s="22">
        <f t="shared" si="181"/>
        <v>0</v>
      </c>
      <c r="T76" s="26">
        <f t="shared" si="21"/>
        <v>234</v>
      </c>
      <c r="U76" s="22">
        <f t="shared" ref="U76:V76" si="182">SUM(U77:U83)</f>
        <v>234</v>
      </c>
      <c r="V76" s="22">
        <f t="shared" si="182"/>
        <v>0</v>
      </c>
      <c r="W76" s="26">
        <f t="shared" si="23"/>
        <v>0</v>
      </c>
      <c r="X76" s="22">
        <f t="shared" ref="X76:Y76" si="183">SUM(X77:X83)</f>
        <v>0</v>
      </c>
      <c r="Y76" s="22">
        <f t="shared" si="183"/>
        <v>0</v>
      </c>
      <c r="Z76" s="26">
        <f t="shared" si="103"/>
        <v>342</v>
      </c>
      <c r="AA76" s="22">
        <f t="shared" ref="AA76:AB76" si="184">SUM(AA77:AA83)</f>
        <v>342</v>
      </c>
      <c r="AB76" s="22">
        <f t="shared" si="184"/>
        <v>0</v>
      </c>
      <c r="AC76" s="26">
        <f t="shared" si="104"/>
        <v>0</v>
      </c>
      <c r="AD76" s="22">
        <f t="shared" ref="AD76:AE76" si="185">SUM(AD77:AD83)</f>
        <v>0</v>
      </c>
      <c r="AE76" s="22">
        <f t="shared" si="185"/>
        <v>0</v>
      </c>
      <c r="AF76" s="26">
        <f t="shared" si="29"/>
        <v>6078</v>
      </c>
      <c r="AG76" s="22">
        <f t="shared" ref="AG76:AH76" si="186">SUM(AG77:AG83)</f>
        <v>6078</v>
      </c>
      <c r="AH76" s="22">
        <f t="shared" si="186"/>
        <v>0</v>
      </c>
      <c r="AI76" s="27"/>
      <c r="AJ76" s="26">
        <f t="shared" si="31"/>
        <v>1024.83232</v>
      </c>
      <c r="AK76" s="22">
        <f t="shared" ref="AK76:AL76" si="187">SUM(AK77:AK83)</f>
        <v>1024.83232</v>
      </c>
      <c r="AL76" s="22">
        <f t="shared" si="187"/>
        <v>0</v>
      </c>
      <c r="AM76" s="27"/>
    </row>
    <row r="77" hidden="1" outlineLevel="2">
      <c r="A77" s="28"/>
      <c r="B77" s="29"/>
      <c r="C77" s="29"/>
      <c r="D77" s="11">
        <v>2015.0</v>
      </c>
      <c r="E77" s="5">
        <f t="shared" si="11"/>
        <v>357.44625</v>
      </c>
      <c r="F77" s="5">
        <f t="shared" ref="F77:G77" si="188">I77+L77+O77+R77+U77+X77+AA77+AD77+AK77+AG77</f>
        <v>357.44625</v>
      </c>
      <c r="G77" s="5">
        <f t="shared" si="188"/>
        <v>0</v>
      </c>
      <c r="H77" s="33">
        <f t="shared" si="13"/>
        <v>98.057</v>
      </c>
      <c r="I77" s="73">
        <v>98.057</v>
      </c>
      <c r="J77" s="61"/>
      <c r="K77" s="50">
        <f t="shared" si="51"/>
        <v>0</v>
      </c>
      <c r="L77" s="61"/>
      <c r="M77" s="61"/>
      <c r="N77" s="50">
        <f t="shared" si="17"/>
        <v>0</v>
      </c>
      <c r="O77" s="61"/>
      <c r="P77" s="61"/>
      <c r="Q77" s="50">
        <f t="shared" si="19"/>
        <v>0</v>
      </c>
      <c r="R77" s="61"/>
      <c r="S77" s="61"/>
      <c r="T77" s="56">
        <f t="shared" si="21"/>
        <v>234</v>
      </c>
      <c r="U77" s="74">
        <v>234.0</v>
      </c>
      <c r="V77" s="61"/>
      <c r="W77" s="50">
        <f t="shared" si="23"/>
        <v>0</v>
      </c>
      <c r="X77" s="61"/>
      <c r="Y77" s="61"/>
      <c r="Z77" s="50">
        <f t="shared" si="103"/>
        <v>0</v>
      </c>
      <c r="AA77" s="61"/>
      <c r="AB77" s="61"/>
      <c r="AC77" s="50">
        <f t="shared" si="104"/>
        <v>0</v>
      </c>
      <c r="AD77" s="61"/>
      <c r="AE77" s="61"/>
      <c r="AF77" s="56">
        <f t="shared" si="29"/>
        <v>17</v>
      </c>
      <c r="AG77" s="71">
        <v>17.0</v>
      </c>
      <c r="AH77" s="61"/>
      <c r="AI77" s="48" t="s">
        <v>54</v>
      </c>
      <c r="AJ77" s="33">
        <f t="shared" si="31"/>
        <v>8.38925</v>
      </c>
      <c r="AK77" s="73">
        <v>8.38925</v>
      </c>
      <c r="AL77" s="61"/>
      <c r="AM77" s="55"/>
    </row>
    <row r="78" hidden="1" outlineLevel="2">
      <c r="A78" s="28"/>
      <c r="B78" s="29"/>
      <c r="C78" s="29"/>
      <c r="D78" s="11">
        <v>2016.0</v>
      </c>
      <c r="E78" s="5">
        <f t="shared" si="11"/>
        <v>434.72259</v>
      </c>
      <c r="F78" s="5">
        <f t="shared" ref="F78:G78" si="189">I78+L78+O78+R78+U78+X78+AA78+AD78+AK78+AG78</f>
        <v>434.72259</v>
      </c>
      <c r="G78" s="5">
        <f t="shared" si="189"/>
        <v>0</v>
      </c>
      <c r="H78" s="50">
        <f t="shared" si="13"/>
        <v>0</v>
      </c>
      <c r="I78" s="61"/>
      <c r="J78" s="61"/>
      <c r="K78" s="50">
        <f t="shared" si="51"/>
        <v>0</v>
      </c>
      <c r="L78" s="61"/>
      <c r="M78" s="61"/>
      <c r="N78" s="50">
        <f t="shared" si="17"/>
        <v>0</v>
      </c>
      <c r="O78" s="61"/>
      <c r="P78" s="61"/>
      <c r="Q78" s="50">
        <f t="shared" si="19"/>
        <v>0</v>
      </c>
      <c r="R78" s="61"/>
      <c r="S78" s="61"/>
      <c r="T78" s="50">
        <f t="shared" si="21"/>
        <v>0</v>
      </c>
      <c r="U78" s="61"/>
      <c r="V78" s="61"/>
      <c r="W78" s="50">
        <f t="shared" si="23"/>
        <v>0</v>
      </c>
      <c r="X78" s="61"/>
      <c r="Y78" s="61"/>
      <c r="Z78" s="33">
        <f t="shared" si="103"/>
        <v>284</v>
      </c>
      <c r="AA78" s="73">
        <v>284.0</v>
      </c>
      <c r="AB78" s="61"/>
      <c r="AC78" s="50">
        <f t="shared" si="104"/>
        <v>0</v>
      </c>
      <c r="AD78" s="61"/>
      <c r="AE78" s="61"/>
      <c r="AF78" s="50">
        <f t="shared" si="29"/>
        <v>0</v>
      </c>
      <c r="AG78" s="61"/>
      <c r="AH78" s="61"/>
      <c r="AI78" s="55"/>
      <c r="AJ78" s="33">
        <f t="shared" si="31"/>
        <v>150.72259</v>
      </c>
      <c r="AK78" s="73">
        <v>150.72259</v>
      </c>
      <c r="AL78" s="61"/>
      <c r="AM78" s="55"/>
    </row>
    <row r="79" hidden="1" outlineLevel="2">
      <c r="A79" s="28"/>
      <c r="B79" s="29"/>
      <c r="C79" s="29"/>
      <c r="D79" s="11">
        <v>2017.0</v>
      </c>
      <c r="E79" s="5">
        <f t="shared" si="11"/>
        <v>149.88</v>
      </c>
      <c r="F79" s="5">
        <f>I79+L79+O79+R79+U79+X79+AA79+AG79+AK79+AD79</f>
        <v>149.88</v>
      </c>
      <c r="G79" s="5">
        <f>J79+M79+P79+S79+V79+Y79+AB79+AE79+AL79+AH79</f>
        <v>0</v>
      </c>
      <c r="H79" s="50">
        <f t="shared" si="13"/>
        <v>0</v>
      </c>
      <c r="I79" s="61"/>
      <c r="J79" s="61"/>
      <c r="K79" s="50">
        <f t="shared" si="51"/>
        <v>0</v>
      </c>
      <c r="L79" s="61"/>
      <c r="M79" s="61"/>
      <c r="N79" s="50">
        <f t="shared" si="17"/>
        <v>0</v>
      </c>
      <c r="O79" s="61"/>
      <c r="P79" s="61"/>
      <c r="Q79" s="50">
        <f t="shared" si="19"/>
        <v>0</v>
      </c>
      <c r="R79" s="61"/>
      <c r="S79" s="61"/>
      <c r="T79" s="50">
        <f t="shared" si="21"/>
        <v>0</v>
      </c>
      <c r="U79" s="61"/>
      <c r="V79" s="61"/>
      <c r="W79" s="50">
        <f t="shared" si="23"/>
        <v>0</v>
      </c>
      <c r="X79" s="61"/>
      <c r="Y79" s="61"/>
      <c r="Z79" s="33">
        <f t="shared" si="103"/>
        <v>58</v>
      </c>
      <c r="AA79" s="73">
        <v>58.0</v>
      </c>
      <c r="AB79" s="61"/>
      <c r="AC79" s="69">
        <f t="shared" si="104"/>
        <v>0</v>
      </c>
      <c r="AD79" s="70"/>
      <c r="AE79" s="61"/>
      <c r="AF79" s="33">
        <f t="shared" si="29"/>
        <v>71</v>
      </c>
      <c r="AG79" s="73">
        <v>71.0</v>
      </c>
      <c r="AH79" s="61"/>
      <c r="AI79" s="80" t="s">
        <v>55</v>
      </c>
      <c r="AJ79" s="33">
        <f t="shared" si="31"/>
        <v>20.88</v>
      </c>
      <c r="AK79" s="73">
        <v>20.88</v>
      </c>
      <c r="AL79" s="61"/>
      <c r="AM79" s="55"/>
    </row>
    <row r="80" hidden="1" outlineLevel="2">
      <c r="A80" s="28"/>
      <c r="B80" s="29"/>
      <c r="C80" s="29"/>
      <c r="D80" s="11">
        <v>2018.0</v>
      </c>
      <c r="E80" s="5">
        <f t="shared" si="11"/>
        <v>256.58055</v>
      </c>
      <c r="F80" s="5">
        <f t="shared" ref="F80:G80" si="190">I80+L80+O80+R80+U80+X80+AA80+AD80+AK80+AG80</f>
        <v>256.58055</v>
      </c>
      <c r="G80" s="5">
        <f t="shared" si="190"/>
        <v>0</v>
      </c>
      <c r="H80" s="50">
        <f t="shared" si="13"/>
        <v>0</v>
      </c>
      <c r="I80" s="61"/>
      <c r="J80" s="61"/>
      <c r="K80" s="56">
        <f t="shared" si="51"/>
        <v>56</v>
      </c>
      <c r="L80" s="74">
        <v>56.0</v>
      </c>
      <c r="M80" s="61"/>
      <c r="N80" s="50">
        <f t="shared" si="17"/>
        <v>0</v>
      </c>
      <c r="O80" s="61"/>
      <c r="P80" s="61"/>
      <c r="Q80" s="50">
        <f t="shared" si="19"/>
        <v>0</v>
      </c>
      <c r="R80" s="61"/>
      <c r="S80" s="61"/>
      <c r="T80" s="50">
        <f t="shared" si="21"/>
        <v>0</v>
      </c>
      <c r="U80" s="61"/>
      <c r="V80" s="61"/>
      <c r="W80" s="50">
        <f t="shared" si="23"/>
        <v>0</v>
      </c>
      <c r="X80" s="61"/>
      <c r="Y80" s="61"/>
      <c r="Z80" s="33">
        <f t="shared" si="103"/>
        <v>0</v>
      </c>
      <c r="AA80" s="73"/>
      <c r="AB80" s="61"/>
      <c r="AC80" s="50">
        <f t="shared" si="104"/>
        <v>0</v>
      </c>
      <c r="AD80" s="61"/>
      <c r="AE80" s="61"/>
      <c r="AF80" s="50">
        <f t="shared" si="29"/>
        <v>0</v>
      </c>
      <c r="AG80" s="61"/>
      <c r="AH80" s="61"/>
      <c r="AI80" s="55"/>
      <c r="AJ80" s="33">
        <f t="shared" si="31"/>
        <v>200.58055</v>
      </c>
      <c r="AK80" s="73">
        <v>200.58055</v>
      </c>
      <c r="AL80" s="61"/>
      <c r="AM80" s="55"/>
    </row>
    <row r="81" hidden="1" outlineLevel="2">
      <c r="A81" s="28"/>
      <c r="B81" s="29"/>
      <c r="C81" s="29"/>
      <c r="D81" s="11">
        <v>2019.0</v>
      </c>
      <c r="E81" s="5">
        <f t="shared" si="11"/>
        <v>4913.55993</v>
      </c>
      <c r="F81" s="5">
        <f t="shared" ref="F81:G81" si="191">I81+L81+O81+R81+U81+X81+AA81+AD81+AK81+AG81</f>
        <v>4913.55993</v>
      </c>
      <c r="G81" s="5">
        <f t="shared" si="191"/>
        <v>0</v>
      </c>
      <c r="H81" s="50">
        <f t="shared" si="13"/>
        <v>0</v>
      </c>
      <c r="I81" s="61"/>
      <c r="J81" s="61"/>
      <c r="K81" s="33">
        <f t="shared" si="51"/>
        <v>310</v>
      </c>
      <c r="L81" s="78">
        <v>310.0</v>
      </c>
      <c r="M81" s="61"/>
      <c r="N81" s="50">
        <f t="shared" si="17"/>
        <v>0</v>
      </c>
      <c r="O81" s="61"/>
      <c r="P81" s="61"/>
      <c r="Q81" s="50">
        <f t="shared" si="19"/>
        <v>0</v>
      </c>
      <c r="R81" s="61"/>
      <c r="S81" s="61"/>
      <c r="T81" s="50">
        <f t="shared" si="21"/>
        <v>0</v>
      </c>
      <c r="U81" s="61"/>
      <c r="V81" s="61"/>
      <c r="W81" s="50">
        <f t="shared" si="23"/>
        <v>0</v>
      </c>
      <c r="X81" s="61"/>
      <c r="Y81" s="61"/>
      <c r="Z81" s="50">
        <f t="shared" si="103"/>
        <v>0</v>
      </c>
      <c r="AA81" s="61"/>
      <c r="AB81" s="61"/>
      <c r="AC81" s="50">
        <f t="shared" si="104"/>
        <v>0</v>
      </c>
      <c r="AD81" s="61"/>
      <c r="AE81" s="61"/>
      <c r="AF81" s="33">
        <f t="shared" si="29"/>
        <v>3990</v>
      </c>
      <c r="AG81" s="72">
        <f>3866+124</f>
        <v>3990</v>
      </c>
      <c r="AH81" s="61"/>
      <c r="AI81" s="48" t="s">
        <v>56</v>
      </c>
      <c r="AJ81" s="33">
        <f t="shared" si="31"/>
        <v>613.55993</v>
      </c>
      <c r="AK81" s="73">
        <v>613.55993</v>
      </c>
      <c r="AL81" s="61"/>
      <c r="AM81" s="55"/>
    </row>
    <row r="82" hidden="1" outlineLevel="2">
      <c r="A82" s="28"/>
      <c r="B82" s="29"/>
      <c r="C82" s="29"/>
      <c r="D82" s="11">
        <v>2020.0</v>
      </c>
      <c r="E82" s="5">
        <f t="shared" si="11"/>
        <v>2030.7</v>
      </c>
      <c r="F82" s="5">
        <f t="shared" ref="F82:G82" si="192">I82+L82+O82+R82+U82+X82+AA82+AD82+AK82+AG82</f>
        <v>2030.7</v>
      </c>
      <c r="G82" s="5">
        <f t="shared" si="192"/>
        <v>0</v>
      </c>
      <c r="H82" s="50">
        <f t="shared" si="13"/>
        <v>0</v>
      </c>
      <c r="I82" s="65"/>
      <c r="J82" s="65"/>
      <c r="K82" s="50">
        <f t="shared" si="51"/>
        <v>0</v>
      </c>
      <c r="L82" s="65"/>
      <c r="M82" s="65"/>
      <c r="N82" s="50">
        <f t="shared" si="17"/>
        <v>0</v>
      </c>
      <c r="O82" s="65"/>
      <c r="P82" s="65"/>
      <c r="Q82" s="50">
        <f t="shared" si="19"/>
        <v>0</v>
      </c>
      <c r="R82" s="65"/>
      <c r="S82" s="65"/>
      <c r="T82" s="50">
        <f t="shared" si="21"/>
        <v>0</v>
      </c>
      <c r="U82" s="65"/>
      <c r="V82" s="65"/>
      <c r="W82" s="50">
        <f t="shared" si="23"/>
        <v>0</v>
      </c>
      <c r="X82" s="65"/>
      <c r="Y82" s="65"/>
      <c r="Z82" s="50">
        <f t="shared" si="103"/>
        <v>0</v>
      </c>
      <c r="AA82" s="65"/>
      <c r="AB82" s="65"/>
      <c r="AC82" s="50">
        <f t="shared" si="104"/>
        <v>0</v>
      </c>
      <c r="AD82" s="65"/>
      <c r="AE82" s="65"/>
      <c r="AF82" s="33">
        <f t="shared" si="29"/>
        <v>2000</v>
      </c>
      <c r="AG82" s="79">
        <v>2000.0</v>
      </c>
      <c r="AH82" s="65"/>
      <c r="AI82" s="75" t="s">
        <v>57</v>
      </c>
      <c r="AJ82" s="33">
        <f t="shared" si="31"/>
        <v>30.7</v>
      </c>
      <c r="AK82" s="78">
        <v>30.7</v>
      </c>
      <c r="AL82" s="65"/>
      <c r="AM82" s="60"/>
    </row>
    <row r="83" hidden="1" outlineLevel="2">
      <c r="A83" s="28"/>
      <c r="B83" s="29"/>
      <c r="C83" s="29"/>
      <c r="D83" s="35">
        <v>2021.0</v>
      </c>
      <c r="E83" s="5">
        <f t="shared" si="11"/>
        <v>0</v>
      </c>
      <c r="F83" s="5">
        <f t="shared" ref="F83:G83" si="193">I83+L83+O83+R83+U83+X83+AA83+AD83+AK83+AG83</f>
        <v>0</v>
      </c>
      <c r="G83" s="5">
        <f t="shared" si="193"/>
        <v>0</v>
      </c>
      <c r="H83" s="50">
        <f t="shared" si="13"/>
        <v>0</v>
      </c>
      <c r="I83" s="65"/>
      <c r="J83" s="65"/>
      <c r="K83" s="50">
        <f t="shared" si="51"/>
        <v>0</v>
      </c>
      <c r="L83" s="65"/>
      <c r="M83" s="65"/>
      <c r="N83" s="50">
        <f t="shared" si="17"/>
        <v>0</v>
      </c>
      <c r="O83" s="65"/>
      <c r="P83" s="65"/>
      <c r="Q83" s="50">
        <f t="shared" si="19"/>
        <v>0</v>
      </c>
      <c r="R83" s="65"/>
      <c r="S83" s="65"/>
      <c r="T83" s="50">
        <f t="shared" si="21"/>
        <v>0</v>
      </c>
      <c r="U83" s="65"/>
      <c r="V83" s="65"/>
      <c r="W83" s="50">
        <f t="shared" si="23"/>
        <v>0</v>
      </c>
      <c r="X83" s="65"/>
      <c r="Y83" s="65"/>
      <c r="Z83" s="50">
        <f t="shared" si="103"/>
        <v>0</v>
      </c>
      <c r="AA83" s="65"/>
      <c r="AB83" s="65"/>
      <c r="AC83" s="50">
        <f t="shared" si="104"/>
        <v>0</v>
      </c>
      <c r="AD83" s="65"/>
      <c r="AE83" s="65"/>
      <c r="AF83" s="33">
        <f t="shared" si="29"/>
        <v>0</v>
      </c>
      <c r="AG83" s="79"/>
      <c r="AH83" s="65"/>
      <c r="AI83" s="60"/>
      <c r="AJ83" s="33">
        <f t="shared" si="31"/>
        <v>0</v>
      </c>
      <c r="AK83" s="79"/>
      <c r="AL83" s="65"/>
      <c r="AM83" s="60"/>
    </row>
    <row r="84" hidden="1" outlineLevel="1" collapsed="1">
      <c r="A84" s="22">
        <v>10.0</v>
      </c>
      <c r="B84" s="22" t="s">
        <v>58</v>
      </c>
      <c r="C84" s="22" t="s">
        <v>59</v>
      </c>
      <c r="D84" s="24"/>
      <c r="E84" s="25">
        <f t="shared" si="11"/>
        <v>3127.27523</v>
      </c>
      <c r="F84" s="25">
        <f t="shared" ref="F84:G84" si="194">SUM(F85:F91)</f>
        <v>2900.27523</v>
      </c>
      <c r="G84" s="25">
        <f t="shared" si="194"/>
        <v>227</v>
      </c>
      <c r="H84" s="26">
        <f t="shared" si="13"/>
        <v>0</v>
      </c>
      <c r="I84" s="22">
        <f t="shared" ref="I84:J84" si="195">SUM(I85:I91)</f>
        <v>0</v>
      </c>
      <c r="J84" s="22">
        <f t="shared" si="195"/>
        <v>0</v>
      </c>
      <c r="K84" s="26">
        <f t="shared" si="51"/>
        <v>0</v>
      </c>
      <c r="L84" s="22">
        <f t="shared" ref="L84:M84" si="196">SUM(L85:L91)</f>
        <v>0</v>
      </c>
      <c r="M84" s="22">
        <f t="shared" si="196"/>
        <v>0</v>
      </c>
      <c r="N84" s="26">
        <f t="shared" si="17"/>
        <v>227</v>
      </c>
      <c r="O84" s="22">
        <f t="shared" ref="O84:P84" si="197">SUM(O85:O91)</f>
        <v>0</v>
      </c>
      <c r="P84" s="22">
        <f t="shared" si="197"/>
        <v>227</v>
      </c>
      <c r="Q84" s="26">
        <f t="shared" si="19"/>
        <v>0</v>
      </c>
      <c r="R84" s="22">
        <f t="shared" ref="R84:S84" si="198">SUM(R85:R91)</f>
        <v>0</v>
      </c>
      <c r="S84" s="22">
        <f t="shared" si="198"/>
        <v>0</v>
      </c>
      <c r="T84" s="26">
        <f t="shared" si="21"/>
        <v>184.198</v>
      </c>
      <c r="U84" s="22">
        <f t="shared" ref="U84:V84" si="199">SUM(U85:U91)</f>
        <v>184.198</v>
      </c>
      <c r="V84" s="22">
        <f t="shared" si="199"/>
        <v>0</v>
      </c>
      <c r="W84" s="26">
        <f t="shared" si="23"/>
        <v>0</v>
      </c>
      <c r="X84" s="22">
        <f t="shared" ref="X84:Y84" si="200">SUM(X85:X91)</f>
        <v>0</v>
      </c>
      <c r="Y84" s="22">
        <f t="shared" si="200"/>
        <v>0</v>
      </c>
      <c r="Z84" s="26">
        <f t="shared" si="103"/>
        <v>0</v>
      </c>
      <c r="AA84" s="22">
        <f t="shared" ref="AA84:AB84" si="201">SUM(AA85:AA91)</f>
        <v>0</v>
      </c>
      <c r="AB84" s="22">
        <f t="shared" si="201"/>
        <v>0</v>
      </c>
      <c r="AC84" s="26">
        <f t="shared" si="104"/>
        <v>486.4</v>
      </c>
      <c r="AD84" s="22">
        <f t="shared" ref="AD84:AE84" si="202">SUM(AD85:AD91)</f>
        <v>486.4</v>
      </c>
      <c r="AE84" s="22">
        <f t="shared" si="202"/>
        <v>0</v>
      </c>
      <c r="AF84" s="26">
        <f t="shared" si="29"/>
        <v>1178.6</v>
      </c>
      <c r="AG84" s="22">
        <f t="shared" ref="AG84:AH84" si="203">SUM(AG85:AG91)</f>
        <v>1178.6</v>
      </c>
      <c r="AH84" s="22">
        <f t="shared" si="203"/>
        <v>0</v>
      </c>
      <c r="AI84" s="27"/>
      <c r="AJ84" s="26">
        <f t="shared" si="31"/>
        <v>1051.07723</v>
      </c>
      <c r="AK84" s="22">
        <f t="shared" ref="AK84:AL84" si="204">SUM(AK85:AK91)</f>
        <v>1051.07723</v>
      </c>
      <c r="AL84" s="22">
        <f t="shared" si="204"/>
        <v>0</v>
      </c>
      <c r="AM84" s="27"/>
    </row>
    <row r="85" hidden="1" outlineLevel="2">
      <c r="A85" s="28"/>
      <c r="B85" s="29"/>
      <c r="C85" s="29"/>
      <c r="D85" s="11">
        <v>2015.0</v>
      </c>
      <c r="E85" s="5">
        <f t="shared" si="11"/>
        <v>0</v>
      </c>
      <c r="F85" s="5">
        <f t="shared" ref="F85:G85" si="205">I85+L85+O85+R85+U85+X85+AA85+AD85+AK85+AG85</f>
        <v>0</v>
      </c>
      <c r="G85" s="5">
        <f t="shared" si="205"/>
        <v>0</v>
      </c>
      <c r="H85" s="50">
        <f t="shared" si="13"/>
        <v>0</v>
      </c>
      <c r="I85" s="61"/>
      <c r="J85" s="61"/>
      <c r="K85" s="50">
        <f t="shared" si="51"/>
        <v>0</v>
      </c>
      <c r="L85" s="61"/>
      <c r="M85" s="61"/>
      <c r="N85" s="50">
        <f t="shared" si="17"/>
        <v>0</v>
      </c>
      <c r="O85" s="61"/>
      <c r="P85" s="61"/>
      <c r="Q85" s="50">
        <f t="shared" si="19"/>
        <v>0</v>
      </c>
      <c r="R85" s="61"/>
      <c r="S85" s="61"/>
      <c r="T85" s="50">
        <f t="shared" si="21"/>
        <v>0</v>
      </c>
      <c r="U85" s="61"/>
      <c r="V85" s="61"/>
      <c r="W85" s="50">
        <f t="shared" si="23"/>
        <v>0</v>
      </c>
      <c r="X85" s="61"/>
      <c r="Y85" s="61"/>
      <c r="Z85" s="50">
        <f t="shared" si="103"/>
        <v>0</v>
      </c>
      <c r="AA85" s="61"/>
      <c r="AB85" s="61"/>
      <c r="AC85" s="50">
        <f t="shared" si="104"/>
        <v>0</v>
      </c>
      <c r="AD85" s="61"/>
      <c r="AE85" s="61"/>
      <c r="AF85" s="50">
        <f t="shared" si="29"/>
        <v>0</v>
      </c>
      <c r="AG85" s="61"/>
      <c r="AH85" s="61"/>
      <c r="AI85" s="55"/>
      <c r="AJ85" s="56">
        <f t="shared" si="31"/>
        <v>0</v>
      </c>
      <c r="AK85" s="71">
        <v>0.0</v>
      </c>
      <c r="AL85" s="61"/>
      <c r="AM85" s="55"/>
    </row>
    <row r="86" hidden="1" outlineLevel="2">
      <c r="A86" s="28"/>
      <c r="B86" s="29"/>
      <c r="C86" s="29"/>
      <c r="D86" s="11">
        <v>2016.0</v>
      </c>
      <c r="E86" s="5">
        <f t="shared" si="11"/>
        <v>122.692</v>
      </c>
      <c r="F86" s="5">
        <f t="shared" ref="F86:G86" si="206">I86+L86+O86+R86+U86+X86+AA86+AD86+AK86+AG86</f>
        <v>122.692</v>
      </c>
      <c r="G86" s="5">
        <f t="shared" si="206"/>
        <v>0</v>
      </c>
      <c r="H86" s="50">
        <f t="shared" si="13"/>
        <v>0</v>
      </c>
      <c r="I86" s="61"/>
      <c r="J86" s="61"/>
      <c r="K86" s="50">
        <f t="shared" si="51"/>
        <v>0</v>
      </c>
      <c r="L86" s="61"/>
      <c r="M86" s="61"/>
      <c r="N86" s="50">
        <f t="shared" si="17"/>
        <v>0</v>
      </c>
      <c r="O86" s="61"/>
      <c r="P86" s="61"/>
      <c r="Q86" s="50">
        <f t="shared" si="19"/>
        <v>0</v>
      </c>
      <c r="R86" s="61"/>
      <c r="S86" s="61"/>
      <c r="T86" s="50">
        <f t="shared" si="21"/>
        <v>0</v>
      </c>
      <c r="U86" s="61"/>
      <c r="V86" s="61"/>
      <c r="W86" s="50">
        <f t="shared" si="23"/>
        <v>0</v>
      </c>
      <c r="X86" s="61"/>
      <c r="Y86" s="61"/>
      <c r="Z86" s="50">
        <f t="shared" si="103"/>
        <v>0</v>
      </c>
      <c r="AA86" s="61"/>
      <c r="AB86" s="61"/>
      <c r="AC86" s="50">
        <f t="shared" si="104"/>
        <v>0</v>
      </c>
      <c r="AD86" s="61"/>
      <c r="AE86" s="61"/>
      <c r="AF86" s="50">
        <f t="shared" si="29"/>
        <v>0</v>
      </c>
      <c r="AG86" s="61"/>
      <c r="AH86" s="61"/>
      <c r="AI86" s="55"/>
      <c r="AJ86" s="56">
        <f t="shared" si="31"/>
        <v>122.692</v>
      </c>
      <c r="AK86" s="71">
        <v>122.692</v>
      </c>
      <c r="AL86" s="61"/>
      <c r="AM86" s="55"/>
    </row>
    <row r="87" hidden="1" outlineLevel="2">
      <c r="A87" s="28"/>
      <c r="B87" s="29"/>
      <c r="C87" s="29"/>
      <c r="D87" s="11">
        <v>2017.0</v>
      </c>
      <c r="E87" s="5">
        <f t="shared" si="11"/>
        <v>306.62223</v>
      </c>
      <c r="F87" s="5">
        <f t="shared" ref="F87:G87" si="207">I87+L87+O87+R87+U87+X87+AA87+AD87+AK87+AG87</f>
        <v>306.62223</v>
      </c>
      <c r="G87" s="5">
        <f t="shared" si="207"/>
        <v>0</v>
      </c>
      <c r="H87" s="50">
        <f t="shared" si="13"/>
        <v>0</v>
      </c>
      <c r="I87" s="61"/>
      <c r="J87" s="61"/>
      <c r="K87" s="50">
        <f t="shared" si="51"/>
        <v>0</v>
      </c>
      <c r="L87" s="61"/>
      <c r="M87" s="61"/>
      <c r="N87" s="50">
        <f t="shared" si="17"/>
        <v>0</v>
      </c>
      <c r="O87" s="61"/>
      <c r="P87" s="61"/>
      <c r="Q87" s="50">
        <f t="shared" si="19"/>
        <v>0</v>
      </c>
      <c r="R87" s="61"/>
      <c r="S87" s="61"/>
      <c r="T87" s="50">
        <f t="shared" si="21"/>
        <v>0</v>
      </c>
      <c r="U87" s="61"/>
      <c r="V87" s="61"/>
      <c r="W87" s="50">
        <f t="shared" si="23"/>
        <v>0</v>
      </c>
      <c r="X87" s="61"/>
      <c r="Y87" s="61"/>
      <c r="Z87" s="50">
        <f t="shared" si="103"/>
        <v>0</v>
      </c>
      <c r="AA87" s="61"/>
      <c r="AB87" s="61"/>
      <c r="AC87" s="50">
        <f t="shared" si="104"/>
        <v>0</v>
      </c>
      <c r="AD87" s="61"/>
      <c r="AE87" s="61"/>
      <c r="AF87" s="33">
        <f t="shared" si="29"/>
        <v>296</v>
      </c>
      <c r="AG87" s="72">
        <v>296.0</v>
      </c>
      <c r="AH87" s="61"/>
      <c r="AI87" s="44" t="s">
        <v>60</v>
      </c>
      <c r="AJ87" s="56">
        <f t="shared" si="31"/>
        <v>10.62223</v>
      </c>
      <c r="AK87" s="71">
        <v>10.62223</v>
      </c>
      <c r="AL87" s="61"/>
      <c r="AM87" s="55"/>
    </row>
    <row r="88" hidden="1" outlineLevel="2">
      <c r="A88" s="28"/>
      <c r="B88" s="29"/>
      <c r="C88" s="29"/>
      <c r="D88" s="11">
        <v>2018.0</v>
      </c>
      <c r="E88" s="5">
        <f t="shared" si="11"/>
        <v>741.83</v>
      </c>
      <c r="F88" s="5">
        <f t="shared" ref="F88:G88" si="208">I88+L88+O88+R88+U88+X88+AA88+AD88+AK88+AG88</f>
        <v>741.83</v>
      </c>
      <c r="G88" s="5">
        <f t="shared" si="208"/>
        <v>0</v>
      </c>
      <c r="H88" s="50">
        <f t="shared" si="13"/>
        <v>0</v>
      </c>
      <c r="I88" s="61"/>
      <c r="J88" s="61"/>
      <c r="K88" s="50">
        <f t="shared" si="51"/>
        <v>0</v>
      </c>
      <c r="L88" s="61"/>
      <c r="M88" s="61"/>
      <c r="N88" s="50">
        <f t="shared" si="17"/>
        <v>0</v>
      </c>
      <c r="O88" s="61"/>
      <c r="P88" s="61"/>
      <c r="Q88" s="50">
        <f t="shared" si="19"/>
        <v>0</v>
      </c>
      <c r="R88" s="61"/>
      <c r="S88" s="61"/>
      <c r="T88" s="50">
        <f t="shared" si="21"/>
        <v>0</v>
      </c>
      <c r="U88" s="61"/>
      <c r="V88" s="61"/>
      <c r="W88" s="50">
        <f t="shared" si="23"/>
        <v>0</v>
      </c>
      <c r="X88" s="61"/>
      <c r="Y88" s="61"/>
      <c r="Z88" s="50">
        <f t="shared" si="103"/>
        <v>0</v>
      </c>
      <c r="AA88" s="61"/>
      <c r="AB88" s="61"/>
      <c r="AC88" s="56">
        <f t="shared" si="104"/>
        <v>328</v>
      </c>
      <c r="AD88" s="81">
        <v>328.0</v>
      </c>
      <c r="AE88" s="61"/>
      <c r="AF88" s="33">
        <f t="shared" si="29"/>
        <v>268.75</v>
      </c>
      <c r="AG88" s="72">
        <v>268.75</v>
      </c>
      <c r="AH88" s="61"/>
      <c r="AI88" s="48" t="s">
        <v>60</v>
      </c>
      <c r="AJ88" s="56">
        <f t="shared" si="31"/>
        <v>145.08</v>
      </c>
      <c r="AK88" s="71">
        <v>145.08</v>
      </c>
      <c r="AL88" s="61"/>
      <c r="AM88" s="55"/>
    </row>
    <row r="89" hidden="1" outlineLevel="2">
      <c r="A89" s="28"/>
      <c r="B89" s="29"/>
      <c r="C89" s="29"/>
      <c r="D89" s="11">
        <v>2019.0</v>
      </c>
      <c r="E89" s="5">
        <f t="shared" si="11"/>
        <v>1063.132</v>
      </c>
      <c r="F89" s="5">
        <f t="shared" ref="F89:G89" si="209">I89+L89+O89+R89+U89+X89+AA89+AD89+AK89+AG89</f>
        <v>1063.132</v>
      </c>
      <c r="G89" s="5">
        <f t="shared" si="209"/>
        <v>0</v>
      </c>
      <c r="H89" s="50">
        <f t="shared" si="13"/>
        <v>0</v>
      </c>
      <c r="I89" s="61"/>
      <c r="J89" s="61"/>
      <c r="K89" s="50">
        <f t="shared" si="51"/>
        <v>0</v>
      </c>
      <c r="L89" s="61"/>
      <c r="M89" s="61"/>
      <c r="N89" s="50">
        <f t="shared" si="17"/>
        <v>0</v>
      </c>
      <c r="O89" s="61"/>
      <c r="P89" s="61"/>
      <c r="Q89" s="50">
        <f t="shared" si="19"/>
        <v>0</v>
      </c>
      <c r="R89" s="61"/>
      <c r="S89" s="61"/>
      <c r="T89" s="33">
        <f t="shared" si="21"/>
        <v>184.198</v>
      </c>
      <c r="U89" s="72">
        <v>184.198</v>
      </c>
      <c r="V89" s="61"/>
      <c r="W89" s="50">
        <f t="shared" si="23"/>
        <v>0</v>
      </c>
      <c r="X89" s="61"/>
      <c r="Y89" s="61"/>
      <c r="Z89" s="50">
        <f t="shared" si="103"/>
        <v>0</v>
      </c>
      <c r="AA89" s="61"/>
      <c r="AB89" s="61"/>
      <c r="AC89" s="50">
        <f t="shared" si="104"/>
        <v>158.4</v>
      </c>
      <c r="AD89" s="82">
        <f>158.4</f>
        <v>158.4</v>
      </c>
      <c r="AE89" s="61"/>
      <c r="AF89" s="50">
        <f t="shared" si="29"/>
        <v>41.85</v>
      </c>
      <c r="AG89" s="82">
        <f>41.85</f>
        <v>41.85</v>
      </c>
      <c r="AH89" s="61"/>
      <c r="AI89" s="48" t="s">
        <v>60</v>
      </c>
      <c r="AJ89" s="33">
        <f t="shared" si="31"/>
        <v>678.684</v>
      </c>
      <c r="AK89" s="73">
        <v>678.684</v>
      </c>
      <c r="AL89" s="61"/>
      <c r="AM89" s="44"/>
    </row>
    <row r="90" hidden="1" outlineLevel="2">
      <c r="A90" s="28"/>
      <c r="B90" s="29"/>
      <c r="C90" s="29"/>
      <c r="D90" s="11">
        <v>2020.0</v>
      </c>
      <c r="E90" s="5">
        <f t="shared" si="11"/>
        <v>892.999</v>
      </c>
      <c r="F90" s="5">
        <f t="shared" ref="F90:G90" si="210">I90+L90+O90+R90+U90+X90+AA90+AD90+AK90+AG90</f>
        <v>665.999</v>
      </c>
      <c r="G90" s="58">
        <f t="shared" si="210"/>
        <v>227</v>
      </c>
      <c r="H90" s="50">
        <f t="shared" si="13"/>
        <v>0</v>
      </c>
      <c r="I90" s="65"/>
      <c r="J90" s="65"/>
      <c r="K90" s="50">
        <f t="shared" si="51"/>
        <v>0</v>
      </c>
      <c r="L90" s="65"/>
      <c r="M90" s="65"/>
      <c r="N90" s="50">
        <f t="shared" si="17"/>
        <v>227</v>
      </c>
      <c r="O90" s="65"/>
      <c r="P90" s="79">
        <v>227.0</v>
      </c>
      <c r="Q90" s="50">
        <f t="shared" si="19"/>
        <v>0</v>
      </c>
      <c r="R90" s="65"/>
      <c r="S90" s="65"/>
      <c r="T90" s="56">
        <f t="shared" si="21"/>
        <v>0</v>
      </c>
      <c r="U90" s="66"/>
      <c r="V90" s="65"/>
      <c r="W90" s="50">
        <f t="shared" si="23"/>
        <v>0</v>
      </c>
      <c r="X90" s="65"/>
      <c r="Y90" s="65"/>
      <c r="Z90" s="50">
        <f t="shared" si="103"/>
        <v>0</v>
      </c>
      <c r="AA90" s="65"/>
      <c r="AB90" s="65"/>
      <c r="AC90" s="50">
        <f t="shared" si="104"/>
        <v>0</v>
      </c>
      <c r="AD90" s="65"/>
      <c r="AE90" s="65"/>
      <c r="AF90" s="33">
        <f t="shared" si="29"/>
        <v>572</v>
      </c>
      <c r="AG90" s="79">
        <v>572.0</v>
      </c>
      <c r="AH90" s="65"/>
      <c r="AI90" s="48" t="s">
        <v>36</v>
      </c>
      <c r="AJ90" s="56">
        <f t="shared" si="31"/>
        <v>93.999</v>
      </c>
      <c r="AK90" s="74">
        <v>93.999</v>
      </c>
      <c r="AL90" s="65"/>
      <c r="AM90" s="60"/>
    </row>
    <row r="91" hidden="1" outlineLevel="2">
      <c r="A91" s="28"/>
      <c r="B91" s="29"/>
      <c r="C91" s="29"/>
      <c r="D91" s="35">
        <v>2021.0</v>
      </c>
      <c r="E91" s="5">
        <f t="shared" si="11"/>
        <v>0</v>
      </c>
      <c r="F91" s="5">
        <f t="shared" ref="F91:G91" si="211">I91+L91+O91+R91+U91+X91+AA91+AD91+AK91+AG91</f>
        <v>0</v>
      </c>
      <c r="G91" s="58">
        <f t="shared" si="211"/>
        <v>0</v>
      </c>
      <c r="H91" s="50">
        <f t="shared" si="13"/>
        <v>0</v>
      </c>
      <c r="I91" s="65"/>
      <c r="J91" s="65"/>
      <c r="K91" s="50">
        <f t="shared" si="51"/>
        <v>0</v>
      </c>
      <c r="L91" s="65"/>
      <c r="M91" s="65"/>
      <c r="N91" s="50">
        <f t="shared" si="17"/>
        <v>0</v>
      </c>
      <c r="O91" s="65"/>
      <c r="P91" s="79"/>
      <c r="Q91" s="50">
        <f t="shared" si="19"/>
        <v>0</v>
      </c>
      <c r="R91" s="65"/>
      <c r="S91" s="65"/>
      <c r="T91" s="56">
        <f t="shared" si="21"/>
        <v>0</v>
      </c>
      <c r="U91" s="66"/>
      <c r="V91" s="65"/>
      <c r="W91" s="50">
        <f t="shared" si="23"/>
        <v>0</v>
      </c>
      <c r="X91" s="65"/>
      <c r="Y91" s="65"/>
      <c r="Z91" s="50">
        <f t="shared" si="103"/>
        <v>0</v>
      </c>
      <c r="AA91" s="65"/>
      <c r="AB91" s="65"/>
      <c r="AC91" s="50">
        <f t="shared" si="104"/>
        <v>0</v>
      </c>
      <c r="AD91" s="65"/>
      <c r="AE91" s="65"/>
      <c r="AF91" s="33">
        <f t="shared" si="29"/>
        <v>0</v>
      </c>
      <c r="AG91" s="79"/>
      <c r="AH91" s="65"/>
      <c r="AI91" s="48"/>
      <c r="AJ91" s="50">
        <f t="shared" si="31"/>
        <v>0</v>
      </c>
      <c r="AK91" s="65"/>
      <c r="AL91" s="65"/>
      <c r="AM91" s="60"/>
    </row>
    <row r="92" hidden="1" outlineLevel="1" collapsed="1">
      <c r="A92" s="22">
        <v>11.0</v>
      </c>
      <c r="B92" s="22" t="s">
        <v>61</v>
      </c>
      <c r="C92" s="22" t="s">
        <v>62</v>
      </c>
      <c r="D92" s="24"/>
      <c r="E92" s="25">
        <f t="shared" si="11"/>
        <v>6972.39574</v>
      </c>
      <c r="F92" s="25">
        <f t="shared" ref="F92:G92" si="212">SUM(F93:F99)</f>
        <v>6972.39574</v>
      </c>
      <c r="G92" s="25">
        <f t="shared" si="212"/>
        <v>0</v>
      </c>
      <c r="H92" s="26">
        <f t="shared" si="13"/>
        <v>234.05287</v>
      </c>
      <c r="I92" s="22">
        <f t="shared" ref="I92:J92" si="213">SUM(I93:I99)</f>
        <v>234.05287</v>
      </c>
      <c r="J92" s="22">
        <f t="shared" si="213"/>
        <v>0</v>
      </c>
      <c r="K92" s="26">
        <f t="shared" si="51"/>
        <v>0</v>
      </c>
      <c r="L92" s="22">
        <f t="shared" ref="L92:M92" si="214">SUM(L93:L99)</f>
        <v>0</v>
      </c>
      <c r="M92" s="22">
        <f t="shared" si="214"/>
        <v>0</v>
      </c>
      <c r="N92" s="26">
        <f t="shared" si="17"/>
        <v>3975.23</v>
      </c>
      <c r="O92" s="22">
        <f t="shared" ref="O92:P92" si="215">SUM(O93:O99)</f>
        <v>3975.23</v>
      </c>
      <c r="P92" s="22">
        <f t="shared" si="215"/>
        <v>0</v>
      </c>
      <c r="Q92" s="26">
        <f t="shared" si="19"/>
        <v>471.95076</v>
      </c>
      <c r="R92" s="22">
        <f t="shared" ref="R92:S92" si="216">SUM(R93:R99)</f>
        <v>471.95076</v>
      </c>
      <c r="S92" s="22">
        <f t="shared" si="216"/>
        <v>0</v>
      </c>
      <c r="T92" s="26">
        <f t="shared" si="21"/>
        <v>186.87782</v>
      </c>
      <c r="U92" s="22">
        <f t="shared" ref="U92:V92" si="217">SUM(U93:U99)</f>
        <v>186.87782</v>
      </c>
      <c r="V92" s="22">
        <f t="shared" si="217"/>
        <v>0</v>
      </c>
      <c r="W92" s="26">
        <f t="shared" si="23"/>
        <v>0</v>
      </c>
      <c r="X92" s="22">
        <f t="shared" ref="X92:Y92" si="218">SUM(X93:X99)</f>
        <v>0</v>
      </c>
      <c r="Y92" s="22">
        <f t="shared" si="218"/>
        <v>0</v>
      </c>
      <c r="Z92" s="26">
        <f t="shared" si="103"/>
        <v>0</v>
      </c>
      <c r="AA92" s="22">
        <f t="shared" ref="AA92:AB92" si="219">SUM(AA93:AA99)</f>
        <v>0</v>
      </c>
      <c r="AB92" s="22">
        <f t="shared" si="219"/>
        <v>0</v>
      </c>
      <c r="AC92" s="26">
        <f t="shared" si="104"/>
        <v>0</v>
      </c>
      <c r="AD92" s="22">
        <f t="shared" ref="AD92:AE92" si="220">SUM(AD93:AD99)</f>
        <v>0</v>
      </c>
      <c r="AE92" s="22">
        <f t="shared" si="220"/>
        <v>0</v>
      </c>
      <c r="AF92" s="26">
        <f t="shared" si="29"/>
        <v>203.47787</v>
      </c>
      <c r="AG92" s="22">
        <f t="shared" ref="AG92:AH92" si="221">SUM(AG93:AG99)</f>
        <v>203.47787</v>
      </c>
      <c r="AH92" s="22">
        <f t="shared" si="221"/>
        <v>0</v>
      </c>
      <c r="AI92" s="27"/>
      <c r="AJ92" s="26">
        <f t="shared" si="31"/>
        <v>1900.80642</v>
      </c>
      <c r="AK92" s="22">
        <f t="shared" ref="AK92:AL92" si="222">SUM(AK93:AK99)</f>
        <v>1900.80642</v>
      </c>
      <c r="AL92" s="22">
        <f t="shared" si="222"/>
        <v>0</v>
      </c>
      <c r="AM92" s="27"/>
    </row>
    <row r="93" hidden="1" outlineLevel="2">
      <c r="A93" s="28"/>
      <c r="B93" s="29"/>
      <c r="C93" s="29"/>
      <c r="D93" s="11">
        <v>2015.0</v>
      </c>
      <c r="E93" s="5">
        <f t="shared" si="11"/>
        <v>9.6145</v>
      </c>
      <c r="F93" s="5">
        <f t="shared" ref="F93:G93" si="223">I93+L93+O93+R93+U93+X93+AA93+AD93+AK93+AG93</f>
        <v>9.6145</v>
      </c>
      <c r="G93" s="5">
        <f t="shared" si="223"/>
        <v>0</v>
      </c>
      <c r="H93" s="30">
        <f t="shared" si="13"/>
        <v>0</v>
      </c>
      <c r="I93" s="28"/>
      <c r="J93" s="28"/>
      <c r="K93" s="30">
        <f t="shared" si="51"/>
        <v>0</v>
      </c>
      <c r="L93" s="28"/>
      <c r="M93" s="28"/>
      <c r="N93" s="30">
        <f t="shared" si="17"/>
        <v>0</v>
      </c>
      <c r="O93" s="28"/>
      <c r="P93" s="28"/>
      <c r="Q93" s="30">
        <f t="shared" si="19"/>
        <v>0</v>
      </c>
      <c r="R93" s="28"/>
      <c r="S93" s="28"/>
      <c r="T93" s="30">
        <f t="shared" si="21"/>
        <v>0</v>
      </c>
      <c r="U93" s="28"/>
      <c r="V93" s="28"/>
      <c r="W93" s="30">
        <f t="shared" si="23"/>
        <v>0</v>
      </c>
      <c r="X93" s="28"/>
      <c r="Y93" s="28"/>
      <c r="Z93" s="30">
        <f t="shared" si="103"/>
        <v>0</v>
      </c>
      <c r="AA93" s="28"/>
      <c r="AB93" s="28"/>
      <c r="AC93" s="30">
        <f t="shared" si="104"/>
        <v>0</v>
      </c>
      <c r="AD93" s="28"/>
      <c r="AE93" s="28"/>
      <c r="AF93" s="30">
        <f t="shared" si="29"/>
        <v>0</v>
      </c>
      <c r="AG93" s="28"/>
      <c r="AH93" s="28"/>
      <c r="AI93" s="31"/>
      <c r="AJ93" s="33">
        <f t="shared" si="31"/>
        <v>9.6145</v>
      </c>
      <c r="AK93" s="34">
        <v>9.6145</v>
      </c>
      <c r="AL93" s="28"/>
      <c r="AM93" s="31"/>
    </row>
    <row r="94" hidden="1" outlineLevel="2">
      <c r="A94" s="28"/>
      <c r="B94" s="29"/>
      <c r="C94" s="29"/>
      <c r="D94" s="11">
        <v>2016.0</v>
      </c>
      <c r="E94" s="5">
        <f t="shared" si="11"/>
        <v>518.13928</v>
      </c>
      <c r="F94" s="5">
        <f t="shared" ref="F94:G94" si="224">I94+L94+O94+R94+U94+X94+AA94+AD94+AK94+AG94</f>
        <v>518.13928</v>
      </c>
      <c r="G94" s="5">
        <f t="shared" si="224"/>
        <v>0</v>
      </c>
      <c r="H94" s="33">
        <f t="shared" si="13"/>
        <v>143.54778</v>
      </c>
      <c r="I94" s="34">
        <v>143.54778</v>
      </c>
      <c r="J94" s="28"/>
      <c r="K94" s="30">
        <f t="shared" si="51"/>
        <v>0</v>
      </c>
      <c r="L94" s="28"/>
      <c r="M94" s="28"/>
      <c r="N94" s="33">
        <f t="shared" si="17"/>
        <v>125.59</v>
      </c>
      <c r="O94" s="32">
        <v>125.59</v>
      </c>
      <c r="P94" s="28"/>
      <c r="Q94" s="33">
        <f t="shared" si="19"/>
        <v>99.96</v>
      </c>
      <c r="R94" s="32">
        <v>99.96</v>
      </c>
      <c r="S94" s="28"/>
      <c r="T94" s="30">
        <f t="shared" si="21"/>
        <v>0</v>
      </c>
      <c r="U94" s="28"/>
      <c r="V94" s="28"/>
      <c r="W94" s="30">
        <f t="shared" si="23"/>
        <v>0</v>
      </c>
      <c r="X94" s="28"/>
      <c r="Y94" s="28"/>
      <c r="Z94" s="30">
        <f t="shared" si="103"/>
        <v>0</v>
      </c>
      <c r="AA94" s="28"/>
      <c r="AB94" s="28"/>
      <c r="AC94" s="30">
        <f t="shared" si="104"/>
        <v>0</v>
      </c>
      <c r="AD94" s="28"/>
      <c r="AE94" s="28"/>
      <c r="AF94" s="30">
        <f t="shared" si="29"/>
        <v>0</v>
      </c>
      <c r="AG94" s="28"/>
      <c r="AH94" s="28"/>
      <c r="AI94" s="31"/>
      <c r="AJ94" s="33">
        <f t="shared" si="31"/>
        <v>149.0415</v>
      </c>
      <c r="AK94" s="34">
        <v>149.0415</v>
      </c>
      <c r="AL94" s="28"/>
      <c r="AM94" s="31"/>
    </row>
    <row r="95" hidden="1" outlineLevel="2">
      <c r="A95" s="28"/>
      <c r="B95" s="29"/>
      <c r="C95" s="29"/>
      <c r="D95" s="11">
        <v>2017.0</v>
      </c>
      <c r="E95" s="5">
        <f t="shared" si="11"/>
        <v>502.36179</v>
      </c>
      <c r="F95" s="5">
        <f t="shared" ref="F95:G95" si="225">I95+L95+O95+R95+U95+X95+AA95+AD95+AK95+AG95</f>
        <v>502.36179</v>
      </c>
      <c r="G95" s="5">
        <f t="shared" si="225"/>
        <v>0</v>
      </c>
      <c r="H95" s="33">
        <f t="shared" si="13"/>
        <v>81.01879</v>
      </c>
      <c r="I95" s="34">
        <v>81.01879</v>
      </c>
      <c r="J95" s="28"/>
      <c r="K95" s="30">
        <f t="shared" si="51"/>
        <v>0</v>
      </c>
      <c r="L95" s="28"/>
      <c r="M95" s="28"/>
      <c r="N95" s="33">
        <f t="shared" si="17"/>
        <v>398.4</v>
      </c>
      <c r="O95" s="32">
        <f>398.4</f>
        <v>398.4</v>
      </c>
      <c r="P95" s="28"/>
      <c r="Q95" s="33">
        <f t="shared" si="19"/>
        <v>7.422</v>
      </c>
      <c r="R95" s="34">
        <v>7.422</v>
      </c>
      <c r="S95" s="28"/>
      <c r="T95" s="30">
        <f t="shared" si="21"/>
        <v>0</v>
      </c>
      <c r="U95" s="28"/>
      <c r="V95" s="28"/>
      <c r="W95" s="30">
        <f t="shared" si="23"/>
        <v>0</v>
      </c>
      <c r="X95" s="28"/>
      <c r="Y95" s="28"/>
      <c r="Z95" s="30">
        <f t="shared" si="103"/>
        <v>0</v>
      </c>
      <c r="AA95" s="28"/>
      <c r="AB95" s="28"/>
      <c r="AC95" s="30">
        <f t="shared" si="104"/>
        <v>0</v>
      </c>
      <c r="AD95" s="28"/>
      <c r="AE95" s="28"/>
      <c r="AF95" s="30">
        <f t="shared" si="29"/>
        <v>0</v>
      </c>
      <c r="AG95" s="28"/>
      <c r="AH95" s="28"/>
      <c r="AI95" s="31"/>
      <c r="AJ95" s="33">
        <f t="shared" si="31"/>
        <v>15.521</v>
      </c>
      <c r="AK95" s="34">
        <v>15.521</v>
      </c>
      <c r="AL95" s="28"/>
      <c r="AM95" s="31"/>
    </row>
    <row r="96" hidden="1" outlineLevel="2">
      <c r="A96" s="28"/>
      <c r="B96" s="29"/>
      <c r="C96" s="29"/>
      <c r="D96" s="11">
        <v>2018.0</v>
      </c>
      <c r="E96" s="5">
        <f t="shared" si="11"/>
        <v>2892.2493</v>
      </c>
      <c r="F96" s="5">
        <f t="shared" ref="F96:G96" si="226">I96+L96+O96+R96+U96+X96+AA96+AD96+AK96+AG96</f>
        <v>2892.2493</v>
      </c>
      <c r="G96" s="5">
        <f t="shared" si="226"/>
        <v>0</v>
      </c>
      <c r="H96" s="33">
        <f t="shared" si="13"/>
        <v>9.4863</v>
      </c>
      <c r="I96" s="34">
        <v>9.4863</v>
      </c>
      <c r="J96" s="28"/>
      <c r="K96" s="30">
        <f t="shared" si="51"/>
        <v>0</v>
      </c>
      <c r="L96" s="28"/>
      <c r="M96" s="28"/>
      <c r="N96" s="33">
        <f t="shared" si="17"/>
        <v>2600</v>
      </c>
      <c r="O96" s="34">
        <v>2600.0</v>
      </c>
      <c r="P96" s="28"/>
      <c r="Q96" s="33">
        <f t="shared" si="19"/>
        <v>51.651</v>
      </c>
      <c r="R96" s="34">
        <v>51.651</v>
      </c>
      <c r="S96" s="28"/>
      <c r="T96" s="30">
        <f t="shared" si="21"/>
        <v>0</v>
      </c>
      <c r="U96" s="28"/>
      <c r="V96" s="28"/>
      <c r="W96" s="30">
        <f t="shared" si="23"/>
        <v>0</v>
      </c>
      <c r="X96" s="28"/>
      <c r="Y96" s="28"/>
      <c r="Z96" s="30">
        <f t="shared" si="103"/>
        <v>0</v>
      </c>
      <c r="AA96" s="28"/>
      <c r="AB96" s="28"/>
      <c r="AC96" s="30">
        <f t="shared" si="104"/>
        <v>0</v>
      </c>
      <c r="AD96" s="28"/>
      <c r="AE96" s="28"/>
      <c r="AF96" s="30">
        <f t="shared" si="29"/>
        <v>0</v>
      </c>
      <c r="AG96" s="28"/>
      <c r="AH96" s="28"/>
      <c r="AI96" s="31"/>
      <c r="AJ96" s="33">
        <f t="shared" si="31"/>
        <v>231.112</v>
      </c>
      <c r="AK96" s="34">
        <v>231.112</v>
      </c>
      <c r="AL96" s="28"/>
      <c r="AM96" s="31"/>
    </row>
    <row r="97" hidden="1" outlineLevel="2">
      <c r="A97" s="28"/>
      <c r="B97" s="29"/>
      <c r="C97" s="29"/>
      <c r="D97" s="11">
        <v>2019.0</v>
      </c>
      <c r="E97" s="5">
        <f t="shared" si="11"/>
        <v>2840.06187</v>
      </c>
      <c r="F97" s="5">
        <f t="shared" ref="F97:G97" si="227">I97+L97+O97+R97+U97+X97+AA97+AD97+AK97+AG97</f>
        <v>2840.06187</v>
      </c>
      <c r="G97" s="5">
        <f t="shared" si="227"/>
        <v>0</v>
      </c>
      <c r="H97" s="30">
        <f t="shared" si="13"/>
        <v>0</v>
      </c>
      <c r="I97" s="28"/>
      <c r="J97" s="28"/>
      <c r="K97" s="30">
        <f t="shared" si="51"/>
        <v>0</v>
      </c>
      <c r="L97" s="28"/>
      <c r="M97" s="28"/>
      <c r="N97" s="33">
        <f t="shared" si="17"/>
        <v>851.24</v>
      </c>
      <c r="O97" s="32">
        <v>851.24</v>
      </c>
      <c r="P97" s="28"/>
      <c r="Q97" s="33">
        <f t="shared" si="19"/>
        <v>312.91776</v>
      </c>
      <c r="R97" s="34">
        <v>312.91776</v>
      </c>
      <c r="S97" s="28"/>
      <c r="T97" s="33">
        <f t="shared" si="21"/>
        <v>186.87782</v>
      </c>
      <c r="U97" s="34">
        <v>186.87782</v>
      </c>
      <c r="V97" s="28"/>
      <c r="W97" s="30">
        <f t="shared" si="23"/>
        <v>0</v>
      </c>
      <c r="X97" s="28"/>
      <c r="Y97" s="28"/>
      <c r="Z97" s="30">
        <f t="shared" si="103"/>
        <v>0</v>
      </c>
      <c r="AA97" s="28"/>
      <c r="AB97" s="28"/>
      <c r="AC97" s="30">
        <f t="shared" si="104"/>
        <v>0</v>
      </c>
      <c r="AD97" s="28"/>
      <c r="AE97" s="28"/>
      <c r="AF97" s="33">
        <f t="shared" si="29"/>
        <v>95.47787</v>
      </c>
      <c r="AG97" s="34">
        <f>28.97647+20.3238+46.1776</f>
        <v>95.47787</v>
      </c>
      <c r="AH97" s="28"/>
      <c r="AI97" s="44" t="s">
        <v>63</v>
      </c>
      <c r="AJ97" s="33">
        <f t="shared" si="31"/>
        <v>1393.54842</v>
      </c>
      <c r="AK97" s="34">
        <v>1393.54842</v>
      </c>
      <c r="AL97" s="28"/>
      <c r="AM97" s="31"/>
    </row>
    <row r="98" hidden="1" outlineLevel="2">
      <c r="A98" s="28"/>
      <c r="B98" s="29"/>
      <c r="C98" s="29"/>
      <c r="D98" s="11">
        <v>2020.0</v>
      </c>
      <c r="E98" s="5">
        <f t="shared" si="11"/>
        <v>209.969</v>
      </c>
      <c r="F98" s="5">
        <f t="shared" ref="F98:G98" si="228">I98+L98+O98+R98+U98+X98+AA98+AD98+AK98+AG98</f>
        <v>209.969</v>
      </c>
      <c r="G98" s="58">
        <f t="shared" si="228"/>
        <v>0</v>
      </c>
      <c r="H98" s="33">
        <f t="shared" si="13"/>
        <v>0</v>
      </c>
      <c r="I98" s="46"/>
      <c r="J98" s="47"/>
      <c r="K98" s="30">
        <f t="shared" si="51"/>
        <v>0</v>
      </c>
      <c r="L98" s="47"/>
      <c r="M98" s="47"/>
      <c r="N98" s="33">
        <f t="shared" si="17"/>
        <v>0</v>
      </c>
      <c r="O98" s="46"/>
      <c r="P98" s="47"/>
      <c r="Q98" s="33">
        <f t="shared" si="19"/>
        <v>0</v>
      </c>
      <c r="R98" s="46"/>
      <c r="S98" s="47"/>
      <c r="T98" s="33">
        <f t="shared" si="21"/>
        <v>0</v>
      </c>
      <c r="U98" s="46"/>
      <c r="V98" s="47"/>
      <c r="W98" s="30">
        <f t="shared" si="23"/>
        <v>0</v>
      </c>
      <c r="X98" s="47"/>
      <c r="Y98" s="47"/>
      <c r="Z98" s="33">
        <f t="shared" si="103"/>
        <v>0</v>
      </c>
      <c r="AA98" s="46"/>
      <c r="AB98" s="47"/>
      <c r="AC98" s="30">
        <f t="shared" si="104"/>
        <v>0</v>
      </c>
      <c r="AD98" s="47"/>
      <c r="AE98" s="47"/>
      <c r="AF98" s="33">
        <f t="shared" si="29"/>
        <v>108</v>
      </c>
      <c r="AG98" s="46">
        <v>108.0</v>
      </c>
      <c r="AH98" s="47"/>
      <c r="AI98" s="48" t="s">
        <v>64</v>
      </c>
      <c r="AJ98" s="33">
        <f t="shared" si="31"/>
        <v>101.969</v>
      </c>
      <c r="AK98" s="43">
        <v>101.969</v>
      </c>
      <c r="AL98" s="47"/>
      <c r="AM98" s="48" t="s">
        <v>65</v>
      </c>
    </row>
    <row r="99" hidden="1" outlineLevel="2">
      <c r="A99" s="28"/>
      <c r="B99" s="29"/>
      <c r="C99" s="29"/>
      <c r="D99" s="35">
        <v>2021.0</v>
      </c>
      <c r="E99" s="5">
        <f t="shared" si="11"/>
        <v>0</v>
      </c>
      <c r="F99" s="5">
        <f t="shared" ref="F99:G99" si="229">I99+L99+O99+R99+U99+X99+AA99+AD99+AK99+AG99</f>
        <v>0</v>
      </c>
      <c r="G99" s="58">
        <f t="shared" si="229"/>
        <v>0</v>
      </c>
      <c r="H99" s="33">
        <f t="shared" si="13"/>
        <v>0</v>
      </c>
      <c r="I99" s="46"/>
      <c r="J99" s="47"/>
      <c r="K99" s="30">
        <f t="shared" si="51"/>
        <v>0</v>
      </c>
      <c r="L99" s="47"/>
      <c r="M99" s="47"/>
      <c r="N99" s="33">
        <f t="shared" si="17"/>
        <v>0</v>
      </c>
      <c r="O99" s="46"/>
      <c r="P99" s="47"/>
      <c r="Q99" s="33">
        <f t="shared" si="19"/>
        <v>0</v>
      </c>
      <c r="R99" s="46"/>
      <c r="S99" s="47"/>
      <c r="T99" s="33">
        <f t="shared" si="21"/>
        <v>0</v>
      </c>
      <c r="U99" s="46"/>
      <c r="V99" s="47"/>
      <c r="W99" s="30">
        <f t="shared" si="23"/>
        <v>0</v>
      </c>
      <c r="X99" s="47"/>
      <c r="Y99" s="47"/>
      <c r="Z99" s="33">
        <f t="shared" si="103"/>
        <v>0</v>
      </c>
      <c r="AA99" s="46"/>
      <c r="AB99" s="47"/>
      <c r="AC99" s="30">
        <f t="shared" si="104"/>
        <v>0</v>
      </c>
      <c r="AD99" s="47"/>
      <c r="AE99" s="47"/>
      <c r="AF99" s="33">
        <f t="shared" si="29"/>
        <v>0</v>
      </c>
      <c r="AG99" s="46"/>
      <c r="AH99" s="47"/>
      <c r="AI99" s="49"/>
      <c r="AJ99" s="33">
        <f t="shared" si="31"/>
        <v>0</v>
      </c>
      <c r="AK99" s="46"/>
      <c r="AL99" s="47"/>
      <c r="AM99" s="49"/>
    </row>
    <row r="100" hidden="1" outlineLevel="1" collapsed="1">
      <c r="A100" s="22">
        <v>12.0</v>
      </c>
      <c r="B100" s="22" t="s">
        <v>66</v>
      </c>
      <c r="C100" s="22" t="s">
        <v>67</v>
      </c>
      <c r="D100" s="24"/>
      <c r="E100" s="25">
        <f t="shared" si="11"/>
        <v>4958.25736</v>
      </c>
      <c r="F100" s="25">
        <f t="shared" ref="F100:G100" si="230">SUM(F101:F107)</f>
        <v>4958.25736</v>
      </c>
      <c r="G100" s="25">
        <f t="shared" si="230"/>
        <v>0</v>
      </c>
      <c r="H100" s="26">
        <f t="shared" si="13"/>
        <v>86.06238</v>
      </c>
      <c r="I100" s="22">
        <f t="shared" ref="I100:J100" si="231">SUM(I101:I107)</f>
        <v>86.06238</v>
      </c>
      <c r="J100" s="22">
        <f t="shared" si="231"/>
        <v>0</v>
      </c>
      <c r="K100" s="26">
        <f t="shared" si="51"/>
        <v>0</v>
      </c>
      <c r="L100" s="22">
        <f t="shared" ref="L100:M100" si="232">SUM(L101:L107)</f>
        <v>0</v>
      </c>
      <c r="M100" s="22">
        <f t="shared" si="232"/>
        <v>0</v>
      </c>
      <c r="N100" s="26">
        <f t="shared" si="17"/>
        <v>179.15</v>
      </c>
      <c r="O100" s="22">
        <f t="shared" ref="O100:P100" si="233">SUM(O101:O107)</f>
        <v>179.15</v>
      </c>
      <c r="P100" s="22">
        <f t="shared" si="233"/>
        <v>0</v>
      </c>
      <c r="Q100" s="26">
        <f t="shared" si="19"/>
        <v>3644.943</v>
      </c>
      <c r="R100" s="22">
        <f t="shared" ref="R100:S100" si="234">SUM(R101:R107)</f>
        <v>3644.943</v>
      </c>
      <c r="S100" s="22">
        <f t="shared" si="234"/>
        <v>0</v>
      </c>
      <c r="T100" s="26">
        <f t="shared" si="21"/>
        <v>0</v>
      </c>
      <c r="U100" s="22">
        <f t="shared" ref="U100:V100" si="235">SUM(U101:U107)</f>
        <v>0</v>
      </c>
      <c r="V100" s="22">
        <f t="shared" si="235"/>
        <v>0</v>
      </c>
      <c r="W100" s="26">
        <f t="shared" si="23"/>
        <v>0</v>
      </c>
      <c r="X100" s="22">
        <f t="shared" ref="X100:Y100" si="236">SUM(X101:X107)</f>
        <v>0</v>
      </c>
      <c r="Y100" s="22">
        <f t="shared" si="236"/>
        <v>0</v>
      </c>
      <c r="Z100" s="26">
        <f t="shared" si="103"/>
        <v>0</v>
      </c>
      <c r="AA100" s="22">
        <f t="shared" ref="AA100:AB100" si="237">SUM(AA101:AA107)</f>
        <v>0</v>
      </c>
      <c r="AB100" s="22">
        <f t="shared" si="237"/>
        <v>0</v>
      </c>
      <c r="AC100" s="26">
        <f t="shared" si="104"/>
        <v>0</v>
      </c>
      <c r="AD100" s="22">
        <f t="shared" ref="AD100:AE100" si="238">SUM(AD101:AD107)</f>
        <v>0</v>
      </c>
      <c r="AE100" s="22">
        <f t="shared" si="238"/>
        <v>0</v>
      </c>
      <c r="AF100" s="26">
        <f t="shared" si="29"/>
        <v>0</v>
      </c>
      <c r="AG100" s="22">
        <f t="shared" ref="AG100:AH100" si="239">SUM(AG101:AG107)</f>
        <v>0</v>
      </c>
      <c r="AH100" s="22">
        <f t="shared" si="239"/>
        <v>0</v>
      </c>
      <c r="AI100" s="27"/>
      <c r="AJ100" s="26">
        <f t="shared" si="31"/>
        <v>1048.10198</v>
      </c>
      <c r="AK100" s="22">
        <f t="shared" ref="AK100:AL100" si="240">SUM(AK101:AK107)</f>
        <v>1048.10198</v>
      </c>
      <c r="AL100" s="22">
        <f t="shared" si="240"/>
        <v>0</v>
      </c>
      <c r="AM100" s="27"/>
    </row>
    <row r="101" hidden="1" outlineLevel="2">
      <c r="A101" s="28"/>
      <c r="B101" s="29"/>
      <c r="C101" s="29"/>
      <c r="D101" s="11">
        <v>2015.0</v>
      </c>
      <c r="E101" s="5">
        <f t="shared" si="11"/>
        <v>269.34338</v>
      </c>
      <c r="F101" s="5">
        <f t="shared" ref="F101:G101" si="241">I101+L101+O101+R101+U101+X101+AA101+AD101+AK101+AG101</f>
        <v>269.34338</v>
      </c>
      <c r="G101" s="5">
        <f t="shared" si="241"/>
        <v>0</v>
      </c>
      <c r="H101" s="33">
        <f t="shared" si="13"/>
        <v>86.06238</v>
      </c>
      <c r="I101" s="34">
        <v>86.06238</v>
      </c>
      <c r="J101" s="28"/>
      <c r="K101" s="30">
        <f t="shared" si="51"/>
        <v>0</v>
      </c>
      <c r="L101" s="28"/>
      <c r="M101" s="28"/>
      <c r="N101" s="33">
        <f t="shared" si="17"/>
        <v>179.15</v>
      </c>
      <c r="O101" s="32">
        <v>179.15</v>
      </c>
      <c r="P101" s="28"/>
      <c r="Q101" s="30">
        <f t="shared" si="19"/>
        <v>0</v>
      </c>
      <c r="R101" s="28"/>
      <c r="S101" s="28"/>
      <c r="T101" s="30">
        <f t="shared" si="21"/>
        <v>0</v>
      </c>
      <c r="U101" s="28"/>
      <c r="V101" s="28"/>
      <c r="W101" s="30">
        <f t="shared" si="23"/>
        <v>0</v>
      </c>
      <c r="X101" s="28"/>
      <c r="Y101" s="28"/>
      <c r="Z101" s="30">
        <f t="shared" si="103"/>
        <v>0</v>
      </c>
      <c r="AA101" s="28"/>
      <c r="AB101" s="28"/>
      <c r="AC101" s="30">
        <f t="shared" si="104"/>
        <v>0</v>
      </c>
      <c r="AD101" s="28"/>
      <c r="AE101" s="28"/>
      <c r="AF101" s="30">
        <f t="shared" si="29"/>
        <v>0</v>
      </c>
      <c r="AG101" s="28"/>
      <c r="AH101" s="28"/>
      <c r="AI101" s="31"/>
      <c r="AJ101" s="33">
        <f t="shared" si="31"/>
        <v>4.131</v>
      </c>
      <c r="AK101" s="34">
        <v>4.131</v>
      </c>
      <c r="AL101" s="28"/>
      <c r="AM101" s="31"/>
    </row>
    <row r="102" hidden="1" outlineLevel="2">
      <c r="A102" s="28"/>
      <c r="B102" s="29"/>
      <c r="C102" s="29"/>
      <c r="D102" s="11">
        <v>2016.0</v>
      </c>
      <c r="E102" s="5">
        <f t="shared" si="11"/>
        <v>121.47</v>
      </c>
      <c r="F102" s="5">
        <f t="shared" ref="F102:G102" si="242">I102+L102+O102+R102+U102+X102+AA102+AD102+AK102+AG102</f>
        <v>121.47</v>
      </c>
      <c r="G102" s="5">
        <f t="shared" si="242"/>
        <v>0</v>
      </c>
      <c r="H102" s="30">
        <f t="shared" si="13"/>
        <v>0</v>
      </c>
      <c r="I102" s="28"/>
      <c r="J102" s="28"/>
      <c r="K102" s="30">
        <f t="shared" si="51"/>
        <v>0</v>
      </c>
      <c r="L102" s="28"/>
      <c r="M102" s="28"/>
      <c r="N102" s="30">
        <f t="shared" si="17"/>
        <v>0</v>
      </c>
      <c r="O102" s="28"/>
      <c r="P102" s="28"/>
      <c r="Q102" s="30">
        <f t="shared" si="19"/>
        <v>0</v>
      </c>
      <c r="R102" s="28"/>
      <c r="S102" s="28"/>
      <c r="T102" s="30">
        <f t="shared" si="21"/>
        <v>0</v>
      </c>
      <c r="U102" s="28"/>
      <c r="V102" s="28"/>
      <c r="W102" s="30">
        <f t="shared" si="23"/>
        <v>0</v>
      </c>
      <c r="X102" s="28"/>
      <c r="Y102" s="28"/>
      <c r="Z102" s="30">
        <f t="shared" si="103"/>
        <v>0</v>
      </c>
      <c r="AA102" s="28"/>
      <c r="AB102" s="28"/>
      <c r="AC102" s="30">
        <f t="shared" si="104"/>
        <v>0</v>
      </c>
      <c r="AD102" s="28"/>
      <c r="AE102" s="28"/>
      <c r="AF102" s="30">
        <f t="shared" si="29"/>
        <v>0</v>
      </c>
      <c r="AG102" s="28"/>
      <c r="AH102" s="28"/>
      <c r="AI102" s="31"/>
      <c r="AJ102" s="33">
        <f t="shared" si="31"/>
        <v>121.47</v>
      </c>
      <c r="AK102" s="34">
        <v>121.47</v>
      </c>
      <c r="AL102" s="28"/>
      <c r="AM102" s="31"/>
    </row>
    <row r="103" hidden="1" outlineLevel="2">
      <c r="A103" s="28"/>
      <c r="B103" s="29"/>
      <c r="C103" s="29"/>
      <c r="D103" s="11">
        <v>2017.0</v>
      </c>
      <c r="E103" s="5">
        <f t="shared" si="11"/>
        <v>6.27</v>
      </c>
      <c r="F103" s="5">
        <f t="shared" ref="F103:G103" si="243">I103+L103+O103+R103+U103+X103+AA103+AD103+AK103+AG103</f>
        <v>6.27</v>
      </c>
      <c r="G103" s="5">
        <f t="shared" si="243"/>
        <v>0</v>
      </c>
      <c r="H103" s="30">
        <f t="shared" si="13"/>
        <v>0</v>
      </c>
      <c r="I103" s="28"/>
      <c r="J103" s="28"/>
      <c r="K103" s="30">
        <f t="shared" si="51"/>
        <v>0</v>
      </c>
      <c r="L103" s="28"/>
      <c r="M103" s="28"/>
      <c r="N103" s="30">
        <f t="shared" si="17"/>
        <v>0</v>
      </c>
      <c r="O103" s="28"/>
      <c r="P103" s="28"/>
      <c r="Q103" s="30">
        <f t="shared" si="19"/>
        <v>0</v>
      </c>
      <c r="R103" s="28"/>
      <c r="S103" s="28"/>
      <c r="T103" s="30">
        <f t="shared" si="21"/>
        <v>0</v>
      </c>
      <c r="U103" s="28"/>
      <c r="V103" s="28"/>
      <c r="W103" s="30">
        <f t="shared" si="23"/>
        <v>0</v>
      </c>
      <c r="X103" s="28"/>
      <c r="Y103" s="28"/>
      <c r="Z103" s="30">
        <f t="shared" si="103"/>
        <v>0</v>
      </c>
      <c r="AA103" s="28"/>
      <c r="AB103" s="28"/>
      <c r="AC103" s="30">
        <f t="shared" si="104"/>
        <v>0</v>
      </c>
      <c r="AD103" s="28"/>
      <c r="AE103" s="28"/>
      <c r="AF103" s="30">
        <f t="shared" si="29"/>
        <v>0</v>
      </c>
      <c r="AG103" s="28"/>
      <c r="AH103" s="28"/>
      <c r="AI103" s="31"/>
      <c r="AJ103" s="33">
        <f t="shared" si="31"/>
        <v>6.27</v>
      </c>
      <c r="AK103" s="34">
        <v>6.27</v>
      </c>
      <c r="AL103" s="28"/>
      <c r="AM103" s="31"/>
    </row>
    <row r="104" hidden="1" outlineLevel="2">
      <c r="A104" s="28"/>
      <c r="B104" s="29"/>
      <c r="C104" s="29"/>
      <c r="D104" s="11">
        <v>2018.0</v>
      </c>
      <c r="E104" s="5">
        <f t="shared" si="11"/>
        <v>229.603</v>
      </c>
      <c r="F104" s="5">
        <f t="shared" ref="F104:G104" si="244">I104+L104+O104+R104+U104+X104+AA104+AD104+AK104+AG104</f>
        <v>229.603</v>
      </c>
      <c r="G104" s="5">
        <f t="shared" si="244"/>
        <v>0</v>
      </c>
      <c r="H104" s="30">
        <f t="shared" si="13"/>
        <v>0</v>
      </c>
      <c r="I104" s="28"/>
      <c r="J104" s="28"/>
      <c r="K104" s="30">
        <f t="shared" si="51"/>
        <v>0</v>
      </c>
      <c r="L104" s="28"/>
      <c r="M104" s="28"/>
      <c r="N104" s="30">
        <f t="shared" si="17"/>
        <v>0</v>
      </c>
      <c r="O104" s="28"/>
      <c r="P104" s="28"/>
      <c r="Q104" s="33">
        <f t="shared" si="19"/>
        <v>34.143</v>
      </c>
      <c r="R104" s="32">
        <v>34.143</v>
      </c>
      <c r="S104" s="28"/>
      <c r="T104" s="30">
        <f t="shared" si="21"/>
        <v>0</v>
      </c>
      <c r="U104" s="28"/>
      <c r="V104" s="28"/>
      <c r="W104" s="30">
        <f t="shared" si="23"/>
        <v>0</v>
      </c>
      <c r="X104" s="28"/>
      <c r="Y104" s="28"/>
      <c r="Z104" s="30">
        <f t="shared" si="103"/>
        <v>0</v>
      </c>
      <c r="AA104" s="28"/>
      <c r="AB104" s="28"/>
      <c r="AC104" s="30">
        <f t="shared" si="104"/>
        <v>0</v>
      </c>
      <c r="AD104" s="28"/>
      <c r="AE104" s="28"/>
      <c r="AF104" s="30">
        <f t="shared" si="29"/>
        <v>0</v>
      </c>
      <c r="AG104" s="28"/>
      <c r="AH104" s="28"/>
      <c r="AI104" s="31"/>
      <c r="AJ104" s="33">
        <f t="shared" si="31"/>
        <v>195.46</v>
      </c>
      <c r="AK104" s="34">
        <v>195.46</v>
      </c>
      <c r="AL104" s="28"/>
      <c r="AM104" s="31"/>
    </row>
    <row r="105" hidden="1" outlineLevel="2">
      <c r="A105" s="28"/>
      <c r="B105" s="29"/>
      <c r="C105" s="29"/>
      <c r="D105" s="11">
        <v>2019.0</v>
      </c>
      <c r="E105" s="5">
        <f t="shared" si="11"/>
        <v>1315.87098</v>
      </c>
      <c r="F105" s="5">
        <f t="shared" ref="F105:G105" si="245">I105+L105+O105+R105+U105+X105+AA105+AD105+AK105+AG105</f>
        <v>1315.87098</v>
      </c>
      <c r="G105" s="5">
        <f t="shared" si="245"/>
        <v>0</v>
      </c>
      <c r="H105" s="30">
        <f t="shared" si="13"/>
        <v>0</v>
      </c>
      <c r="I105" s="28"/>
      <c r="J105" s="28"/>
      <c r="K105" s="30">
        <f t="shared" si="51"/>
        <v>0</v>
      </c>
      <c r="L105" s="28"/>
      <c r="M105" s="28"/>
      <c r="N105" s="30">
        <f t="shared" si="17"/>
        <v>0</v>
      </c>
      <c r="O105" s="28"/>
      <c r="P105" s="28"/>
      <c r="Q105" s="33">
        <f t="shared" si="19"/>
        <v>669.8</v>
      </c>
      <c r="R105" s="34">
        <f>192.9+476.9</f>
        <v>669.8</v>
      </c>
      <c r="S105" s="28"/>
      <c r="T105" s="30">
        <f t="shared" si="21"/>
        <v>0</v>
      </c>
      <c r="U105" s="28"/>
      <c r="V105" s="28"/>
      <c r="W105" s="30">
        <f t="shared" si="23"/>
        <v>0</v>
      </c>
      <c r="X105" s="28"/>
      <c r="Y105" s="28"/>
      <c r="Z105" s="30">
        <f t="shared" si="103"/>
        <v>0</v>
      </c>
      <c r="AA105" s="28"/>
      <c r="AB105" s="28"/>
      <c r="AC105" s="30">
        <f t="shared" si="104"/>
        <v>0</v>
      </c>
      <c r="AD105" s="28"/>
      <c r="AE105" s="28"/>
      <c r="AF105" s="30">
        <f t="shared" si="29"/>
        <v>0</v>
      </c>
      <c r="AG105" s="28"/>
      <c r="AH105" s="28"/>
      <c r="AI105" s="31"/>
      <c r="AJ105" s="33">
        <f t="shared" si="31"/>
        <v>646.07098</v>
      </c>
      <c r="AK105" s="34">
        <v>646.07098</v>
      </c>
      <c r="AL105" s="28"/>
      <c r="AM105" s="31"/>
    </row>
    <row r="106" hidden="1" outlineLevel="2">
      <c r="A106" s="28"/>
      <c r="B106" s="29"/>
      <c r="C106" s="29"/>
      <c r="D106" s="11">
        <v>2020.0</v>
      </c>
      <c r="E106" s="5">
        <f t="shared" si="11"/>
        <v>3015.7</v>
      </c>
      <c r="F106" s="5">
        <f t="shared" ref="F106:G106" si="246">I106+L106+O106+R106+U106+X106+AA106+AD106+AK106+AG106</f>
        <v>3015.7</v>
      </c>
      <c r="G106" s="5">
        <f t="shared" si="246"/>
        <v>0</v>
      </c>
      <c r="H106" s="30">
        <f t="shared" si="13"/>
        <v>0</v>
      </c>
      <c r="I106" s="47"/>
      <c r="J106" s="47"/>
      <c r="K106" s="30">
        <f t="shared" si="51"/>
        <v>0</v>
      </c>
      <c r="L106" s="47"/>
      <c r="M106" s="47"/>
      <c r="N106" s="30">
        <f t="shared" si="17"/>
        <v>0</v>
      </c>
      <c r="O106" s="47"/>
      <c r="P106" s="47"/>
      <c r="Q106" s="33">
        <f t="shared" si="19"/>
        <v>2941</v>
      </c>
      <c r="R106" s="46">
        <v>2941.0</v>
      </c>
      <c r="S106" s="47"/>
      <c r="T106" s="30">
        <f t="shared" si="21"/>
        <v>0</v>
      </c>
      <c r="U106" s="47"/>
      <c r="V106" s="47"/>
      <c r="W106" s="30">
        <f t="shared" si="23"/>
        <v>0</v>
      </c>
      <c r="X106" s="47"/>
      <c r="Y106" s="47"/>
      <c r="Z106" s="30">
        <f t="shared" si="103"/>
        <v>0</v>
      </c>
      <c r="AA106" s="47"/>
      <c r="AB106" s="47"/>
      <c r="AC106" s="30">
        <f t="shared" si="104"/>
        <v>0</v>
      </c>
      <c r="AD106" s="47"/>
      <c r="AE106" s="47"/>
      <c r="AF106" s="30">
        <f t="shared" si="29"/>
        <v>0</v>
      </c>
      <c r="AG106" s="47"/>
      <c r="AH106" s="47"/>
      <c r="AI106" s="49"/>
      <c r="AJ106" s="33">
        <f t="shared" si="31"/>
        <v>74.7</v>
      </c>
      <c r="AK106" s="43">
        <v>74.7</v>
      </c>
      <c r="AL106" s="47"/>
      <c r="AM106" s="49"/>
    </row>
    <row r="107" hidden="1" outlineLevel="2">
      <c r="A107" s="28"/>
      <c r="B107" s="29"/>
      <c r="C107" s="29"/>
      <c r="D107" s="35">
        <v>2021.0</v>
      </c>
      <c r="E107" s="5">
        <f t="shared" si="11"/>
        <v>0</v>
      </c>
      <c r="F107" s="5">
        <f t="shared" ref="F107:G107" si="247">I107+L107+O107+R107+U107+X107+AA107+AD107+AK107+AG107</f>
        <v>0</v>
      </c>
      <c r="G107" s="5">
        <f t="shared" si="247"/>
        <v>0</v>
      </c>
      <c r="H107" s="30">
        <f t="shared" si="13"/>
        <v>0</v>
      </c>
      <c r="I107" s="47"/>
      <c r="J107" s="47"/>
      <c r="K107" s="30">
        <f t="shared" si="51"/>
        <v>0</v>
      </c>
      <c r="L107" s="47"/>
      <c r="M107" s="47"/>
      <c r="N107" s="30">
        <f t="shared" si="17"/>
        <v>0</v>
      </c>
      <c r="O107" s="47"/>
      <c r="P107" s="47"/>
      <c r="Q107" s="33">
        <f t="shared" si="19"/>
        <v>0</v>
      </c>
      <c r="R107" s="46"/>
      <c r="S107" s="47"/>
      <c r="T107" s="30">
        <f t="shared" si="21"/>
        <v>0</v>
      </c>
      <c r="U107" s="47"/>
      <c r="V107" s="47"/>
      <c r="W107" s="30">
        <f t="shared" si="23"/>
        <v>0</v>
      </c>
      <c r="X107" s="47"/>
      <c r="Y107" s="47"/>
      <c r="Z107" s="30">
        <f t="shared" si="103"/>
        <v>0</v>
      </c>
      <c r="AA107" s="47"/>
      <c r="AB107" s="47"/>
      <c r="AC107" s="30">
        <f t="shared" si="104"/>
        <v>0</v>
      </c>
      <c r="AD107" s="47"/>
      <c r="AE107" s="47"/>
      <c r="AF107" s="30">
        <f t="shared" si="29"/>
        <v>0</v>
      </c>
      <c r="AG107" s="47"/>
      <c r="AH107" s="47"/>
      <c r="AI107" s="49"/>
      <c r="AJ107" s="30">
        <f t="shared" si="31"/>
        <v>0</v>
      </c>
      <c r="AK107" s="47"/>
      <c r="AL107" s="47"/>
      <c r="AM107" s="49"/>
    </row>
    <row r="108" hidden="1" outlineLevel="1" collapsed="1">
      <c r="A108" s="22">
        <v>13.0</v>
      </c>
      <c r="B108" s="22" t="s">
        <v>68</v>
      </c>
      <c r="C108" s="22" t="s">
        <v>69</v>
      </c>
      <c r="D108" s="24"/>
      <c r="E108" s="25">
        <f t="shared" si="11"/>
        <v>6674.36269</v>
      </c>
      <c r="F108" s="25">
        <f t="shared" ref="F108:G108" si="248">SUM(F109:F115)</f>
        <v>6674.36269</v>
      </c>
      <c r="G108" s="25">
        <f t="shared" si="248"/>
        <v>0</v>
      </c>
      <c r="H108" s="26">
        <f t="shared" si="13"/>
        <v>590</v>
      </c>
      <c r="I108" s="22">
        <f t="shared" ref="I108:J108" si="249">SUM(I109:I115)</f>
        <v>590</v>
      </c>
      <c r="J108" s="22">
        <f t="shared" si="249"/>
        <v>0</v>
      </c>
      <c r="K108" s="26">
        <f t="shared" si="51"/>
        <v>0</v>
      </c>
      <c r="L108" s="22">
        <f t="shared" ref="L108:M108" si="250">SUM(L109:L115)</f>
        <v>0</v>
      </c>
      <c r="M108" s="22">
        <f t="shared" si="250"/>
        <v>0</v>
      </c>
      <c r="N108" s="26">
        <f t="shared" si="17"/>
        <v>4319.027</v>
      </c>
      <c r="O108" s="22">
        <f t="shared" ref="O108:P108" si="251">SUM(O109:O115)</f>
        <v>4319.027</v>
      </c>
      <c r="P108" s="22">
        <f t="shared" si="251"/>
        <v>0</v>
      </c>
      <c r="Q108" s="26">
        <f t="shared" si="19"/>
        <v>0</v>
      </c>
      <c r="R108" s="22">
        <f t="shared" ref="R108:S108" si="252">SUM(R109:R115)</f>
        <v>0</v>
      </c>
      <c r="S108" s="22">
        <f t="shared" si="252"/>
        <v>0</v>
      </c>
      <c r="T108" s="26">
        <f t="shared" si="21"/>
        <v>0</v>
      </c>
      <c r="U108" s="22">
        <f t="shared" ref="U108:V108" si="253">SUM(U109:U115)</f>
        <v>0</v>
      </c>
      <c r="V108" s="22">
        <f t="shared" si="253"/>
        <v>0</v>
      </c>
      <c r="W108" s="26">
        <f t="shared" si="23"/>
        <v>0</v>
      </c>
      <c r="X108" s="22">
        <f t="shared" ref="X108:Y108" si="254">SUM(X109:X115)</f>
        <v>0</v>
      </c>
      <c r="Y108" s="22">
        <f t="shared" si="254"/>
        <v>0</v>
      </c>
      <c r="Z108" s="26">
        <f t="shared" si="103"/>
        <v>0</v>
      </c>
      <c r="AA108" s="22">
        <f t="shared" ref="AA108:AB108" si="255">SUM(AA109:AA115)</f>
        <v>0</v>
      </c>
      <c r="AB108" s="22">
        <f t="shared" si="255"/>
        <v>0</v>
      </c>
      <c r="AC108" s="26">
        <f t="shared" si="104"/>
        <v>0</v>
      </c>
      <c r="AD108" s="22">
        <f t="shared" ref="AD108:AE108" si="256">SUM(AD109:AD115)</f>
        <v>0</v>
      </c>
      <c r="AE108" s="22">
        <f t="shared" si="256"/>
        <v>0</v>
      </c>
      <c r="AF108" s="26">
        <f t="shared" si="29"/>
        <v>1142.20437</v>
      </c>
      <c r="AG108" s="22">
        <f t="shared" ref="AG108:AH108" si="257">SUM(AG109:AG115)</f>
        <v>1142.20437</v>
      </c>
      <c r="AH108" s="22">
        <f t="shared" si="257"/>
        <v>0</v>
      </c>
      <c r="AI108" s="27"/>
      <c r="AJ108" s="26">
        <f t="shared" si="31"/>
        <v>623.13132</v>
      </c>
      <c r="AK108" s="22">
        <f t="shared" ref="AK108:AL108" si="258">SUM(AK109:AK115)</f>
        <v>623.13132</v>
      </c>
      <c r="AL108" s="22">
        <f t="shared" si="258"/>
        <v>0</v>
      </c>
      <c r="AM108" s="27"/>
    </row>
    <row r="109" hidden="1" outlineLevel="2">
      <c r="A109" s="28"/>
      <c r="B109" s="29"/>
      <c r="C109" s="29"/>
      <c r="D109" s="11">
        <v>2015.0</v>
      </c>
      <c r="E109" s="5">
        <f t="shared" si="11"/>
        <v>4075.6624</v>
      </c>
      <c r="F109" s="5">
        <f t="shared" ref="F109:G109" si="259">I109+L109+O109+R109+U109+X109+AA109+AD109+AK109+AG109</f>
        <v>4075.6624</v>
      </c>
      <c r="G109" s="5">
        <f t="shared" si="259"/>
        <v>0</v>
      </c>
      <c r="H109" s="50">
        <f t="shared" si="13"/>
        <v>0</v>
      </c>
      <c r="I109" s="61"/>
      <c r="J109" s="61"/>
      <c r="K109" s="50">
        <f t="shared" si="51"/>
        <v>0</v>
      </c>
      <c r="L109" s="61"/>
      <c r="M109" s="61"/>
      <c r="N109" s="33">
        <f t="shared" si="17"/>
        <v>4052.427</v>
      </c>
      <c r="O109" s="72">
        <f>3082.585+969.842</f>
        <v>4052.427</v>
      </c>
      <c r="P109" s="61"/>
      <c r="Q109" s="50">
        <f t="shared" si="19"/>
        <v>0</v>
      </c>
      <c r="R109" s="61"/>
      <c r="S109" s="61"/>
      <c r="T109" s="33">
        <f t="shared" si="21"/>
        <v>0</v>
      </c>
      <c r="U109" s="73"/>
      <c r="V109" s="61"/>
      <c r="W109" s="50">
        <f t="shared" si="23"/>
        <v>0</v>
      </c>
      <c r="X109" s="61"/>
      <c r="Y109" s="61"/>
      <c r="Z109" s="50">
        <f t="shared" si="103"/>
        <v>0</v>
      </c>
      <c r="AA109" s="61"/>
      <c r="AB109" s="61"/>
      <c r="AC109" s="50">
        <f t="shared" si="104"/>
        <v>0</v>
      </c>
      <c r="AD109" s="61"/>
      <c r="AE109" s="61"/>
      <c r="AF109" s="30">
        <f t="shared" si="29"/>
        <v>0</v>
      </c>
      <c r="AG109" s="28"/>
      <c r="AH109" s="28"/>
      <c r="AI109" s="31"/>
      <c r="AJ109" s="56">
        <f t="shared" si="31"/>
        <v>23.2354</v>
      </c>
      <c r="AK109" s="71">
        <v>23.2354</v>
      </c>
      <c r="AL109" s="28"/>
      <c r="AM109" s="31"/>
    </row>
    <row r="110" hidden="1" outlineLevel="2">
      <c r="A110" s="28"/>
      <c r="B110" s="29"/>
      <c r="C110" s="29"/>
      <c r="D110" s="11">
        <v>2016.0</v>
      </c>
      <c r="E110" s="5">
        <f t="shared" si="11"/>
        <v>960.94915</v>
      </c>
      <c r="F110" s="5">
        <f t="shared" ref="F110:G110" si="260">I110+L110+O110+R110+U110+X110+AA110+AD110+AK110+AG110</f>
        <v>960.94915</v>
      </c>
      <c r="G110" s="5">
        <f t="shared" si="260"/>
        <v>0</v>
      </c>
      <c r="H110" s="33">
        <f t="shared" si="13"/>
        <v>558.2</v>
      </c>
      <c r="I110" s="73">
        <v>558.2</v>
      </c>
      <c r="J110" s="61"/>
      <c r="K110" s="50">
        <f t="shared" si="51"/>
        <v>0</v>
      </c>
      <c r="L110" s="61"/>
      <c r="M110" s="61"/>
      <c r="N110" s="33">
        <f t="shared" si="17"/>
        <v>266.6</v>
      </c>
      <c r="O110" s="73">
        <v>266.6</v>
      </c>
      <c r="P110" s="61"/>
      <c r="Q110" s="50">
        <f t="shared" si="19"/>
        <v>0</v>
      </c>
      <c r="R110" s="61"/>
      <c r="S110" s="61"/>
      <c r="T110" s="50">
        <f t="shared" si="21"/>
        <v>0</v>
      </c>
      <c r="U110" s="61"/>
      <c r="V110" s="61"/>
      <c r="W110" s="50">
        <f t="shared" si="23"/>
        <v>0</v>
      </c>
      <c r="X110" s="61"/>
      <c r="Y110" s="61"/>
      <c r="Z110" s="50">
        <f t="shared" si="103"/>
        <v>0</v>
      </c>
      <c r="AA110" s="61"/>
      <c r="AB110" s="61"/>
      <c r="AC110" s="50">
        <f t="shared" si="104"/>
        <v>0</v>
      </c>
      <c r="AD110" s="61"/>
      <c r="AE110" s="61"/>
      <c r="AF110" s="30">
        <f t="shared" si="29"/>
        <v>0</v>
      </c>
      <c r="AG110" s="28"/>
      <c r="AH110" s="28"/>
      <c r="AI110" s="31"/>
      <c r="AJ110" s="33">
        <f t="shared" si="31"/>
        <v>136.14915</v>
      </c>
      <c r="AK110" s="73">
        <v>136.14915</v>
      </c>
      <c r="AL110" s="28"/>
      <c r="AM110" s="31"/>
    </row>
    <row r="111" hidden="1" outlineLevel="2">
      <c r="A111" s="28"/>
      <c r="B111" s="29"/>
      <c r="C111" s="29"/>
      <c r="D111" s="11">
        <v>2017.0</v>
      </c>
      <c r="E111" s="5">
        <f t="shared" si="11"/>
        <v>38.00379</v>
      </c>
      <c r="F111" s="5">
        <f t="shared" ref="F111:G111" si="261">I111+L111+O111+R111+U111+X111+AA111+AD111+AK111+AG111</f>
        <v>38.00379</v>
      </c>
      <c r="G111" s="5">
        <f t="shared" si="261"/>
        <v>0</v>
      </c>
      <c r="H111" s="33">
        <f t="shared" si="13"/>
        <v>31.8</v>
      </c>
      <c r="I111" s="73">
        <v>31.8</v>
      </c>
      <c r="J111" s="61"/>
      <c r="K111" s="50">
        <f t="shared" si="51"/>
        <v>0</v>
      </c>
      <c r="L111" s="61"/>
      <c r="M111" s="61"/>
      <c r="N111" s="50">
        <f t="shared" si="17"/>
        <v>0</v>
      </c>
      <c r="O111" s="61"/>
      <c r="P111" s="61"/>
      <c r="Q111" s="50">
        <f t="shared" si="19"/>
        <v>0</v>
      </c>
      <c r="R111" s="61"/>
      <c r="S111" s="61"/>
      <c r="T111" s="50">
        <f t="shared" si="21"/>
        <v>0</v>
      </c>
      <c r="U111" s="61"/>
      <c r="V111" s="61"/>
      <c r="W111" s="50">
        <f t="shared" si="23"/>
        <v>0</v>
      </c>
      <c r="X111" s="61"/>
      <c r="Y111" s="61"/>
      <c r="Z111" s="50">
        <f t="shared" si="103"/>
        <v>0</v>
      </c>
      <c r="AA111" s="61"/>
      <c r="AB111" s="61"/>
      <c r="AC111" s="50">
        <f t="shared" si="104"/>
        <v>0</v>
      </c>
      <c r="AD111" s="61"/>
      <c r="AE111" s="61"/>
      <c r="AF111" s="30">
        <f t="shared" si="29"/>
        <v>0</v>
      </c>
      <c r="AG111" s="28"/>
      <c r="AH111" s="28"/>
      <c r="AI111" s="31"/>
      <c r="AJ111" s="33">
        <f t="shared" si="31"/>
        <v>6.20379</v>
      </c>
      <c r="AK111" s="73">
        <v>6.20379</v>
      </c>
      <c r="AL111" s="28"/>
      <c r="AM111" s="31"/>
    </row>
    <row r="112" hidden="1" outlineLevel="2">
      <c r="A112" s="28"/>
      <c r="B112" s="29"/>
      <c r="C112" s="29"/>
      <c r="D112" s="11">
        <v>2018.0</v>
      </c>
      <c r="E112" s="5">
        <f t="shared" si="11"/>
        <v>42.593</v>
      </c>
      <c r="F112" s="5">
        <f t="shared" ref="F112:G112" si="262">I112+L112+O112+R112+U112+X112+AA112+AD112+AK112+AG112</f>
        <v>42.593</v>
      </c>
      <c r="G112" s="5">
        <f t="shared" si="262"/>
        <v>0</v>
      </c>
      <c r="H112" s="50">
        <f t="shared" si="13"/>
        <v>0</v>
      </c>
      <c r="I112" s="61"/>
      <c r="J112" s="61"/>
      <c r="K112" s="50">
        <f t="shared" si="51"/>
        <v>0</v>
      </c>
      <c r="L112" s="61"/>
      <c r="M112" s="61"/>
      <c r="N112" s="50">
        <f t="shared" si="17"/>
        <v>0</v>
      </c>
      <c r="O112" s="61"/>
      <c r="P112" s="61"/>
      <c r="Q112" s="50">
        <f t="shared" si="19"/>
        <v>0</v>
      </c>
      <c r="R112" s="61"/>
      <c r="S112" s="61"/>
      <c r="T112" s="50">
        <f t="shared" si="21"/>
        <v>0</v>
      </c>
      <c r="U112" s="61"/>
      <c r="V112" s="61"/>
      <c r="W112" s="50">
        <f t="shared" si="23"/>
        <v>0</v>
      </c>
      <c r="X112" s="61"/>
      <c r="Y112" s="61"/>
      <c r="Z112" s="50">
        <f t="shared" si="103"/>
        <v>0</v>
      </c>
      <c r="AA112" s="61"/>
      <c r="AB112" s="61"/>
      <c r="AC112" s="50">
        <f t="shared" si="104"/>
        <v>0</v>
      </c>
      <c r="AD112" s="61"/>
      <c r="AE112" s="61"/>
      <c r="AF112" s="30">
        <f t="shared" si="29"/>
        <v>0</v>
      </c>
      <c r="AG112" s="28"/>
      <c r="AH112" s="28"/>
      <c r="AI112" s="31"/>
      <c r="AJ112" s="33">
        <f t="shared" si="31"/>
        <v>42.593</v>
      </c>
      <c r="AK112" s="73">
        <v>42.593</v>
      </c>
      <c r="AL112" s="28"/>
      <c r="AM112" s="31"/>
    </row>
    <row r="113" hidden="1" outlineLevel="2">
      <c r="A113" s="28"/>
      <c r="B113" s="29"/>
      <c r="C113" s="29"/>
      <c r="D113" s="11">
        <v>2019.0</v>
      </c>
      <c r="E113" s="5">
        <f t="shared" si="11"/>
        <v>414.12437</v>
      </c>
      <c r="F113" s="5">
        <f t="shared" ref="F113:G113" si="263">I113+L113+O113+R113+U113+X113+AA113+AD113+AK113+AG113</f>
        <v>414.12437</v>
      </c>
      <c r="G113" s="5">
        <f t="shared" si="263"/>
        <v>0</v>
      </c>
      <c r="H113" s="50">
        <f t="shared" si="13"/>
        <v>0</v>
      </c>
      <c r="I113" s="61"/>
      <c r="J113" s="61"/>
      <c r="K113" s="50">
        <f t="shared" si="51"/>
        <v>0</v>
      </c>
      <c r="L113" s="61"/>
      <c r="M113" s="61"/>
      <c r="N113" s="50">
        <f t="shared" si="17"/>
        <v>0</v>
      </c>
      <c r="O113" s="61"/>
      <c r="P113" s="61"/>
      <c r="Q113" s="50">
        <f t="shared" si="19"/>
        <v>0</v>
      </c>
      <c r="R113" s="61"/>
      <c r="S113" s="61"/>
      <c r="T113" s="50">
        <f t="shared" si="21"/>
        <v>0</v>
      </c>
      <c r="U113" s="61"/>
      <c r="V113" s="61"/>
      <c r="W113" s="50">
        <f t="shared" si="23"/>
        <v>0</v>
      </c>
      <c r="X113" s="61"/>
      <c r="Y113" s="61"/>
      <c r="Z113" s="50">
        <f t="shared" si="103"/>
        <v>0</v>
      </c>
      <c r="AA113" s="61"/>
      <c r="AB113" s="61"/>
      <c r="AC113" s="50">
        <f t="shared" si="104"/>
        <v>0</v>
      </c>
      <c r="AD113" s="61"/>
      <c r="AE113" s="61"/>
      <c r="AF113" s="30">
        <f t="shared" si="29"/>
        <v>174.20437</v>
      </c>
      <c r="AG113" s="28">
        <f>11.10629+163.09808</f>
        <v>174.20437</v>
      </c>
      <c r="AH113" s="28"/>
      <c r="AI113" s="44" t="s">
        <v>70</v>
      </c>
      <c r="AJ113" s="33">
        <f t="shared" si="31"/>
        <v>239.92</v>
      </c>
      <c r="AK113" s="73">
        <v>239.92</v>
      </c>
      <c r="AL113" s="28"/>
      <c r="AM113" s="31"/>
    </row>
    <row r="114" hidden="1" outlineLevel="2">
      <c r="A114" s="28"/>
      <c r="B114" s="29"/>
      <c r="C114" s="29"/>
      <c r="D114" s="35">
        <v>2020.0</v>
      </c>
      <c r="E114" s="5">
        <f t="shared" si="11"/>
        <v>1143.02998</v>
      </c>
      <c r="F114" s="5">
        <f t="shared" ref="F114:G114" si="264">I114+L114+O114+R114+U114+X114+AA114+AD114+AK114+AG114</f>
        <v>1143.02998</v>
      </c>
      <c r="G114" s="5">
        <f t="shared" si="264"/>
        <v>0</v>
      </c>
      <c r="H114" s="50">
        <f t="shared" si="13"/>
        <v>0</v>
      </c>
      <c r="I114" s="65"/>
      <c r="J114" s="65"/>
      <c r="K114" s="50">
        <f t="shared" si="51"/>
        <v>0</v>
      </c>
      <c r="L114" s="65"/>
      <c r="M114" s="65"/>
      <c r="N114" s="50">
        <f t="shared" si="17"/>
        <v>0</v>
      </c>
      <c r="O114" s="65"/>
      <c r="P114" s="65"/>
      <c r="Q114" s="33">
        <f t="shared" si="19"/>
        <v>0</v>
      </c>
      <c r="R114" s="79"/>
      <c r="S114" s="65"/>
      <c r="T114" s="33">
        <f t="shared" si="21"/>
        <v>0</v>
      </c>
      <c r="U114" s="79"/>
      <c r="V114" s="65"/>
      <c r="W114" s="50">
        <f t="shared" si="23"/>
        <v>0</v>
      </c>
      <c r="X114" s="65"/>
      <c r="Y114" s="65"/>
      <c r="Z114" s="50">
        <f t="shared" si="103"/>
        <v>0</v>
      </c>
      <c r="AA114" s="65"/>
      <c r="AB114" s="65"/>
      <c r="AC114" s="50">
        <f t="shared" si="104"/>
        <v>0</v>
      </c>
      <c r="AD114" s="65"/>
      <c r="AE114" s="65"/>
      <c r="AF114" s="33">
        <f t="shared" si="29"/>
        <v>968</v>
      </c>
      <c r="AG114" s="46">
        <v>968.0</v>
      </c>
      <c r="AH114" s="47"/>
      <c r="AI114" s="48" t="s">
        <v>70</v>
      </c>
      <c r="AJ114" s="56">
        <f t="shared" si="31"/>
        <v>175.02998</v>
      </c>
      <c r="AK114" s="74">
        <v>175.02998</v>
      </c>
      <c r="AL114" s="47"/>
      <c r="AM114" s="49"/>
    </row>
    <row r="115" hidden="1" outlineLevel="2">
      <c r="A115" s="28"/>
      <c r="B115" s="29"/>
      <c r="C115" s="29"/>
      <c r="D115" s="35">
        <v>2021.0</v>
      </c>
      <c r="E115" s="5">
        <f t="shared" si="11"/>
        <v>0</v>
      </c>
      <c r="F115" s="5">
        <f t="shared" ref="F115:G115" si="265">I115+L115+O115+R115+U115+X115+AA115+AD115+AK115+AG115</f>
        <v>0</v>
      </c>
      <c r="G115" s="5">
        <f t="shared" si="265"/>
        <v>0</v>
      </c>
      <c r="H115" s="50">
        <f t="shared" si="13"/>
        <v>0</v>
      </c>
      <c r="I115" s="65"/>
      <c r="J115" s="65"/>
      <c r="K115" s="50">
        <f t="shared" si="51"/>
        <v>0</v>
      </c>
      <c r="L115" s="65"/>
      <c r="M115" s="65"/>
      <c r="N115" s="50">
        <f t="shared" si="17"/>
        <v>0</v>
      </c>
      <c r="O115" s="65"/>
      <c r="P115" s="65"/>
      <c r="Q115" s="33">
        <f t="shared" si="19"/>
        <v>0</v>
      </c>
      <c r="R115" s="79"/>
      <c r="S115" s="65"/>
      <c r="T115" s="33">
        <f t="shared" si="21"/>
        <v>0</v>
      </c>
      <c r="U115" s="79"/>
      <c r="V115" s="65"/>
      <c r="W115" s="50">
        <f t="shared" si="23"/>
        <v>0</v>
      </c>
      <c r="X115" s="65"/>
      <c r="Y115" s="65"/>
      <c r="Z115" s="50">
        <f t="shared" si="103"/>
        <v>0</v>
      </c>
      <c r="AA115" s="65"/>
      <c r="AB115" s="65"/>
      <c r="AC115" s="50">
        <f t="shared" si="104"/>
        <v>0</v>
      </c>
      <c r="AD115" s="65"/>
      <c r="AE115" s="65"/>
      <c r="AF115" s="30">
        <f t="shared" si="29"/>
        <v>0</v>
      </c>
      <c r="AG115" s="47"/>
      <c r="AH115" s="47"/>
      <c r="AI115" s="49"/>
      <c r="AJ115" s="56">
        <f t="shared" si="31"/>
        <v>0</v>
      </c>
      <c r="AK115" s="66"/>
      <c r="AL115" s="47"/>
      <c r="AM115" s="49"/>
    </row>
    <row r="116" hidden="1" outlineLevel="1" collapsed="1">
      <c r="A116" s="22">
        <v>14.0</v>
      </c>
      <c r="B116" s="22" t="s">
        <v>71</v>
      </c>
      <c r="C116" s="22" t="s">
        <v>72</v>
      </c>
      <c r="D116" s="24"/>
      <c r="E116" s="25">
        <f t="shared" si="11"/>
        <v>6894.56865</v>
      </c>
      <c r="F116" s="25">
        <f t="shared" ref="F116:G116" si="266">SUM(F117:F123)</f>
        <v>6894.56865</v>
      </c>
      <c r="G116" s="25">
        <f t="shared" si="266"/>
        <v>0</v>
      </c>
      <c r="H116" s="26">
        <f t="shared" si="13"/>
        <v>562.97688</v>
      </c>
      <c r="I116" s="22">
        <f t="shared" ref="I116:J116" si="267">SUM(I117:I123)</f>
        <v>562.97688</v>
      </c>
      <c r="J116" s="22">
        <f t="shared" si="267"/>
        <v>0</v>
      </c>
      <c r="K116" s="26">
        <f t="shared" si="51"/>
        <v>1389.70659</v>
      </c>
      <c r="L116" s="22">
        <f t="shared" ref="L116:M116" si="268">SUM(L117:L123)</f>
        <v>1389.70659</v>
      </c>
      <c r="M116" s="22">
        <f t="shared" si="268"/>
        <v>0</v>
      </c>
      <c r="N116" s="26">
        <f t="shared" si="17"/>
        <v>0</v>
      </c>
      <c r="O116" s="22">
        <f t="shared" ref="O116:P116" si="269">SUM(O117:O123)</f>
        <v>0</v>
      </c>
      <c r="P116" s="22">
        <f t="shared" si="269"/>
        <v>0</v>
      </c>
      <c r="Q116" s="26">
        <f t="shared" si="19"/>
        <v>0</v>
      </c>
      <c r="R116" s="22">
        <f t="shared" ref="R116:S116" si="270">SUM(R117:R123)</f>
        <v>0</v>
      </c>
      <c r="S116" s="22">
        <f t="shared" si="270"/>
        <v>0</v>
      </c>
      <c r="T116" s="26">
        <f t="shared" si="21"/>
        <v>683.3</v>
      </c>
      <c r="U116" s="22">
        <f t="shared" ref="U116:V116" si="271">SUM(U117:U123)</f>
        <v>683.3</v>
      </c>
      <c r="V116" s="22">
        <f t="shared" si="271"/>
        <v>0</v>
      </c>
      <c r="W116" s="26">
        <f t="shared" si="23"/>
        <v>0</v>
      </c>
      <c r="X116" s="22">
        <f t="shared" ref="X116:Y116" si="272">SUM(X117:X123)</f>
        <v>0</v>
      </c>
      <c r="Y116" s="22">
        <f t="shared" si="272"/>
        <v>0</v>
      </c>
      <c r="Z116" s="26">
        <f t="shared" si="103"/>
        <v>0</v>
      </c>
      <c r="AA116" s="22">
        <f t="shared" ref="AA116:AB116" si="273">SUM(AA117:AA123)</f>
        <v>0</v>
      </c>
      <c r="AB116" s="22">
        <f t="shared" si="273"/>
        <v>0</v>
      </c>
      <c r="AC116" s="26">
        <f t="shared" si="104"/>
        <v>3056.018</v>
      </c>
      <c r="AD116" s="22">
        <f t="shared" ref="AD116:AE116" si="274">SUM(AD117:AD123)</f>
        <v>3056.018</v>
      </c>
      <c r="AE116" s="22">
        <f t="shared" si="274"/>
        <v>0</v>
      </c>
      <c r="AF116" s="26">
        <f t="shared" si="29"/>
        <v>375.5</v>
      </c>
      <c r="AG116" s="22">
        <f t="shared" ref="AG116:AH116" si="275">SUM(AG117:AG123)</f>
        <v>375.5</v>
      </c>
      <c r="AH116" s="22">
        <f t="shared" si="275"/>
        <v>0</v>
      </c>
      <c r="AI116" s="27"/>
      <c r="AJ116" s="26">
        <f t="shared" si="31"/>
        <v>827.06718</v>
      </c>
      <c r="AK116" s="22">
        <f t="shared" ref="AK116:AL116" si="276">SUM(AK117:AK123)</f>
        <v>827.06718</v>
      </c>
      <c r="AL116" s="22">
        <f t="shared" si="276"/>
        <v>0</v>
      </c>
      <c r="AM116" s="27"/>
    </row>
    <row r="117" hidden="1" outlineLevel="2">
      <c r="A117" s="28"/>
      <c r="B117" s="29"/>
      <c r="C117" s="29"/>
      <c r="D117" s="11">
        <v>2015.0</v>
      </c>
      <c r="E117" s="5">
        <f t="shared" si="11"/>
        <v>172.88388</v>
      </c>
      <c r="F117" s="5">
        <f t="shared" ref="F117:G117" si="277">I117+L117+O117+R117+U117+X117+AA117+AD117+AK117+AG117</f>
        <v>172.88388</v>
      </c>
      <c r="G117" s="5">
        <f t="shared" si="277"/>
        <v>0</v>
      </c>
      <c r="H117" s="33">
        <f t="shared" si="13"/>
        <v>48.44188</v>
      </c>
      <c r="I117" s="34">
        <v>48.44188</v>
      </c>
      <c r="J117" s="28"/>
      <c r="K117" s="30">
        <f t="shared" si="51"/>
        <v>0</v>
      </c>
      <c r="L117" s="28"/>
      <c r="M117" s="28"/>
      <c r="N117" s="30">
        <f t="shared" si="17"/>
        <v>0</v>
      </c>
      <c r="O117" s="28"/>
      <c r="P117" s="28"/>
      <c r="Q117" s="30">
        <f t="shared" si="19"/>
        <v>0</v>
      </c>
      <c r="R117" s="28"/>
      <c r="S117" s="28"/>
      <c r="T117" s="30">
        <f t="shared" si="21"/>
        <v>0</v>
      </c>
      <c r="U117" s="28"/>
      <c r="V117" s="28"/>
      <c r="W117" s="30">
        <f t="shared" si="23"/>
        <v>0</v>
      </c>
      <c r="X117" s="28"/>
      <c r="Y117" s="28"/>
      <c r="Z117" s="30">
        <f t="shared" si="103"/>
        <v>0</v>
      </c>
      <c r="AA117" s="28"/>
      <c r="AB117" s="28"/>
      <c r="AC117" s="30">
        <f t="shared" si="104"/>
        <v>0</v>
      </c>
      <c r="AD117" s="28"/>
      <c r="AE117" s="28"/>
      <c r="AF117" s="30">
        <f t="shared" si="29"/>
        <v>0</v>
      </c>
      <c r="AG117" s="28"/>
      <c r="AH117" s="28"/>
      <c r="AI117" s="31"/>
      <c r="AJ117" s="33">
        <f t="shared" si="31"/>
        <v>124.442</v>
      </c>
      <c r="AK117" s="34">
        <v>124.442</v>
      </c>
      <c r="AL117" s="28"/>
      <c r="AM117" s="31"/>
    </row>
    <row r="118" hidden="1" outlineLevel="2">
      <c r="A118" s="28"/>
      <c r="B118" s="29"/>
      <c r="C118" s="29"/>
      <c r="D118" s="11">
        <v>2016.0</v>
      </c>
      <c r="E118" s="5">
        <f t="shared" si="11"/>
        <v>474.56828</v>
      </c>
      <c r="F118" s="5">
        <f t="shared" ref="F118:G118" si="278">I118+L118+O118+R118+U118+X118+AA118+AD118+AK118+AG118</f>
        <v>474.56828</v>
      </c>
      <c r="G118" s="5">
        <f t="shared" si="278"/>
        <v>0</v>
      </c>
      <c r="H118" s="30">
        <f t="shared" si="13"/>
        <v>0</v>
      </c>
      <c r="I118" s="28"/>
      <c r="J118" s="28"/>
      <c r="K118" s="33">
        <f t="shared" si="51"/>
        <v>371.56828</v>
      </c>
      <c r="L118" s="34">
        <v>371.56828</v>
      </c>
      <c r="M118" s="28"/>
      <c r="N118" s="30">
        <f t="shared" si="17"/>
        <v>0</v>
      </c>
      <c r="O118" s="28"/>
      <c r="P118" s="28"/>
      <c r="Q118" s="30">
        <f t="shared" si="19"/>
        <v>0</v>
      </c>
      <c r="R118" s="28"/>
      <c r="S118" s="28"/>
      <c r="T118" s="30">
        <f t="shared" si="21"/>
        <v>0</v>
      </c>
      <c r="U118" s="28"/>
      <c r="V118" s="28"/>
      <c r="W118" s="30">
        <f t="shared" si="23"/>
        <v>0</v>
      </c>
      <c r="X118" s="28"/>
      <c r="Y118" s="28"/>
      <c r="Z118" s="30">
        <f t="shared" si="103"/>
        <v>0</v>
      </c>
      <c r="AA118" s="28"/>
      <c r="AB118" s="28"/>
      <c r="AC118" s="30">
        <f t="shared" si="104"/>
        <v>0</v>
      </c>
      <c r="AD118" s="28"/>
      <c r="AE118" s="28"/>
      <c r="AF118" s="30">
        <f t="shared" si="29"/>
        <v>0</v>
      </c>
      <c r="AG118" s="28"/>
      <c r="AH118" s="28"/>
      <c r="AI118" s="31"/>
      <c r="AJ118" s="33">
        <f t="shared" si="31"/>
        <v>103</v>
      </c>
      <c r="AK118" s="34">
        <v>103.0</v>
      </c>
      <c r="AL118" s="28"/>
      <c r="AM118" s="31"/>
    </row>
    <row r="119" hidden="1" outlineLevel="2">
      <c r="A119" s="28"/>
      <c r="B119" s="29"/>
      <c r="C119" s="29"/>
      <c r="D119" s="11">
        <v>2017.0</v>
      </c>
      <c r="E119" s="5">
        <f t="shared" si="11"/>
        <v>412.11628</v>
      </c>
      <c r="F119" s="5">
        <f t="shared" ref="F119:G119" si="279">I119+L119+O119+R119+U119+X119+AA119+AD119+AK119+AG119</f>
        <v>412.11628</v>
      </c>
      <c r="G119" s="5">
        <f t="shared" si="279"/>
        <v>0</v>
      </c>
      <c r="H119" s="33">
        <f t="shared" si="13"/>
        <v>29.235</v>
      </c>
      <c r="I119" s="34">
        <v>29.235</v>
      </c>
      <c r="J119" s="28"/>
      <c r="K119" s="33">
        <f t="shared" si="51"/>
        <v>345.6771</v>
      </c>
      <c r="L119" s="34">
        <v>345.6771</v>
      </c>
      <c r="M119" s="28"/>
      <c r="N119" s="30">
        <f t="shared" si="17"/>
        <v>0</v>
      </c>
      <c r="O119" s="28"/>
      <c r="P119" s="28"/>
      <c r="Q119" s="30">
        <f t="shared" si="19"/>
        <v>0</v>
      </c>
      <c r="R119" s="28"/>
      <c r="S119" s="28"/>
      <c r="T119" s="30">
        <f t="shared" si="21"/>
        <v>0</v>
      </c>
      <c r="U119" s="28"/>
      <c r="V119" s="28"/>
      <c r="W119" s="30">
        <f t="shared" si="23"/>
        <v>0</v>
      </c>
      <c r="X119" s="28"/>
      <c r="Y119" s="28"/>
      <c r="Z119" s="30">
        <f t="shared" si="103"/>
        <v>0</v>
      </c>
      <c r="AA119" s="28"/>
      <c r="AB119" s="28"/>
      <c r="AC119" s="33">
        <f t="shared" si="104"/>
        <v>34.618</v>
      </c>
      <c r="AD119" s="34">
        <v>34.618</v>
      </c>
      <c r="AE119" s="28"/>
      <c r="AF119" s="30">
        <f t="shared" si="29"/>
        <v>0</v>
      </c>
      <c r="AG119" s="28"/>
      <c r="AH119" s="28"/>
      <c r="AI119" s="31"/>
      <c r="AJ119" s="33">
        <f t="shared" si="31"/>
        <v>2.58618</v>
      </c>
      <c r="AK119" s="34">
        <v>2.58618</v>
      </c>
      <c r="AL119" s="28"/>
      <c r="AM119" s="31"/>
    </row>
    <row r="120" hidden="1" outlineLevel="2">
      <c r="A120" s="28"/>
      <c r="B120" s="29"/>
      <c r="C120" s="29"/>
      <c r="D120" s="11">
        <v>2018.0</v>
      </c>
      <c r="E120" s="5">
        <f t="shared" si="11"/>
        <v>2635.67197</v>
      </c>
      <c r="F120" s="5">
        <f t="shared" ref="F120:G120" si="280">I120+L120+O120+R120+U120+X120+AA120+AD120+AK120+AG120</f>
        <v>2635.67197</v>
      </c>
      <c r="G120" s="5">
        <f t="shared" si="280"/>
        <v>0</v>
      </c>
      <c r="H120" s="33">
        <f t="shared" si="13"/>
        <v>444.9</v>
      </c>
      <c r="I120" s="34">
        <v>444.9</v>
      </c>
      <c r="J120" s="28"/>
      <c r="K120" s="76">
        <f t="shared" si="51"/>
        <v>653.17997</v>
      </c>
      <c r="L120" s="83">
        <v>653.17997</v>
      </c>
      <c r="M120" s="28"/>
      <c r="N120" s="30">
        <f t="shared" si="17"/>
        <v>0</v>
      </c>
      <c r="O120" s="28"/>
      <c r="P120" s="28"/>
      <c r="Q120" s="30">
        <f t="shared" si="19"/>
        <v>0</v>
      </c>
      <c r="R120" s="28"/>
      <c r="S120" s="28"/>
      <c r="T120" s="30">
        <f t="shared" si="21"/>
        <v>0</v>
      </c>
      <c r="U120" s="28"/>
      <c r="V120" s="28"/>
      <c r="W120" s="30">
        <f t="shared" si="23"/>
        <v>0</v>
      </c>
      <c r="X120" s="28"/>
      <c r="Y120" s="28"/>
      <c r="Z120" s="30">
        <f t="shared" si="103"/>
        <v>0</v>
      </c>
      <c r="AA120" s="28"/>
      <c r="AB120" s="28"/>
      <c r="AC120" s="33">
        <f t="shared" si="104"/>
        <v>1474.9</v>
      </c>
      <c r="AD120" s="34">
        <v>1474.9</v>
      </c>
      <c r="AE120" s="28"/>
      <c r="AF120" s="33">
        <f t="shared" si="29"/>
        <v>0</v>
      </c>
      <c r="AG120" s="34"/>
      <c r="AH120" s="28"/>
      <c r="AI120" s="31"/>
      <c r="AJ120" s="33">
        <f t="shared" si="31"/>
        <v>62.692</v>
      </c>
      <c r="AK120" s="34">
        <v>62.692</v>
      </c>
      <c r="AL120" s="28"/>
      <c r="AM120" s="31"/>
    </row>
    <row r="121" hidden="1" outlineLevel="2">
      <c r="A121" s="28"/>
      <c r="B121" s="29"/>
      <c r="C121" s="29"/>
      <c r="D121" s="11">
        <v>2019.0</v>
      </c>
      <c r="E121" s="5">
        <f t="shared" si="11"/>
        <v>2333.16524</v>
      </c>
      <c r="F121" s="5">
        <f t="shared" ref="F121:G121" si="281">I121+L121+O121+R121+U121+X121+AA121+AD121+AK121+AG121</f>
        <v>2333.16524</v>
      </c>
      <c r="G121" s="5">
        <f t="shared" si="281"/>
        <v>0</v>
      </c>
      <c r="H121" s="33">
        <f t="shared" si="13"/>
        <v>15.4</v>
      </c>
      <c r="I121" s="34">
        <v>15.4</v>
      </c>
      <c r="J121" s="28"/>
      <c r="K121" s="33">
        <f t="shared" si="51"/>
        <v>19.28124</v>
      </c>
      <c r="L121" s="34">
        <v>19.28124</v>
      </c>
      <c r="M121" s="28"/>
      <c r="N121" s="30">
        <f t="shared" si="17"/>
        <v>0</v>
      </c>
      <c r="O121" s="28"/>
      <c r="P121" s="28"/>
      <c r="Q121" s="30">
        <f t="shared" si="19"/>
        <v>0</v>
      </c>
      <c r="R121" s="28"/>
      <c r="S121" s="28"/>
      <c r="T121" s="33">
        <f t="shared" si="21"/>
        <v>396.3</v>
      </c>
      <c r="U121" s="34">
        <v>396.3</v>
      </c>
      <c r="V121" s="28"/>
      <c r="W121" s="30">
        <f t="shared" si="23"/>
        <v>0</v>
      </c>
      <c r="X121" s="28"/>
      <c r="Y121" s="28"/>
      <c r="Z121" s="30">
        <f t="shared" si="103"/>
        <v>0</v>
      </c>
      <c r="AA121" s="28"/>
      <c r="AB121" s="28"/>
      <c r="AC121" s="33">
        <f t="shared" si="104"/>
        <v>1531.5</v>
      </c>
      <c r="AD121" s="34">
        <v>1531.5</v>
      </c>
      <c r="AE121" s="28"/>
      <c r="AF121" s="33">
        <f t="shared" si="29"/>
        <v>227.5</v>
      </c>
      <c r="AG121" s="34">
        <v>227.5</v>
      </c>
      <c r="AH121" s="28"/>
      <c r="AI121" s="44" t="s">
        <v>73</v>
      </c>
      <c r="AJ121" s="33">
        <f t="shared" si="31"/>
        <v>143.184</v>
      </c>
      <c r="AK121" s="34">
        <v>143.184</v>
      </c>
      <c r="AL121" s="28"/>
      <c r="AM121" s="31"/>
    </row>
    <row r="122" hidden="1" outlineLevel="2">
      <c r="A122" s="28"/>
      <c r="B122" s="29"/>
      <c r="C122" s="29"/>
      <c r="D122" s="35">
        <v>2020.0</v>
      </c>
      <c r="E122" s="5">
        <f t="shared" si="11"/>
        <v>866.163</v>
      </c>
      <c r="F122" s="5">
        <f t="shared" ref="F122:G122" si="282">I122+L122+O122+R122+U122+X122+AA122+AD122+AK122+AG122</f>
        <v>866.163</v>
      </c>
      <c r="G122" s="58">
        <f t="shared" si="282"/>
        <v>0</v>
      </c>
      <c r="H122" s="33">
        <f t="shared" si="13"/>
        <v>25</v>
      </c>
      <c r="I122" s="46">
        <v>25.0</v>
      </c>
      <c r="J122" s="47"/>
      <c r="K122" s="30">
        <f t="shared" si="51"/>
        <v>0</v>
      </c>
      <c r="L122" s="47"/>
      <c r="M122" s="47"/>
      <c r="N122" s="30">
        <f t="shared" si="17"/>
        <v>0</v>
      </c>
      <c r="O122" s="47"/>
      <c r="P122" s="47"/>
      <c r="Q122" s="30">
        <f t="shared" si="19"/>
        <v>0</v>
      </c>
      <c r="R122" s="47"/>
      <c r="S122" s="47"/>
      <c r="T122" s="33">
        <f t="shared" si="21"/>
        <v>287</v>
      </c>
      <c r="U122" s="46">
        <v>287.0</v>
      </c>
      <c r="V122" s="47"/>
      <c r="W122" s="30">
        <f t="shared" si="23"/>
        <v>0</v>
      </c>
      <c r="X122" s="47"/>
      <c r="Y122" s="47"/>
      <c r="Z122" s="30">
        <f t="shared" si="103"/>
        <v>0</v>
      </c>
      <c r="AA122" s="47"/>
      <c r="AB122" s="47"/>
      <c r="AC122" s="33">
        <f t="shared" si="104"/>
        <v>15</v>
      </c>
      <c r="AD122" s="46">
        <v>15.0</v>
      </c>
      <c r="AE122" s="47"/>
      <c r="AF122" s="33">
        <f t="shared" si="29"/>
        <v>148</v>
      </c>
      <c r="AG122" s="46">
        <v>148.0</v>
      </c>
      <c r="AH122" s="47"/>
      <c r="AI122" s="48" t="s">
        <v>73</v>
      </c>
      <c r="AJ122" s="33">
        <f t="shared" si="31"/>
        <v>391.163</v>
      </c>
      <c r="AK122" s="43">
        <v>391.163</v>
      </c>
      <c r="AL122" s="47"/>
      <c r="AM122" s="49"/>
    </row>
    <row r="123" hidden="1" outlineLevel="2">
      <c r="A123" s="28"/>
      <c r="B123" s="29"/>
      <c r="C123" s="29"/>
      <c r="D123" s="35">
        <v>2021.0</v>
      </c>
      <c r="E123" s="5">
        <f t="shared" si="11"/>
        <v>0</v>
      </c>
      <c r="F123" s="5">
        <f t="shared" ref="F123:G123" si="283">I123+L123+O123+R123+U123+X123+AA123+AD123+AK123+AG123</f>
        <v>0</v>
      </c>
      <c r="G123" s="58">
        <f t="shared" si="283"/>
        <v>0</v>
      </c>
      <c r="H123" s="33">
        <f t="shared" si="13"/>
        <v>0</v>
      </c>
      <c r="I123" s="46"/>
      <c r="J123" s="47"/>
      <c r="K123" s="30">
        <f t="shared" si="51"/>
        <v>0</v>
      </c>
      <c r="L123" s="47"/>
      <c r="M123" s="47"/>
      <c r="N123" s="30">
        <f t="shared" si="17"/>
        <v>0</v>
      </c>
      <c r="O123" s="47"/>
      <c r="P123" s="47"/>
      <c r="Q123" s="30">
        <f t="shared" si="19"/>
        <v>0</v>
      </c>
      <c r="R123" s="47"/>
      <c r="S123" s="47"/>
      <c r="T123" s="33">
        <f t="shared" si="21"/>
        <v>0</v>
      </c>
      <c r="U123" s="46"/>
      <c r="V123" s="47"/>
      <c r="W123" s="30">
        <f t="shared" si="23"/>
        <v>0</v>
      </c>
      <c r="X123" s="47"/>
      <c r="Y123" s="47"/>
      <c r="Z123" s="30">
        <f t="shared" si="103"/>
        <v>0</v>
      </c>
      <c r="AA123" s="47"/>
      <c r="AB123" s="47"/>
      <c r="AC123" s="33">
        <f t="shared" si="104"/>
        <v>0</v>
      </c>
      <c r="AD123" s="46"/>
      <c r="AE123" s="47"/>
      <c r="AF123" s="33">
        <f t="shared" si="29"/>
        <v>0</v>
      </c>
      <c r="AG123" s="46"/>
      <c r="AH123" s="47"/>
      <c r="AI123" s="49"/>
      <c r="AJ123" s="33">
        <f t="shared" si="31"/>
        <v>0</v>
      </c>
      <c r="AK123" s="46"/>
      <c r="AL123" s="47"/>
      <c r="AM123" s="49"/>
    </row>
    <row r="124" collapsed="1">
      <c r="A124" s="36"/>
      <c r="B124" s="84" t="s">
        <v>74</v>
      </c>
      <c r="C124" s="84"/>
      <c r="D124" s="85"/>
      <c r="E124" s="84">
        <f t="shared" si="11"/>
        <v>128558.8402</v>
      </c>
      <c r="F124" s="84">
        <f t="shared" ref="F124:G124" si="284">I124+L124+O124+R124+U124+X124+AA124+AD124+AK124+AG124</f>
        <v>96552.14021</v>
      </c>
      <c r="G124" s="84">
        <f t="shared" si="284"/>
        <v>32006.7</v>
      </c>
      <c r="H124" s="86">
        <f t="shared" si="13"/>
        <v>9036.0973</v>
      </c>
      <c r="I124" s="84">
        <f t="shared" ref="I124:J124" si="285">I125+I133+I141+I149+I157+I165+I173+I181+I189+I197+I205+I213+I221+I229+I237+I245+I253+I261</f>
        <v>9036.0973</v>
      </c>
      <c r="J124" s="84">
        <f t="shared" si="285"/>
        <v>0</v>
      </c>
      <c r="K124" s="86">
        <f t="shared" si="51"/>
        <v>7328.70708</v>
      </c>
      <c r="L124" s="84">
        <f t="shared" ref="L124:M124" si="286">L125+L133+L141+L149+L157+L165+L173+L181+L189+L197+L205+L213+L221+L229+L237+L245+L253+L261</f>
        <v>7328.70708</v>
      </c>
      <c r="M124" s="84">
        <f t="shared" si="286"/>
        <v>0</v>
      </c>
      <c r="N124" s="86">
        <f t="shared" si="17"/>
        <v>9212.36309</v>
      </c>
      <c r="O124" s="84">
        <f t="shared" ref="O124:P124" si="287">O125+O133+O141+O149+O157+O165+O173+O181+O189+O197+O205+O213+O221+O229+O237+O245+O253+O261</f>
        <v>9212.36309</v>
      </c>
      <c r="P124" s="84">
        <f t="shared" si="287"/>
        <v>0</v>
      </c>
      <c r="Q124" s="86">
        <f t="shared" si="19"/>
        <v>3430.49463</v>
      </c>
      <c r="R124" s="84">
        <f t="shared" ref="R124:S124" si="288">R125+R133+R141+R149+R157+R165+R173+R181+R189+R197+R205+R213+R221+R229+R237+R245+R253+R261</f>
        <v>3430.49463</v>
      </c>
      <c r="S124" s="84">
        <f t="shared" si="288"/>
        <v>0</v>
      </c>
      <c r="T124" s="86">
        <f t="shared" si="21"/>
        <v>1295.32554</v>
      </c>
      <c r="U124" s="84">
        <f t="shared" ref="U124:V124" si="289">U125+U133+U141+U149+U157+U165+U173+U181+U189+U197+U205+U213+U221+U229+U237+U245+U253+U261</f>
        <v>1295.32554</v>
      </c>
      <c r="V124" s="84">
        <f t="shared" si="289"/>
        <v>0</v>
      </c>
      <c r="W124" s="86">
        <f t="shared" si="23"/>
        <v>5035.03627</v>
      </c>
      <c r="X124" s="84">
        <f t="shared" ref="X124:Y124" si="290">X125+X133+X141+X149+X157+X165+X173+X181+X189+X197+X205+X213+X221+X229+X237+X245+X253+X261</f>
        <v>5035.03627</v>
      </c>
      <c r="Y124" s="84">
        <f t="shared" si="290"/>
        <v>0</v>
      </c>
      <c r="Z124" s="86">
        <f t="shared" si="103"/>
        <v>2147.41084</v>
      </c>
      <c r="AA124" s="84">
        <f t="shared" ref="AA124:AB124" si="291">AA125+AA133+AA141+AA149+AA157+AA165+AA173+AA181+AA189+AA197+AA205+AA213+AA221+AA229+AA237+AA245+AA253+AA261</f>
        <v>2147.41084</v>
      </c>
      <c r="AB124" s="84">
        <f t="shared" si="291"/>
        <v>0</v>
      </c>
      <c r="AC124" s="86">
        <f t="shared" si="104"/>
        <v>36205.76093</v>
      </c>
      <c r="AD124" s="84">
        <f t="shared" ref="AD124:AE124" si="292">AD125+AD133+AD141+AD149+AD157+AD165+AD173+AD181+AD189+AD197+AD205+AD213+AD221+AD229+AD237+AD245+AD253+AD261</f>
        <v>36205.76093</v>
      </c>
      <c r="AE124" s="84">
        <f t="shared" si="292"/>
        <v>0</v>
      </c>
      <c r="AF124" s="86">
        <f t="shared" si="29"/>
        <v>29473.74063</v>
      </c>
      <c r="AG124" s="84">
        <f t="shared" ref="AG124:AH124" si="293">AG125+AG133+AG141+AG149+AG157+AG165+AG173+AG181+AG189+AG197+AG205+AG213+AG221+AG229+AG237+AG245+AG253+AG261</f>
        <v>19283.74063</v>
      </c>
      <c r="AH124" s="84">
        <f t="shared" si="293"/>
        <v>10190</v>
      </c>
      <c r="AI124" s="87"/>
      <c r="AJ124" s="86">
        <f t="shared" si="31"/>
        <v>25393.9039</v>
      </c>
      <c r="AK124" s="84">
        <f t="shared" ref="AK124:AL124" si="294">AK125+AK133+AK141+AK149+AK157+AK165+AK173+AK181+AK189+AK197+AK205+AK213+AK221+AK229+AK237+AK245+AK253+AK261</f>
        <v>3577.2039</v>
      </c>
      <c r="AL124" s="84">
        <f t="shared" si="294"/>
        <v>21816.7</v>
      </c>
      <c r="AM124" s="87"/>
    </row>
    <row r="125" hidden="1" outlineLevel="1" collapsed="1">
      <c r="A125" s="22">
        <v>15.0</v>
      </c>
      <c r="B125" s="88" t="s">
        <v>75</v>
      </c>
      <c r="C125" s="88" t="s">
        <v>76</v>
      </c>
      <c r="D125" s="88">
        <f>F125+G125</f>
        <v>11160.65398</v>
      </c>
      <c r="E125" s="89">
        <f t="shared" si="11"/>
        <v>11160.65398</v>
      </c>
      <c r="F125" s="89">
        <f t="shared" ref="F125:G125" si="295">SUM(F126:F132)</f>
        <v>8780.25398</v>
      </c>
      <c r="G125" s="89">
        <f t="shared" si="295"/>
        <v>2380.4</v>
      </c>
      <c r="H125" s="90">
        <f t="shared" si="13"/>
        <v>1279.72546</v>
      </c>
      <c r="I125" s="88">
        <f t="shared" ref="I125:J125" si="296">SUM(I126:I132)</f>
        <v>1279.72546</v>
      </c>
      <c r="J125" s="88">
        <f t="shared" si="296"/>
        <v>0</v>
      </c>
      <c r="K125" s="90">
        <f t="shared" si="51"/>
        <v>149.57058</v>
      </c>
      <c r="L125" s="88">
        <f t="shared" ref="L125:M125" si="297">SUM(L126:L132)</f>
        <v>149.57058</v>
      </c>
      <c r="M125" s="88">
        <f t="shared" si="297"/>
        <v>0</v>
      </c>
      <c r="N125" s="90">
        <f t="shared" si="17"/>
        <v>3233.95727</v>
      </c>
      <c r="O125" s="88">
        <f t="shared" ref="O125:P125" si="298">SUM(O126:O132)</f>
        <v>3233.95727</v>
      </c>
      <c r="P125" s="88">
        <f t="shared" si="298"/>
        <v>0</v>
      </c>
      <c r="Q125" s="90">
        <f t="shared" si="19"/>
        <v>185.545</v>
      </c>
      <c r="R125" s="88">
        <f t="shared" ref="R125:S125" si="299">SUM(R126:R132)</f>
        <v>185.545</v>
      </c>
      <c r="S125" s="88">
        <f t="shared" si="299"/>
        <v>0</v>
      </c>
      <c r="T125" s="90">
        <f t="shared" si="21"/>
        <v>0</v>
      </c>
      <c r="U125" s="88">
        <f t="shared" ref="U125:V125" si="300">SUM(U126:U132)</f>
        <v>0</v>
      </c>
      <c r="V125" s="88">
        <f t="shared" si="300"/>
        <v>0</v>
      </c>
      <c r="W125" s="90">
        <f t="shared" si="23"/>
        <v>0</v>
      </c>
      <c r="X125" s="88">
        <f t="shared" ref="X125:Y125" si="301">SUM(X126:X132)</f>
        <v>0</v>
      </c>
      <c r="Y125" s="88">
        <f t="shared" si="301"/>
        <v>0</v>
      </c>
      <c r="Z125" s="90">
        <f t="shared" si="103"/>
        <v>0</v>
      </c>
      <c r="AA125" s="88">
        <f t="shared" ref="AA125:AB125" si="302">SUM(AA126:AA132)</f>
        <v>0</v>
      </c>
      <c r="AB125" s="88">
        <f t="shared" si="302"/>
        <v>0</v>
      </c>
      <c r="AC125" s="90">
        <f t="shared" si="104"/>
        <v>2823.25209</v>
      </c>
      <c r="AD125" s="88">
        <f t="shared" ref="AD125:AE125" si="303">SUM(AD126:AD132)</f>
        <v>2823.25209</v>
      </c>
      <c r="AE125" s="88">
        <f t="shared" si="303"/>
        <v>0</v>
      </c>
      <c r="AF125" s="90">
        <f t="shared" si="29"/>
        <v>1718.40358</v>
      </c>
      <c r="AG125" s="88">
        <f t="shared" ref="AG125:AH125" si="304">SUM(AG126:AG132)</f>
        <v>979.70358</v>
      </c>
      <c r="AH125" s="88">
        <f t="shared" si="304"/>
        <v>738.7</v>
      </c>
      <c r="AI125" s="91"/>
      <c r="AJ125" s="90">
        <f t="shared" si="31"/>
        <v>1770.2</v>
      </c>
      <c r="AK125" s="88">
        <f t="shared" ref="AK125:AL125" si="305">SUM(AK126:AK132)</f>
        <v>128.5</v>
      </c>
      <c r="AL125" s="88">
        <f t="shared" si="305"/>
        <v>1641.7</v>
      </c>
      <c r="AM125" s="91"/>
    </row>
    <row r="126" hidden="1" outlineLevel="2">
      <c r="A126" s="92"/>
      <c r="B126" s="93"/>
      <c r="C126" s="93"/>
      <c r="D126" s="11">
        <v>2015.0</v>
      </c>
      <c r="E126" s="94">
        <f t="shared" si="11"/>
        <v>565.36785</v>
      </c>
      <c r="F126" s="94">
        <f t="shared" ref="F126:G126" si="306">I126+L126+O126+R126+U126+X126+AA126+AD126+AK126+AG126</f>
        <v>544.46785</v>
      </c>
      <c r="G126" s="94">
        <f t="shared" si="306"/>
        <v>20.9</v>
      </c>
      <c r="H126" s="95">
        <f t="shared" si="13"/>
        <v>0</v>
      </c>
      <c r="I126" s="96"/>
      <c r="J126" s="96"/>
      <c r="K126" s="97">
        <f t="shared" si="51"/>
        <v>149.57058</v>
      </c>
      <c r="L126" s="98">
        <v>149.57058</v>
      </c>
      <c r="M126" s="96"/>
      <c r="N126" s="97">
        <f t="shared" si="17"/>
        <v>394.89727</v>
      </c>
      <c r="O126" s="98">
        <v>394.89727</v>
      </c>
      <c r="P126" s="96"/>
      <c r="Q126" s="95">
        <f t="shared" si="19"/>
        <v>0</v>
      </c>
      <c r="R126" s="96"/>
      <c r="S126" s="96"/>
      <c r="T126" s="95">
        <f t="shared" si="21"/>
        <v>0</v>
      </c>
      <c r="U126" s="96"/>
      <c r="V126" s="96"/>
      <c r="W126" s="95">
        <f t="shared" si="23"/>
        <v>0</v>
      </c>
      <c r="X126" s="96"/>
      <c r="Y126" s="96"/>
      <c r="Z126" s="95">
        <f t="shared" si="103"/>
        <v>0</v>
      </c>
      <c r="AA126" s="96"/>
      <c r="AB126" s="96"/>
      <c r="AC126" s="95">
        <f t="shared" si="104"/>
        <v>0</v>
      </c>
      <c r="AD126" s="96"/>
      <c r="AE126" s="96"/>
      <c r="AF126" s="95">
        <f t="shared" si="29"/>
        <v>0</v>
      </c>
      <c r="AG126" s="96"/>
      <c r="AH126" s="96"/>
      <c r="AI126" s="99"/>
      <c r="AJ126" s="95">
        <f t="shared" si="31"/>
        <v>20.9</v>
      </c>
      <c r="AK126" s="96"/>
      <c r="AL126" s="98">
        <v>20.9</v>
      </c>
      <c r="AM126" s="99"/>
    </row>
    <row r="127" hidden="1" outlineLevel="2">
      <c r="A127" s="92"/>
      <c r="B127" s="93"/>
      <c r="C127" s="93"/>
      <c r="D127" s="11">
        <v>2016.0</v>
      </c>
      <c r="E127" s="94">
        <f t="shared" si="11"/>
        <v>3903.74</v>
      </c>
      <c r="F127" s="94">
        <f t="shared" ref="F127:G127" si="307">I127+L127+O127+R127+U127+X127+AA127+AD127+AK127+AG127</f>
        <v>3821.14</v>
      </c>
      <c r="G127" s="94">
        <f t="shared" si="307"/>
        <v>82.6</v>
      </c>
      <c r="H127" s="97">
        <f t="shared" si="13"/>
        <v>982.08</v>
      </c>
      <c r="I127" s="98">
        <v>982.08</v>
      </c>
      <c r="J127" s="96"/>
      <c r="K127" s="95">
        <f t="shared" si="51"/>
        <v>0</v>
      </c>
      <c r="L127" s="96"/>
      <c r="M127" s="96"/>
      <c r="N127" s="97">
        <f t="shared" si="17"/>
        <v>2839.06</v>
      </c>
      <c r="O127" s="100">
        <v>2839.06</v>
      </c>
      <c r="P127" s="96"/>
      <c r="Q127" s="95">
        <f t="shared" si="19"/>
        <v>0</v>
      </c>
      <c r="R127" s="96"/>
      <c r="S127" s="96"/>
      <c r="T127" s="95">
        <f t="shared" si="21"/>
        <v>0</v>
      </c>
      <c r="U127" s="96"/>
      <c r="V127" s="96"/>
      <c r="W127" s="95">
        <f t="shared" si="23"/>
        <v>0</v>
      </c>
      <c r="X127" s="96"/>
      <c r="Y127" s="96"/>
      <c r="Z127" s="95">
        <f t="shared" si="103"/>
        <v>0</v>
      </c>
      <c r="AA127" s="96"/>
      <c r="AB127" s="96"/>
      <c r="AC127" s="95">
        <f t="shared" si="104"/>
        <v>0</v>
      </c>
      <c r="AD127" s="96"/>
      <c r="AE127" s="96"/>
      <c r="AF127" s="95">
        <f t="shared" si="29"/>
        <v>40.6</v>
      </c>
      <c r="AG127" s="96"/>
      <c r="AH127" s="98">
        <v>40.6</v>
      </c>
      <c r="AI127" s="99"/>
      <c r="AJ127" s="95">
        <f t="shared" si="31"/>
        <v>42</v>
      </c>
      <c r="AK127" s="96"/>
      <c r="AL127" s="98">
        <v>42.0</v>
      </c>
      <c r="AM127" s="99"/>
    </row>
    <row r="128" hidden="1" outlineLevel="2">
      <c r="A128" s="92"/>
      <c r="B128" s="93"/>
      <c r="C128" s="93"/>
      <c r="D128" s="11">
        <v>2017.0</v>
      </c>
      <c r="E128" s="94">
        <f t="shared" si="11"/>
        <v>386.6542</v>
      </c>
      <c r="F128" s="94">
        <f t="shared" ref="F128:G128" si="308">I128+L128+O128+R128+U128+X128+AA128+AD128+AK128+AG128</f>
        <v>217.4542</v>
      </c>
      <c r="G128" s="94">
        <f t="shared" si="308"/>
        <v>169.2</v>
      </c>
      <c r="H128" s="95">
        <f t="shared" si="13"/>
        <v>0</v>
      </c>
      <c r="I128" s="96"/>
      <c r="J128" s="96"/>
      <c r="K128" s="95">
        <f t="shared" si="51"/>
        <v>0</v>
      </c>
      <c r="L128" s="96"/>
      <c r="M128" s="96"/>
      <c r="N128" s="95">
        <f t="shared" si="17"/>
        <v>0</v>
      </c>
      <c r="O128" s="96"/>
      <c r="P128" s="96"/>
      <c r="Q128" s="97">
        <f t="shared" si="19"/>
        <v>185.545</v>
      </c>
      <c r="R128" s="98">
        <v>185.545</v>
      </c>
      <c r="S128" s="96"/>
      <c r="T128" s="95">
        <f t="shared" si="21"/>
        <v>0</v>
      </c>
      <c r="U128" s="96"/>
      <c r="V128" s="96"/>
      <c r="W128" s="95">
        <f t="shared" si="23"/>
        <v>0</v>
      </c>
      <c r="X128" s="96"/>
      <c r="Y128" s="96"/>
      <c r="Z128" s="95">
        <f t="shared" si="103"/>
        <v>0</v>
      </c>
      <c r="AA128" s="96"/>
      <c r="AB128" s="96"/>
      <c r="AC128" s="97">
        <f t="shared" si="104"/>
        <v>31.9092</v>
      </c>
      <c r="AD128" s="98">
        <v>31.9092</v>
      </c>
      <c r="AE128" s="96"/>
      <c r="AF128" s="95">
        <f t="shared" si="29"/>
        <v>30.3</v>
      </c>
      <c r="AG128" s="96"/>
      <c r="AH128" s="98">
        <v>30.3</v>
      </c>
      <c r="AI128" s="99"/>
      <c r="AJ128" s="95">
        <f t="shared" si="31"/>
        <v>138.9</v>
      </c>
      <c r="AK128" s="96"/>
      <c r="AL128" s="98">
        <v>138.9</v>
      </c>
      <c r="AM128" s="99"/>
    </row>
    <row r="129" hidden="1" outlineLevel="2">
      <c r="A129" s="92"/>
      <c r="B129" s="93"/>
      <c r="C129" s="93"/>
      <c r="D129" s="11">
        <v>2018.0</v>
      </c>
      <c r="E129" s="94">
        <f t="shared" si="11"/>
        <v>1424.54648</v>
      </c>
      <c r="F129" s="94">
        <f t="shared" ref="F129:G129" si="309">I129+L129+O129+R129+U129+X129+AA129+AD129+AK129+AG129</f>
        <v>938.34648</v>
      </c>
      <c r="G129" s="94">
        <f t="shared" si="309"/>
        <v>486.2</v>
      </c>
      <c r="H129" s="97">
        <f t="shared" si="13"/>
        <v>297.64546</v>
      </c>
      <c r="I129" s="98">
        <v>297.64546</v>
      </c>
      <c r="J129" s="96"/>
      <c r="K129" s="95">
        <f t="shared" si="51"/>
        <v>0</v>
      </c>
      <c r="L129" s="96"/>
      <c r="M129" s="96"/>
      <c r="N129" s="95">
        <f t="shared" si="17"/>
        <v>0</v>
      </c>
      <c r="O129" s="96"/>
      <c r="P129" s="96"/>
      <c r="Q129" s="95">
        <f t="shared" si="19"/>
        <v>0</v>
      </c>
      <c r="R129" s="96"/>
      <c r="S129" s="96"/>
      <c r="T129" s="95">
        <f t="shared" si="21"/>
        <v>0</v>
      </c>
      <c r="U129" s="96"/>
      <c r="V129" s="96"/>
      <c r="W129" s="95">
        <f t="shared" si="23"/>
        <v>0</v>
      </c>
      <c r="X129" s="96"/>
      <c r="Y129" s="96"/>
      <c r="Z129" s="95">
        <f t="shared" si="103"/>
        <v>0</v>
      </c>
      <c r="AA129" s="96"/>
      <c r="AB129" s="96"/>
      <c r="AC129" s="101">
        <f t="shared" si="104"/>
        <v>640.70102</v>
      </c>
      <c r="AD129" s="102">
        <v>640.70102</v>
      </c>
      <c r="AE129" s="96"/>
      <c r="AF129" s="95">
        <f t="shared" si="29"/>
        <v>51.5</v>
      </c>
      <c r="AG129" s="96"/>
      <c r="AH129" s="98">
        <v>51.5</v>
      </c>
      <c r="AI129" s="99"/>
      <c r="AJ129" s="95">
        <f t="shared" si="31"/>
        <v>434.7</v>
      </c>
      <c r="AK129" s="96"/>
      <c r="AL129" s="98">
        <v>434.7</v>
      </c>
      <c r="AM129" s="99"/>
    </row>
    <row r="130" hidden="1" outlineLevel="2">
      <c r="A130" s="92"/>
      <c r="B130" s="93"/>
      <c r="C130" s="93"/>
      <c r="D130" s="11">
        <v>2019.0</v>
      </c>
      <c r="E130" s="94">
        <f t="shared" si="11"/>
        <v>2082.24545</v>
      </c>
      <c r="F130" s="94">
        <f t="shared" ref="F130:G130" si="310">I130+L130+O130+R130+U130+X130+AA130+AD130+AK130+AG130</f>
        <v>1687.34545</v>
      </c>
      <c r="G130" s="94">
        <f t="shared" si="310"/>
        <v>394.9</v>
      </c>
      <c r="H130" s="95">
        <f t="shared" si="13"/>
        <v>0</v>
      </c>
      <c r="I130" s="96"/>
      <c r="J130" s="96"/>
      <c r="K130" s="95">
        <f t="shared" si="51"/>
        <v>0</v>
      </c>
      <c r="L130" s="96"/>
      <c r="M130" s="96"/>
      <c r="N130" s="95">
        <f t="shared" si="17"/>
        <v>0</v>
      </c>
      <c r="O130" s="96"/>
      <c r="P130" s="96"/>
      <c r="Q130" s="95">
        <f t="shared" si="19"/>
        <v>0</v>
      </c>
      <c r="R130" s="96"/>
      <c r="S130" s="96"/>
      <c r="T130" s="95">
        <f t="shared" si="21"/>
        <v>0</v>
      </c>
      <c r="U130" s="96"/>
      <c r="V130" s="96"/>
      <c r="W130" s="95">
        <f t="shared" si="23"/>
        <v>0</v>
      </c>
      <c r="X130" s="96"/>
      <c r="Y130" s="96"/>
      <c r="Z130" s="95">
        <f t="shared" si="103"/>
        <v>0</v>
      </c>
      <c r="AA130" s="96"/>
      <c r="AB130" s="96"/>
      <c r="AC130" s="97">
        <f t="shared" si="104"/>
        <v>1206.64187</v>
      </c>
      <c r="AD130" s="98">
        <v>1206.64187</v>
      </c>
      <c r="AE130" s="96"/>
      <c r="AF130" s="97">
        <f t="shared" si="29"/>
        <v>535.30358</v>
      </c>
      <c r="AG130" s="98">
        <v>480.70358</v>
      </c>
      <c r="AH130" s="98">
        <v>54.6</v>
      </c>
      <c r="AI130" s="99"/>
      <c r="AJ130" s="95">
        <f t="shared" si="31"/>
        <v>340.3</v>
      </c>
      <c r="AK130" s="96"/>
      <c r="AL130" s="98">
        <v>340.3</v>
      </c>
      <c r="AM130" s="99"/>
    </row>
    <row r="131" hidden="1" outlineLevel="2">
      <c r="A131" s="92"/>
      <c r="B131" s="93"/>
      <c r="C131" s="93"/>
      <c r="D131" s="11">
        <v>2020.0</v>
      </c>
      <c r="E131" s="94">
        <f t="shared" si="11"/>
        <v>2798.1</v>
      </c>
      <c r="F131" s="94">
        <f t="shared" ref="F131:G131" si="311">I131+L131+O131+R131+U131+X131+AA131+AD131+AK131+AG131</f>
        <v>1571.5</v>
      </c>
      <c r="G131" s="94">
        <f t="shared" si="311"/>
        <v>1226.6</v>
      </c>
      <c r="H131" s="95">
        <f t="shared" si="13"/>
        <v>0</v>
      </c>
      <c r="I131" s="96"/>
      <c r="J131" s="96"/>
      <c r="K131" s="95">
        <f t="shared" si="51"/>
        <v>0</v>
      </c>
      <c r="L131" s="96"/>
      <c r="M131" s="96"/>
      <c r="N131" s="95">
        <f t="shared" si="17"/>
        <v>0</v>
      </c>
      <c r="O131" s="96"/>
      <c r="P131" s="96"/>
      <c r="Q131" s="95">
        <f t="shared" si="19"/>
        <v>0</v>
      </c>
      <c r="R131" s="96"/>
      <c r="S131" s="96"/>
      <c r="T131" s="95">
        <f t="shared" si="21"/>
        <v>0</v>
      </c>
      <c r="U131" s="96"/>
      <c r="V131" s="96"/>
      <c r="W131" s="95">
        <f t="shared" si="23"/>
        <v>0</v>
      </c>
      <c r="X131" s="96"/>
      <c r="Y131" s="96"/>
      <c r="Z131" s="95">
        <f t="shared" si="103"/>
        <v>0</v>
      </c>
      <c r="AA131" s="96"/>
      <c r="AB131" s="96"/>
      <c r="AC131" s="97">
        <f t="shared" si="104"/>
        <v>944</v>
      </c>
      <c r="AD131" s="98">
        <v>944.0</v>
      </c>
      <c r="AE131" s="96"/>
      <c r="AF131" s="97">
        <f t="shared" si="29"/>
        <v>1060.7</v>
      </c>
      <c r="AG131" s="98">
        <v>499.0</v>
      </c>
      <c r="AH131" s="98">
        <v>561.7</v>
      </c>
      <c r="AI131" s="103" t="s">
        <v>77</v>
      </c>
      <c r="AJ131" s="97">
        <f t="shared" si="31"/>
        <v>793.4</v>
      </c>
      <c r="AK131" s="98">
        <v>128.5</v>
      </c>
      <c r="AL131" s="98">
        <v>664.9</v>
      </c>
      <c r="AM131" s="99"/>
    </row>
    <row r="132" hidden="1" outlineLevel="2">
      <c r="A132" s="92"/>
      <c r="B132" s="93"/>
      <c r="C132" s="93"/>
      <c r="D132" s="35">
        <v>2021.0</v>
      </c>
      <c r="E132" s="94">
        <f t="shared" si="11"/>
        <v>0</v>
      </c>
      <c r="F132" s="94">
        <f t="shared" ref="F132:G132" si="312">I132+L132+O132+R132+U132+X132+AA132+AD132+AK132+AG132</f>
        <v>0</v>
      </c>
      <c r="G132" s="94">
        <f t="shared" si="312"/>
        <v>0</v>
      </c>
      <c r="H132" s="95">
        <f t="shared" si="13"/>
        <v>0</v>
      </c>
      <c r="I132" s="96"/>
      <c r="J132" s="96"/>
      <c r="K132" s="95">
        <f t="shared" si="51"/>
        <v>0</v>
      </c>
      <c r="L132" s="96"/>
      <c r="M132" s="96"/>
      <c r="N132" s="95">
        <f t="shared" si="17"/>
        <v>0</v>
      </c>
      <c r="O132" s="96"/>
      <c r="P132" s="96"/>
      <c r="Q132" s="95">
        <f t="shared" si="19"/>
        <v>0</v>
      </c>
      <c r="R132" s="96"/>
      <c r="S132" s="96"/>
      <c r="T132" s="95">
        <f t="shared" si="21"/>
        <v>0</v>
      </c>
      <c r="U132" s="96"/>
      <c r="V132" s="96"/>
      <c r="W132" s="95">
        <f t="shared" si="23"/>
        <v>0</v>
      </c>
      <c r="X132" s="96"/>
      <c r="Y132" s="96"/>
      <c r="Z132" s="95">
        <f t="shared" si="103"/>
        <v>0</v>
      </c>
      <c r="AA132" s="96"/>
      <c r="AB132" s="96"/>
      <c r="AC132" s="97">
        <f t="shared" si="104"/>
        <v>0</v>
      </c>
      <c r="AD132" s="98"/>
      <c r="AE132" s="96"/>
      <c r="AF132" s="97">
        <f t="shared" si="29"/>
        <v>0</v>
      </c>
      <c r="AG132" s="98"/>
      <c r="AH132" s="98"/>
      <c r="AI132" s="99"/>
      <c r="AJ132" s="97">
        <f t="shared" si="31"/>
        <v>0</v>
      </c>
      <c r="AK132" s="98"/>
      <c r="AL132" s="98"/>
      <c r="AM132" s="99"/>
    </row>
    <row r="133" hidden="1" outlineLevel="1" collapsed="1">
      <c r="A133" s="22">
        <v>16.0</v>
      </c>
      <c r="B133" s="88" t="s">
        <v>78</v>
      </c>
      <c r="C133" s="88" t="s">
        <v>79</v>
      </c>
      <c r="D133" s="24"/>
      <c r="E133" s="89">
        <f t="shared" si="11"/>
        <v>4991.47404</v>
      </c>
      <c r="F133" s="89">
        <f t="shared" ref="F133:G133" si="313">SUM(F134:F140)</f>
        <v>3792.77404</v>
      </c>
      <c r="G133" s="89">
        <f t="shared" si="313"/>
        <v>1198.7</v>
      </c>
      <c r="H133" s="90">
        <f t="shared" si="13"/>
        <v>449.18</v>
      </c>
      <c r="I133" s="88">
        <f t="shared" ref="I133:J133" si="314">SUM(I134:I140)</f>
        <v>449.18</v>
      </c>
      <c r="J133" s="88">
        <f t="shared" si="314"/>
        <v>0</v>
      </c>
      <c r="K133" s="90">
        <f t="shared" si="51"/>
        <v>1048.97997</v>
      </c>
      <c r="L133" s="88">
        <f t="shared" ref="L133:M133" si="315">SUM(L134:L140)</f>
        <v>1048.97997</v>
      </c>
      <c r="M133" s="88">
        <f t="shared" si="315"/>
        <v>0</v>
      </c>
      <c r="N133" s="90">
        <f t="shared" si="17"/>
        <v>0</v>
      </c>
      <c r="O133" s="88">
        <f t="shared" ref="O133:P133" si="316">SUM(O134:O140)</f>
        <v>0</v>
      </c>
      <c r="P133" s="88">
        <f t="shared" si="316"/>
        <v>0</v>
      </c>
      <c r="Q133" s="90">
        <f t="shared" si="19"/>
        <v>0</v>
      </c>
      <c r="R133" s="88">
        <f t="shared" ref="R133:S133" si="317">SUM(R134:R140)</f>
        <v>0</v>
      </c>
      <c r="S133" s="88">
        <f t="shared" si="317"/>
        <v>0</v>
      </c>
      <c r="T133" s="90">
        <f t="shared" si="21"/>
        <v>0</v>
      </c>
      <c r="U133" s="88">
        <f t="shared" ref="U133:V133" si="318">SUM(U134:U140)</f>
        <v>0</v>
      </c>
      <c r="V133" s="88">
        <f t="shared" si="318"/>
        <v>0</v>
      </c>
      <c r="W133" s="90">
        <f t="shared" si="23"/>
        <v>0</v>
      </c>
      <c r="X133" s="88">
        <f t="shared" ref="X133:Y133" si="319">SUM(X134:X140)</f>
        <v>0</v>
      </c>
      <c r="Y133" s="88">
        <f t="shared" si="319"/>
        <v>0</v>
      </c>
      <c r="Z133" s="90">
        <f t="shared" si="103"/>
        <v>0</v>
      </c>
      <c r="AA133" s="88">
        <f t="shared" ref="AA133:AB133" si="320">SUM(AA134:AA140)</f>
        <v>0</v>
      </c>
      <c r="AB133" s="88">
        <f t="shared" si="320"/>
        <v>0</v>
      </c>
      <c r="AC133" s="90">
        <f t="shared" si="104"/>
        <v>1444.2026</v>
      </c>
      <c r="AD133" s="88">
        <f t="shared" ref="AD133:AE133" si="321">SUM(AD134:AD140)</f>
        <v>1444.2026</v>
      </c>
      <c r="AE133" s="88">
        <f t="shared" si="321"/>
        <v>0</v>
      </c>
      <c r="AF133" s="90">
        <f t="shared" si="29"/>
        <v>802.21347</v>
      </c>
      <c r="AG133" s="88">
        <f t="shared" ref="AG133:AH133" si="322">SUM(AG134:AG140)</f>
        <v>585.31347</v>
      </c>
      <c r="AH133" s="88">
        <f t="shared" si="322"/>
        <v>216.9</v>
      </c>
      <c r="AI133" s="91"/>
      <c r="AJ133" s="90">
        <f t="shared" si="31"/>
        <v>1246.898</v>
      </c>
      <c r="AK133" s="88">
        <f t="shared" ref="AK133:AL133" si="323">SUM(AK134:AK140)</f>
        <v>265.098</v>
      </c>
      <c r="AL133" s="88">
        <f t="shared" si="323"/>
        <v>981.8</v>
      </c>
      <c r="AM133" s="91"/>
    </row>
    <row r="134" hidden="1" outlineLevel="2">
      <c r="A134" s="92"/>
      <c r="B134" s="93"/>
      <c r="C134" s="93"/>
      <c r="D134" s="11">
        <v>2015.0</v>
      </c>
      <c r="E134" s="94">
        <f t="shared" si="11"/>
        <v>790.52</v>
      </c>
      <c r="F134" s="94">
        <f t="shared" ref="F134:G134" si="324">I134+L134+O134+R134+U134+X134+AA134+AD134+AK134+AG134</f>
        <v>759.12</v>
      </c>
      <c r="G134" s="94">
        <f t="shared" si="324"/>
        <v>31.4</v>
      </c>
      <c r="H134" s="95">
        <f t="shared" si="13"/>
        <v>0</v>
      </c>
      <c r="I134" s="96"/>
      <c r="J134" s="96"/>
      <c r="K134" s="97">
        <f t="shared" si="51"/>
        <v>759.12</v>
      </c>
      <c r="L134" s="104">
        <v>759.12</v>
      </c>
      <c r="M134" s="96"/>
      <c r="N134" s="95">
        <f t="shared" si="17"/>
        <v>0</v>
      </c>
      <c r="O134" s="96"/>
      <c r="P134" s="96"/>
      <c r="Q134" s="95">
        <f t="shared" si="19"/>
        <v>0</v>
      </c>
      <c r="R134" s="96"/>
      <c r="S134" s="96"/>
      <c r="T134" s="95">
        <f t="shared" si="21"/>
        <v>0</v>
      </c>
      <c r="U134" s="96"/>
      <c r="V134" s="96"/>
      <c r="W134" s="95">
        <f t="shared" si="23"/>
        <v>0</v>
      </c>
      <c r="X134" s="96"/>
      <c r="Y134" s="96"/>
      <c r="Z134" s="95">
        <f t="shared" si="103"/>
        <v>0</v>
      </c>
      <c r="AA134" s="96"/>
      <c r="AB134" s="96"/>
      <c r="AC134" s="95">
        <f t="shared" si="104"/>
        <v>0</v>
      </c>
      <c r="AD134" s="96"/>
      <c r="AE134" s="96"/>
      <c r="AF134" s="95">
        <f t="shared" si="29"/>
        <v>0</v>
      </c>
      <c r="AG134" s="96"/>
      <c r="AH134" s="96"/>
      <c r="AI134" s="99"/>
      <c r="AJ134" s="95">
        <f t="shared" si="31"/>
        <v>31.4</v>
      </c>
      <c r="AK134" s="96"/>
      <c r="AL134" s="98">
        <v>31.4</v>
      </c>
      <c r="AM134" s="99"/>
    </row>
    <row r="135" hidden="1" outlineLevel="2">
      <c r="A135" s="92"/>
      <c r="B135" s="93"/>
      <c r="C135" s="93"/>
      <c r="D135" s="11">
        <v>2016.0</v>
      </c>
      <c r="E135" s="94">
        <f t="shared" si="11"/>
        <v>500.48</v>
      </c>
      <c r="F135" s="94">
        <f t="shared" ref="F135:G135" si="325">I135+L135+O135+R135+U135+X135+AA135+AD135+AK135+AG135</f>
        <v>449.18</v>
      </c>
      <c r="G135" s="94">
        <f t="shared" si="325"/>
        <v>51.3</v>
      </c>
      <c r="H135" s="97">
        <f t="shared" si="13"/>
        <v>449.18</v>
      </c>
      <c r="I135" s="98">
        <v>449.18</v>
      </c>
      <c r="J135" s="96"/>
      <c r="K135" s="95">
        <f t="shared" si="51"/>
        <v>0</v>
      </c>
      <c r="L135" s="96"/>
      <c r="M135" s="96"/>
      <c r="N135" s="95">
        <f t="shared" si="17"/>
        <v>0</v>
      </c>
      <c r="O135" s="96"/>
      <c r="P135" s="96"/>
      <c r="Q135" s="95">
        <f t="shared" si="19"/>
        <v>0</v>
      </c>
      <c r="R135" s="96"/>
      <c r="S135" s="96"/>
      <c r="T135" s="95">
        <f t="shared" si="21"/>
        <v>0</v>
      </c>
      <c r="U135" s="96"/>
      <c r="V135" s="96"/>
      <c r="W135" s="95">
        <f t="shared" si="23"/>
        <v>0</v>
      </c>
      <c r="X135" s="96"/>
      <c r="Y135" s="96"/>
      <c r="Z135" s="95">
        <f t="shared" si="103"/>
        <v>0</v>
      </c>
      <c r="AA135" s="96"/>
      <c r="AB135" s="96"/>
      <c r="AC135" s="95">
        <f t="shared" si="104"/>
        <v>0</v>
      </c>
      <c r="AD135" s="96"/>
      <c r="AE135" s="96"/>
      <c r="AF135" s="95">
        <f t="shared" si="29"/>
        <v>11.4</v>
      </c>
      <c r="AG135" s="96"/>
      <c r="AH135" s="98">
        <v>11.4</v>
      </c>
      <c r="AI135" s="99"/>
      <c r="AJ135" s="95">
        <f t="shared" si="31"/>
        <v>39.9</v>
      </c>
      <c r="AK135" s="96"/>
      <c r="AL135" s="98">
        <v>39.9</v>
      </c>
      <c r="AM135" s="99"/>
    </row>
    <row r="136" hidden="1" outlineLevel="2">
      <c r="A136" s="92"/>
      <c r="B136" s="93"/>
      <c r="C136" s="93"/>
      <c r="D136" s="11">
        <v>2017.0</v>
      </c>
      <c r="E136" s="94">
        <f t="shared" si="11"/>
        <v>616.32712</v>
      </c>
      <c r="F136" s="94">
        <f t="shared" ref="F136:G136" si="326">I136+L136+O136+R136+U136+X136+AA136+AD136+AK136+AG136</f>
        <v>534.82712</v>
      </c>
      <c r="G136" s="94">
        <f t="shared" si="326"/>
        <v>81.5</v>
      </c>
      <c r="H136" s="95">
        <f t="shared" si="13"/>
        <v>0</v>
      </c>
      <c r="I136" s="96"/>
      <c r="J136" s="96"/>
      <c r="K136" s="95">
        <f t="shared" si="51"/>
        <v>0</v>
      </c>
      <c r="L136" s="96"/>
      <c r="M136" s="96"/>
      <c r="N136" s="95">
        <f t="shared" si="17"/>
        <v>0</v>
      </c>
      <c r="O136" s="96"/>
      <c r="P136" s="96"/>
      <c r="Q136" s="95">
        <f t="shared" si="19"/>
        <v>0</v>
      </c>
      <c r="R136" s="96"/>
      <c r="S136" s="96"/>
      <c r="T136" s="95">
        <f t="shared" si="21"/>
        <v>0</v>
      </c>
      <c r="U136" s="96"/>
      <c r="V136" s="96"/>
      <c r="W136" s="95">
        <f t="shared" si="23"/>
        <v>0</v>
      </c>
      <c r="X136" s="96"/>
      <c r="Y136" s="96"/>
      <c r="Z136" s="95">
        <f t="shared" si="103"/>
        <v>0</v>
      </c>
      <c r="AA136" s="96"/>
      <c r="AB136" s="96"/>
      <c r="AC136" s="97">
        <f t="shared" si="104"/>
        <v>31.5126</v>
      </c>
      <c r="AD136" s="98">
        <v>31.5126</v>
      </c>
      <c r="AE136" s="96"/>
      <c r="AF136" s="97">
        <f t="shared" si="29"/>
        <v>363.61452</v>
      </c>
      <c r="AG136" s="98">
        <v>362.31452</v>
      </c>
      <c r="AH136" s="98">
        <v>1.3</v>
      </c>
      <c r="AI136" s="99"/>
      <c r="AJ136" s="97">
        <f t="shared" si="31"/>
        <v>221.2</v>
      </c>
      <c r="AK136" s="98">
        <v>141.0</v>
      </c>
      <c r="AL136" s="98">
        <v>80.2</v>
      </c>
      <c r="AM136" s="99"/>
    </row>
    <row r="137" hidden="1" outlineLevel="2">
      <c r="A137" s="92"/>
      <c r="B137" s="93"/>
      <c r="C137" s="93"/>
      <c r="D137" s="11">
        <v>2018.0</v>
      </c>
      <c r="E137" s="94">
        <f t="shared" si="11"/>
        <v>432.00095</v>
      </c>
      <c r="F137" s="94">
        <f t="shared" ref="F137:G137" si="327">I137+L137+O137+R137+U137+X137+AA137+AD137+AK137+AG137</f>
        <v>174.60095</v>
      </c>
      <c r="G137" s="94">
        <f t="shared" si="327"/>
        <v>257.4</v>
      </c>
      <c r="H137" s="95">
        <f t="shared" si="13"/>
        <v>0</v>
      </c>
      <c r="I137" s="96"/>
      <c r="J137" s="96"/>
      <c r="K137" s="97">
        <f t="shared" si="51"/>
        <v>151.602</v>
      </c>
      <c r="L137" s="98">
        <v>151.602</v>
      </c>
      <c r="M137" s="96"/>
      <c r="N137" s="95">
        <f t="shared" si="17"/>
        <v>0</v>
      </c>
      <c r="O137" s="96"/>
      <c r="P137" s="96"/>
      <c r="Q137" s="95">
        <f t="shared" si="19"/>
        <v>0</v>
      </c>
      <c r="R137" s="96"/>
      <c r="S137" s="96"/>
      <c r="T137" s="95">
        <f t="shared" si="21"/>
        <v>0</v>
      </c>
      <c r="U137" s="96"/>
      <c r="V137" s="96"/>
      <c r="W137" s="95">
        <f t="shared" si="23"/>
        <v>0</v>
      </c>
      <c r="X137" s="96"/>
      <c r="Y137" s="96"/>
      <c r="Z137" s="95">
        <f t="shared" si="103"/>
        <v>0</v>
      </c>
      <c r="AA137" s="96"/>
      <c r="AB137" s="96"/>
      <c r="AC137" s="95">
        <f t="shared" si="104"/>
        <v>0</v>
      </c>
      <c r="AD137" s="96"/>
      <c r="AE137" s="96"/>
      <c r="AF137" s="97">
        <f t="shared" si="29"/>
        <v>38.79895</v>
      </c>
      <c r="AG137" s="98">
        <v>22.99895</v>
      </c>
      <c r="AH137" s="98">
        <v>15.8</v>
      </c>
      <c r="AI137" s="99"/>
      <c r="AJ137" s="95">
        <f t="shared" si="31"/>
        <v>241.6</v>
      </c>
      <c r="AK137" s="96"/>
      <c r="AL137" s="98">
        <v>241.6</v>
      </c>
      <c r="AM137" s="99"/>
    </row>
    <row r="138" hidden="1" outlineLevel="2">
      <c r="A138" s="92"/>
      <c r="B138" s="93"/>
      <c r="C138" s="93"/>
      <c r="D138" s="11">
        <v>2019.0</v>
      </c>
      <c r="E138" s="94">
        <f t="shared" si="11"/>
        <v>552.34597</v>
      </c>
      <c r="F138" s="94">
        <f t="shared" ref="F138:G138" si="328">I138+L138+O138+R138+U138+X138+AA138+AD138+AK138+AG138</f>
        <v>275.04597</v>
      </c>
      <c r="G138" s="94">
        <f t="shared" si="328"/>
        <v>277.3</v>
      </c>
      <c r="H138" s="95">
        <f t="shared" si="13"/>
        <v>0</v>
      </c>
      <c r="I138" s="96"/>
      <c r="J138" s="96"/>
      <c r="K138" s="97">
        <f t="shared" si="51"/>
        <v>138.25797</v>
      </c>
      <c r="L138" s="98">
        <v>138.25797</v>
      </c>
      <c r="M138" s="96"/>
      <c r="N138" s="95">
        <f t="shared" si="17"/>
        <v>0</v>
      </c>
      <c r="O138" s="96"/>
      <c r="P138" s="96"/>
      <c r="Q138" s="95">
        <f t="shared" si="19"/>
        <v>0</v>
      </c>
      <c r="R138" s="96"/>
      <c r="S138" s="96"/>
      <c r="T138" s="95">
        <f t="shared" si="21"/>
        <v>0</v>
      </c>
      <c r="U138" s="96"/>
      <c r="V138" s="96"/>
      <c r="W138" s="95">
        <f t="shared" si="23"/>
        <v>0</v>
      </c>
      <c r="X138" s="96"/>
      <c r="Y138" s="96"/>
      <c r="Z138" s="95">
        <f t="shared" si="103"/>
        <v>0</v>
      </c>
      <c r="AA138" s="96"/>
      <c r="AB138" s="96"/>
      <c r="AC138" s="97">
        <f t="shared" si="104"/>
        <v>12.69</v>
      </c>
      <c r="AD138" s="98">
        <v>12.69</v>
      </c>
      <c r="AE138" s="96"/>
      <c r="AF138" s="95">
        <f t="shared" si="29"/>
        <v>24.1</v>
      </c>
      <c r="AG138" s="96"/>
      <c r="AH138" s="98">
        <v>24.1</v>
      </c>
      <c r="AI138" s="99"/>
      <c r="AJ138" s="97">
        <f t="shared" si="31"/>
        <v>377.298</v>
      </c>
      <c r="AK138" s="98">
        <v>124.098</v>
      </c>
      <c r="AL138" s="98">
        <v>253.2</v>
      </c>
      <c r="AM138" s="99"/>
    </row>
    <row r="139" hidden="1" outlineLevel="2">
      <c r="A139" s="92"/>
      <c r="B139" s="93"/>
      <c r="C139" s="93"/>
      <c r="D139" s="11">
        <v>2020.0</v>
      </c>
      <c r="E139" s="94">
        <f t="shared" si="11"/>
        <v>2099.8</v>
      </c>
      <c r="F139" s="94">
        <f t="shared" ref="F139:G139" si="329">I139+L139+O139+R139+U139+X139+AA139+AD139+AK139+AG139</f>
        <v>1600</v>
      </c>
      <c r="G139" s="94">
        <f t="shared" si="329"/>
        <v>499.8</v>
      </c>
      <c r="H139" s="95">
        <f t="shared" si="13"/>
        <v>0</v>
      </c>
      <c r="I139" s="96"/>
      <c r="J139" s="96"/>
      <c r="K139" s="95">
        <f t="shared" si="51"/>
        <v>0</v>
      </c>
      <c r="L139" s="96"/>
      <c r="M139" s="96"/>
      <c r="N139" s="95">
        <f t="shared" si="17"/>
        <v>0</v>
      </c>
      <c r="O139" s="96"/>
      <c r="P139" s="96"/>
      <c r="Q139" s="95">
        <f t="shared" si="19"/>
        <v>0</v>
      </c>
      <c r="R139" s="96"/>
      <c r="S139" s="96"/>
      <c r="T139" s="95">
        <f t="shared" si="21"/>
        <v>0</v>
      </c>
      <c r="U139" s="96"/>
      <c r="V139" s="96"/>
      <c r="W139" s="95">
        <f t="shared" si="23"/>
        <v>0</v>
      </c>
      <c r="X139" s="96"/>
      <c r="Y139" s="96"/>
      <c r="Z139" s="95">
        <f t="shared" si="103"/>
        <v>0</v>
      </c>
      <c r="AA139" s="96"/>
      <c r="AB139" s="96"/>
      <c r="AC139" s="97">
        <f t="shared" si="104"/>
        <v>1400</v>
      </c>
      <c r="AD139" s="98">
        <v>1400.0</v>
      </c>
      <c r="AE139" s="96"/>
      <c r="AF139" s="97">
        <f t="shared" si="29"/>
        <v>364.3</v>
      </c>
      <c r="AG139" s="98">
        <v>200.0</v>
      </c>
      <c r="AH139" s="98">
        <v>164.3</v>
      </c>
      <c r="AI139" s="103" t="s">
        <v>80</v>
      </c>
      <c r="AJ139" s="95">
        <f t="shared" si="31"/>
        <v>335.5</v>
      </c>
      <c r="AK139" s="96"/>
      <c r="AL139" s="98">
        <v>335.5</v>
      </c>
      <c r="AM139" s="99"/>
    </row>
    <row r="140" hidden="1" outlineLevel="2">
      <c r="A140" s="92"/>
      <c r="B140" s="93"/>
      <c r="C140" s="93"/>
      <c r="D140" s="35">
        <v>2021.0</v>
      </c>
      <c r="E140" s="94">
        <f t="shared" si="11"/>
        <v>0</v>
      </c>
      <c r="F140" s="94">
        <f t="shared" ref="F140:G140" si="330">I140+L140+O140+R140+U140+X140+AA140+AD140+AK140+AG140</f>
        <v>0</v>
      </c>
      <c r="G140" s="94">
        <f t="shared" si="330"/>
        <v>0</v>
      </c>
      <c r="H140" s="95">
        <f t="shared" si="13"/>
        <v>0</v>
      </c>
      <c r="I140" s="96"/>
      <c r="J140" s="96"/>
      <c r="K140" s="95">
        <f t="shared" si="51"/>
        <v>0</v>
      </c>
      <c r="L140" s="96"/>
      <c r="M140" s="96"/>
      <c r="N140" s="95">
        <f t="shared" si="17"/>
        <v>0</v>
      </c>
      <c r="O140" s="96"/>
      <c r="P140" s="96"/>
      <c r="Q140" s="95">
        <f t="shared" si="19"/>
        <v>0</v>
      </c>
      <c r="R140" s="96"/>
      <c r="S140" s="96"/>
      <c r="T140" s="95">
        <f t="shared" si="21"/>
        <v>0</v>
      </c>
      <c r="U140" s="96"/>
      <c r="V140" s="96"/>
      <c r="W140" s="95">
        <f t="shared" si="23"/>
        <v>0</v>
      </c>
      <c r="X140" s="96"/>
      <c r="Y140" s="96"/>
      <c r="Z140" s="95">
        <f t="shared" si="103"/>
        <v>0</v>
      </c>
      <c r="AA140" s="96"/>
      <c r="AB140" s="96"/>
      <c r="AC140" s="97">
        <f t="shared" si="104"/>
        <v>0</v>
      </c>
      <c r="AD140" s="98"/>
      <c r="AE140" s="96"/>
      <c r="AF140" s="97">
        <f t="shared" si="29"/>
        <v>0</v>
      </c>
      <c r="AG140" s="98"/>
      <c r="AH140" s="98"/>
      <c r="AI140" s="99"/>
      <c r="AJ140" s="95">
        <f t="shared" si="31"/>
        <v>0</v>
      </c>
      <c r="AK140" s="96"/>
      <c r="AL140" s="98"/>
      <c r="AM140" s="99"/>
    </row>
    <row r="141" hidden="1" outlineLevel="1" collapsed="1">
      <c r="A141" s="22">
        <v>17.0</v>
      </c>
      <c r="B141" s="88" t="s">
        <v>81</v>
      </c>
      <c r="C141" s="88" t="s">
        <v>82</v>
      </c>
      <c r="D141" s="24"/>
      <c r="E141" s="89">
        <f t="shared" si="11"/>
        <v>11099.35339</v>
      </c>
      <c r="F141" s="89">
        <f t="shared" ref="F141:G141" si="331">SUM(F142:F148)</f>
        <v>9893.25339</v>
      </c>
      <c r="G141" s="89">
        <f t="shared" si="331"/>
        <v>1206.1</v>
      </c>
      <c r="H141" s="90">
        <f t="shared" si="13"/>
        <v>99.07908</v>
      </c>
      <c r="I141" s="88">
        <f t="shared" ref="I141:J141" si="332">SUM(I142:I148)</f>
        <v>99.07908</v>
      </c>
      <c r="J141" s="88">
        <f t="shared" si="332"/>
        <v>0</v>
      </c>
      <c r="K141" s="90">
        <f t="shared" si="51"/>
        <v>981</v>
      </c>
      <c r="L141" s="88">
        <f t="shared" ref="L141:M141" si="333">SUM(L142:L148)</f>
        <v>981</v>
      </c>
      <c r="M141" s="88">
        <f t="shared" si="333"/>
        <v>0</v>
      </c>
      <c r="N141" s="90">
        <f t="shared" si="17"/>
        <v>0</v>
      </c>
      <c r="O141" s="88">
        <f t="shared" ref="O141:P141" si="334">SUM(O142:O148)</f>
        <v>0</v>
      </c>
      <c r="P141" s="88">
        <f t="shared" si="334"/>
        <v>0</v>
      </c>
      <c r="Q141" s="90">
        <f t="shared" si="19"/>
        <v>0</v>
      </c>
      <c r="R141" s="88">
        <f t="shared" ref="R141:S141" si="335">SUM(R142:R148)</f>
        <v>0</v>
      </c>
      <c r="S141" s="88">
        <f t="shared" si="335"/>
        <v>0</v>
      </c>
      <c r="T141" s="90">
        <f t="shared" si="21"/>
        <v>0</v>
      </c>
      <c r="U141" s="88">
        <f t="shared" ref="U141:V141" si="336">SUM(U142:U148)</f>
        <v>0</v>
      </c>
      <c r="V141" s="88">
        <f t="shared" si="336"/>
        <v>0</v>
      </c>
      <c r="W141" s="90">
        <f t="shared" si="23"/>
        <v>0</v>
      </c>
      <c r="X141" s="88">
        <f t="shared" ref="X141:Y141" si="337">SUM(X142:X148)</f>
        <v>0</v>
      </c>
      <c r="Y141" s="88">
        <f t="shared" si="337"/>
        <v>0</v>
      </c>
      <c r="Z141" s="90">
        <f t="shared" si="103"/>
        <v>0</v>
      </c>
      <c r="AA141" s="88">
        <f t="shared" ref="AA141:AB141" si="338">SUM(AA142:AA148)</f>
        <v>0</v>
      </c>
      <c r="AB141" s="88">
        <f t="shared" si="338"/>
        <v>0</v>
      </c>
      <c r="AC141" s="90">
        <f t="shared" si="104"/>
        <v>8190.4697</v>
      </c>
      <c r="AD141" s="88">
        <f t="shared" ref="AD141:AE141" si="339">SUM(AD142:AD148)</f>
        <v>8190.4697</v>
      </c>
      <c r="AE141" s="88">
        <f t="shared" si="339"/>
        <v>0</v>
      </c>
      <c r="AF141" s="90">
        <f t="shared" si="29"/>
        <v>903.40461</v>
      </c>
      <c r="AG141" s="88">
        <f t="shared" ref="AG141:AH141" si="340">SUM(AG142:AG148)</f>
        <v>491.30461</v>
      </c>
      <c r="AH141" s="88">
        <f t="shared" si="340"/>
        <v>412.1</v>
      </c>
      <c r="AI141" s="91"/>
      <c r="AJ141" s="90">
        <f t="shared" si="31"/>
        <v>925.4</v>
      </c>
      <c r="AK141" s="88">
        <f t="shared" ref="AK141:AL141" si="341">SUM(AK142:AK148)</f>
        <v>131.4</v>
      </c>
      <c r="AL141" s="88">
        <f t="shared" si="341"/>
        <v>794</v>
      </c>
      <c r="AM141" s="91"/>
    </row>
    <row r="142" hidden="1" outlineLevel="2">
      <c r="A142" s="92"/>
      <c r="B142" s="93"/>
      <c r="C142" s="93"/>
      <c r="D142" s="11">
        <v>2015.0</v>
      </c>
      <c r="E142" s="94">
        <f t="shared" si="11"/>
        <v>1112.37908</v>
      </c>
      <c r="F142" s="94">
        <f t="shared" ref="F142:G142" si="342">I142+L142+O142+R142+U142+X142+AA142+AD142+AK142+AG142</f>
        <v>1080.07908</v>
      </c>
      <c r="G142" s="94">
        <f t="shared" si="342"/>
        <v>32.3</v>
      </c>
      <c r="H142" s="97">
        <f t="shared" si="13"/>
        <v>99.07908</v>
      </c>
      <c r="I142" s="98">
        <v>99.07908</v>
      </c>
      <c r="J142" s="96"/>
      <c r="K142" s="97">
        <f t="shared" si="51"/>
        <v>981</v>
      </c>
      <c r="L142" s="98">
        <v>981.0</v>
      </c>
      <c r="M142" s="96"/>
      <c r="N142" s="95">
        <f t="shared" si="17"/>
        <v>0</v>
      </c>
      <c r="O142" s="96"/>
      <c r="P142" s="96"/>
      <c r="Q142" s="95">
        <f t="shared" si="19"/>
        <v>0</v>
      </c>
      <c r="R142" s="96"/>
      <c r="S142" s="96"/>
      <c r="T142" s="95">
        <f t="shared" si="21"/>
        <v>0</v>
      </c>
      <c r="U142" s="96"/>
      <c r="V142" s="96"/>
      <c r="W142" s="95">
        <f t="shared" si="23"/>
        <v>0</v>
      </c>
      <c r="X142" s="96"/>
      <c r="Y142" s="96"/>
      <c r="Z142" s="95">
        <f t="shared" si="103"/>
        <v>0</v>
      </c>
      <c r="AA142" s="96"/>
      <c r="AB142" s="96"/>
      <c r="AC142" s="95">
        <f t="shared" si="104"/>
        <v>0</v>
      </c>
      <c r="AD142" s="96"/>
      <c r="AE142" s="96"/>
      <c r="AF142" s="95">
        <f t="shared" si="29"/>
        <v>10.7</v>
      </c>
      <c r="AG142" s="96"/>
      <c r="AH142" s="98">
        <v>10.7</v>
      </c>
      <c r="AI142" s="99"/>
      <c r="AJ142" s="95">
        <f t="shared" si="31"/>
        <v>21.6</v>
      </c>
      <c r="AK142" s="96"/>
      <c r="AL142" s="98">
        <v>21.6</v>
      </c>
      <c r="AM142" s="99"/>
    </row>
    <row r="143" hidden="1" outlineLevel="2">
      <c r="A143" s="92"/>
      <c r="B143" s="93"/>
      <c r="C143" s="93"/>
      <c r="D143" s="11">
        <v>2016.0</v>
      </c>
      <c r="E143" s="94">
        <f t="shared" si="11"/>
        <v>52.9</v>
      </c>
      <c r="F143" s="94">
        <f t="shared" ref="F143:G143" si="343">I143+L143+O143+R143+U143+X143+AA143+AD143+AK143+AG143</f>
        <v>0</v>
      </c>
      <c r="G143" s="94">
        <f t="shared" si="343"/>
        <v>52.9</v>
      </c>
      <c r="H143" s="95">
        <f t="shared" si="13"/>
        <v>0</v>
      </c>
      <c r="I143" s="96"/>
      <c r="J143" s="96"/>
      <c r="K143" s="95">
        <f t="shared" si="51"/>
        <v>0</v>
      </c>
      <c r="L143" s="96"/>
      <c r="M143" s="96"/>
      <c r="N143" s="95">
        <f t="shared" si="17"/>
        <v>0</v>
      </c>
      <c r="O143" s="96"/>
      <c r="P143" s="96"/>
      <c r="Q143" s="95">
        <f t="shared" si="19"/>
        <v>0</v>
      </c>
      <c r="R143" s="96"/>
      <c r="S143" s="96"/>
      <c r="T143" s="95">
        <f t="shared" si="21"/>
        <v>0</v>
      </c>
      <c r="U143" s="96"/>
      <c r="V143" s="96"/>
      <c r="W143" s="95">
        <f t="shared" si="23"/>
        <v>0</v>
      </c>
      <c r="X143" s="96"/>
      <c r="Y143" s="96"/>
      <c r="Z143" s="95">
        <f t="shared" si="103"/>
        <v>0</v>
      </c>
      <c r="AA143" s="96"/>
      <c r="AB143" s="96"/>
      <c r="AC143" s="95">
        <f t="shared" si="104"/>
        <v>0</v>
      </c>
      <c r="AD143" s="96"/>
      <c r="AE143" s="96"/>
      <c r="AF143" s="95">
        <f t="shared" si="29"/>
        <v>0</v>
      </c>
      <c r="AG143" s="96"/>
      <c r="AH143" s="96"/>
      <c r="AI143" s="99"/>
      <c r="AJ143" s="95">
        <f t="shared" si="31"/>
        <v>52.9</v>
      </c>
      <c r="AK143" s="96"/>
      <c r="AL143" s="98">
        <v>52.9</v>
      </c>
      <c r="AM143" s="99"/>
    </row>
    <row r="144" hidden="1" outlineLevel="2">
      <c r="A144" s="92"/>
      <c r="B144" s="93"/>
      <c r="C144" s="93"/>
      <c r="D144" s="11">
        <v>2017.0</v>
      </c>
      <c r="E144" s="94">
        <f t="shared" si="11"/>
        <v>365.306</v>
      </c>
      <c r="F144" s="94">
        <f t="shared" ref="F144:G144" si="344">I144+L144+O144+R144+U144+X144+AA144+AD144+AK144+AG144</f>
        <v>202.506</v>
      </c>
      <c r="G144" s="94">
        <f t="shared" si="344"/>
        <v>162.8</v>
      </c>
      <c r="H144" s="95">
        <f t="shared" si="13"/>
        <v>0</v>
      </c>
      <c r="I144" s="96"/>
      <c r="J144" s="96"/>
      <c r="K144" s="95">
        <f t="shared" si="51"/>
        <v>0</v>
      </c>
      <c r="L144" s="96"/>
      <c r="M144" s="96"/>
      <c r="N144" s="95">
        <f t="shared" si="17"/>
        <v>0</v>
      </c>
      <c r="O144" s="96"/>
      <c r="P144" s="96"/>
      <c r="Q144" s="95">
        <f t="shared" si="19"/>
        <v>0</v>
      </c>
      <c r="R144" s="96"/>
      <c r="S144" s="96"/>
      <c r="T144" s="95">
        <f t="shared" si="21"/>
        <v>0</v>
      </c>
      <c r="U144" s="96"/>
      <c r="V144" s="96"/>
      <c r="W144" s="95">
        <f t="shared" si="23"/>
        <v>0</v>
      </c>
      <c r="X144" s="96"/>
      <c r="Y144" s="96"/>
      <c r="Z144" s="95">
        <f t="shared" si="103"/>
        <v>0</v>
      </c>
      <c r="AA144" s="96"/>
      <c r="AB144" s="96"/>
      <c r="AC144" s="97">
        <f t="shared" si="104"/>
        <v>99.606</v>
      </c>
      <c r="AD144" s="98">
        <v>99.606</v>
      </c>
      <c r="AE144" s="96"/>
      <c r="AF144" s="95">
        <f t="shared" si="29"/>
        <v>86.7</v>
      </c>
      <c r="AG144" s="96"/>
      <c r="AH144" s="98">
        <v>86.7</v>
      </c>
      <c r="AI144" s="99"/>
      <c r="AJ144" s="97">
        <f t="shared" si="31"/>
        <v>179</v>
      </c>
      <c r="AK144" s="98">
        <v>102.9</v>
      </c>
      <c r="AL144" s="98">
        <v>76.1</v>
      </c>
      <c r="AM144" s="99"/>
    </row>
    <row r="145" hidden="1" outlineLevel="2">
      <c r="A145" s="92"/>
      <c r="B145" s="93"/>
      <c r="C145" s="93"/>
      <c r="D145" s="11">
        <v>2018.0</v>
      </c>
      <c r="E145" s="94">
        <f t="shared" si="11"/>
        <v>4452.50748</v>
      </c>
      <c r="F145" s="94">
        <f t="shared" ref="F145:G145" si="345">I145+L145+O145+R145+U145+X145+AA145+AD145+AK145+AG145</f>
        <v>4071.70748</v>
      </c>
      <c r="G145" s="94">
        <f t="shared" si="345"/>
        <v>380.8</v>
      </c>
      <c r="H145" s="95">
        <f t="shared" si="13"/>
        <v>0</v>
      </c>
      <c r="I145" s="96"/>
      <c r="J145" s="96"/>
      <c r="K145" s="95">
        <f t="shared" si="51"/>
        <v>0</v>
      </c>
      <c r="L145" s="96"/>
      <c r="M145" s="96"/>
      <c r="N145" s="95">
        <f t="shared" si="17"/>
        <v>0</v>
      </c>
      <c r="O145" s="96"/>
      <c r="P145" s="96"/>
      <c r="Q145" s="95">
        <f t="shared" si="19"/>
        <v>0</v>
      </c>
      <c r="R145" s="96"/>
      <c r="S145" s="96"/>
      <c r="T145" s="95">
        <f t="shared" si="21"/>
        <v>0</v>
      </c>
      <c r="U145" s="96"/>
      <c r="V145" s="96"/>
      <c r="W145" s="95">
        <f t="shared" si="23"/>
        <v>0</v>
      </c>
      <c r="X145" s="96"/>
      <c r="Y145" s="96"/>
      <c r="Z145" s="95">
        <f t="shared" si="103"/>
        <v>0</v>
      </c>
      <c r="AA145" s="96"/>
      <c r="AB145" s="96"/>
      <c r="AC145" s="97">
        <f t="shared" si="104"/>
        <v>4041.52958</v>
      </c>
      <c r="AD145" s="98">
        <v>4041.52958</v>
      </c>
      <c r="AE145" s="96"/>
      <c r="AF145" s="97">
        <f t="shared" si="29"/>
        <v>151.4779</v>
      </c>
      <c r="AG145" s="98">
        <v>30.1779</v>
      </c>
      <c r="AH145" s="98">
        <v>121.3</v>
      </c>
      <c r="AI145" s="99"/>
      <c r="AJ145" s="95">
        <f t="shared" si="31"/>
        <v>259.5</v>
      </c>
      <c r="AK145" s="96"/>
      <c r="AL145" s="98">
        <v>259.5</v>
      </c>
      <c r="AM145" s="99"/>
    </row>
    <row r="146" hidden="1" outlineLevel="2">
      <c r="A146" s="92"/>
      <c r="B146" s="93"/>
      <c r="C146" s="93"/>
      <c r="D146" s="11">
        <v>2019.0</v>
      </c>
      <c r="E146" s="94">
        <f t="shared" si="11"/>
        <v>2775.92046</v>
      </c>
      <c r="F146" s="94">
        <f t="shared" ref="F146:G146" si="346">I146+L146+O146+R146+U146+X146+AA146+AD146+AK146+AG146</f>
        <v>2303.82046</v>
      </c>
      <c r="G146" s="94">
        <f t="shared" si="346"/>
        <v>472.1</v>
      </c>
      <c r="H146" s="95">
        <f t="shared" si="13"/>
        <v>0</v>
      </c>
      <c r="I146" s="96"/>
      <c r="J146" s="96"/>
      <c r="K146" s="95">
        <f t="shared" si="51"/>
        <v>0</v>
      </c>
      <c r="L146" s="96"/>
      <c r="M146" s="96"/>
      <c r="N146" s="95">
        <f t="shared" si="17"/>
        <v>0</v>
      </c>
      <c r="O146" s="96"/>
      <c r="P146" s="96"/>
      <c r="Q146" s="95">
        <f t="shared" si="19"/>
        <v>0</v>
      </c>
      <c r="R146" s="96"/>
      <c r="S146" s="96"/>
      <c r="T146" s="95">
        <f t="shared" si="21"/>
        <v>0</v>
      </c>
      <c r="U146" s="96"/>
      <c r="V146" s="96"/>
      <c r="W146" s="95">
        <f t="shared" si="23"/>
        <v>0</v>
      </c>
      <c r="X146" s="96"/>
      <c r="Y146" s="96"/>
      <c r="Z146" s="95">
        <f t="shared" si="103"/>
        <v>0</v>
      </c>
      <c r="AA146" s="96"/>
      <c r="AB146" s="96"/>
      <c r="AC146" s="97">
        <f t="shared" si="104"/>
        <v>1849.19375</v>
      </c>
      <c r="AD146" s="98">
        <v>1849.19375</v>
      </c>
      <c r="AE146" s="96"/>
      <c r="AF146" s="97">
        <f t="shared" si="29"/>
        <v>634.62671</v>
      </c>
      <c r="AG146" s="98">
        <v>454.62671</v>
      </c>
      <c r="AH146" s="98">
        <v>180.0</v>
      </c>
      <c r="AI146" s="99"/>
      <c r="AJ146" s="95">
        <f t="shared" si="31"/>
        <v>292.1</v>
      </c>
      <c r="AK146" s="96"/>
      <c r="AL146" s="98">
        <v>292.1</v>
      </c>
      <c r="AM146" s="99"/>
    </row>
    <row r="147" hidden="1" outlineLevel="2">
      <c r="A147" s="92"/>
      <c r="B147" s="93"/>
      <c r="C147" s="93"/>
      <c r="D147" s="11">
        <v>2020.0</v>
      </c>
      <c r="E147" s="94">
        <f t="shared" si="11"/>
        <v>2340.34037</v>
      </c>
      <c r="F147" s="94">
        <f t="shared" ref="F147:G147" si="347">I147+L147+O147+R147+U147+X147+AA147+AD147+AK147+AG147</f>
        <v>2235.14037</v>
      </c>
      <c r="G147" s="94">
        <f t="shared" si="347"/>
        <v>105.2</v>
      </c>
      <c r="H147" s="95">
        <f t="shared" si="13"/>
        <v>0</v>
      </c>
      <c r="I147" s="96"/>
      <c r="J147" s="96"/>
      <c r="K147" s="95">
        <f t="shared" si="51"/>
        <v>0</v>
      </c>
      <c r="L147" s="96"/>
      <c r="M147" s="96"/>
      <c r="N147" s="95">
        <f t="shared" si="17"/>
        <v>0</v>
      </c>
      <c r="O147" s="96"/>
      <c r="P147" s="96"/>
      <c r="Q147" s="95">
        <f t="shared" si="19"/>
        <v>0</v>
      </c>
      <c r="R147" s="96"/>
      <c r="S147" s="96"/>
      <c r="T147" s="95">
        <f t="shared" si="21"/>
        <v>0</v>
      </c>
      <c r="U147" s="96"/>
      <c r="V147" s="96"/>
      <c r="W147" s="95">
        <f t="shared" si="23"/>
        <v>0</v>
      </c>
      <c r="X147" s="96"/>
      <c r="Y147" s="96"/>
      <c r="Z147" s="95">
        <f t="shared" si="103"/>
        <v>0</v>
      </c>
      <c r="AA147" s="96"/>
      <c r="AB147" s="96"/>
      <c r="AC147" s="97">
        <f t="shared" si="104"/>
        <v>2200.14037</v>
      </c>
      <c r="AD147" s="98">
        <v>2200.14037</v>
      </c>
      <c r="AE147" s="96"/>
      <c r="AF147" s="97">
        <f t="shared" si="29"/>
        <v>19.9</v>
      </c>
      <c r="AG147" s="98">
        <v>6.5</v>
      </c>
      <c r="AH147" s="98">
        <v>13.4</v>
      </c>
      <c r="AI147" s="99"/>
      <c r="AJ147" s="97">
        <f t="shared" si="31"/>
        <v>120.3</v>
      </c>
      <c r="AK147" s="98">
        <v>28.5</v>
      </c>
      <c r="AL147" s="98">
        <v>91.8</v>
      </c>
      <c r="AM147" s="99"/>
    </row>
    <row r="148" hidden="1" outlineLevel="2">
      <c r="A148" s="92"/>
      <c r="B148" s="93"/>
      <c r="C148" s="93"/>
      <c r="D148" s="35">
        <v>2021.0</v>
      </c>
      <c r="E148" s="94">
        <f t="shared" si="11"/>
        <v>0</v>
      </c>
      <c r="F148" s="94">
        <f t="shared" ref="F148:G148" si="348">I148+L148+O148+R148+U148+X148+AA148+AD148+AK148+AG148</f>
        <v>0</v>
      </c>
      <c r="G148" s="94">
        <f t="shared" si="348"/>
        <v>0</v>
      </c>
      <c r="H148" s="95">
        <f t="shared" si="13"/>
        <v>0</v>
      </c>
      <c r="I148" s="96"/>
      <c r="J148" s="96"/>
      <c r="K148" s="95">
        <f t="shared" si="51"/>
        <v>0</v>
      </c>
      <c r="L148" s="96"/>
      <c r="M148" s="96"/>
      <c r="N148" s="95">
        <f t="shared" si="17"/>
        <v>0</v>
      </c>
      <c r="O148" s="96"/>
      <c r="P148" s="96"/>
      <c r="Q148" s="95">
        <f t="shared" si="19"/>
        <v>0</v>
      </c>
      <c r="R148" s="96"/>
      <c r="S148" s="96"/>
      <c r="T148" s="95">
        <f t="shared" si="21"/>
        <v>0</v>
      </c>
      <c r="U148" s="96"/>
      <c r="V148" s="96"/>
      <c r="W148" s="95">
        <f t="shared" si="23"/>
        <v>0</v>
      </c>
      <c r="X148" s="96"/>
      <c r="Y148" s="96"/>
      <c r="Z148" s="95">
        <f t="shared" si="103"/>
        <v>0</v>
      </c>
      <c r="AA148" s="96"/>
      <c r="AB148" s="96"/>
      <c r="AC148" s="95">
        <f t="shared" si="104"/>
        <v>0</v>
      </c>
      <c r="AD148" s="96"/>
      <c r="AE148" s="96"/>
      <c r="AF148" s="97">
        <f t="shared" si="29"/>
        <v>0</v>
      </c>
      <c r="AG148" s="98"/>
      <c r="AH148" s="98"/>
      <c r="AI148" s="99"/>
      <c r="AJ148" s="97">
        <f t="shared" si="31"/>
        <v>0</v>
      </c>
      <c r="AK148" s="98"/>
      <c r="AL148" s="98"/>
      <c r="AM148" s="99"/>
    </row>
    <row r="149" hidden="1" outlineLevel="1" collapsed="1">
      <c r="A149" s="22">
        <v>18.0</v>
      </c>
      <c r="B149" s="88" t="s">
        <v>83</v>
      </c>
      <c r="C149" s="88" t="s">
        <v>84</v>
      </c>
      <c r="D149" s="24"/>
      <c r="E149" s="89">
        <f t="shared" si="11"/>
        <v>3271.6015</v>
      </c>
      <c r="F149" s="89">
        <f t="shared" ref="F149:G149" si="349">SUM(F150:F156)</f>
        <v>2260.5015</v>
      </c>
      <c r="G149" s="89">
        <f t="shared" si="349"/>
        <v>1011.1</v>
      </c>
      <c r="H149" s="90">
        <f t="shared" si="13"/>
        <v>71.17562</v>
      </c>
      <c r="I149" s="88">
        <f t="shared" ref="I149:J149" si="350">SUM(I150:I156)</f>
        <v>71.17562</v>
      </c>
      <c r="J149" s="88">
        <f t="shared" si="350"/>
        <v>0</v>
      </c>
      <c r="K149" s="90">
        <f t="shared" si="51"/>
        <v>0</v>
      </c>
      <c r="L149" s="88">
        <f t="shared" ref="L149:M149" si="351">SUM(L150:L156)</f>
        <v>0</v>
      </c>
      <c r="M149" s="88">
        <f t="shared" si="351"/>
        <v>0</v>
      </c>
      <c r="N149" s="90">
        <f t="shared" si="17"/>
        <v>5.90868</v>
      </c>
      <c r="O149" s="88">
        <f t="shared" ref="O149:P149" si="352">SUM(O150:O156)</f>
        <v>5.90868</v>
      </c>
      <c r="P149" s="88">
        <f t="shared" si="352"/>
        <v>0</v>
      </c>
      <c r="Q149" s="90">
        <f t="shared" si="19"/>
        <v>0</v>
      </c>
      <c r="R149" s="88">
        <f t="shared" ref="R149:S149" si="353">SUM(R150:R156)</f>
        <v>0</v>
      </c>
      <c r="S149" s="88">
        <f t="shared" si="353"/>
        <v>0</v>
      </c>
      <c r="T149" s="90">
        <f t="shared" si="21"/>
        <v>0</v>
      </c>
      <c r="U149" s="88">
        <f t="shared" ref="U149:V149" si="354">SUM(U150:U156)</f>
        <v>0</v>
      </c>
      <c r="V149" s="88">
        <f t="shared" si="354"/>
        <v>0</v>
      </c>
      <c r="W149" s="90">
        <f t="shared" si="23"/>
        <v>0</v>
      </c>
      <c r="X149" s="88">
        <f t="shared" ref="X149:Y149" si="355">SUM(X150:X156)</f>
        <v>0</v>
      </c>
      <c r="Y149" s="88">
        <f t="shared" si="355"/>
        <v>0</v>
      </c>
      <c r="Z149" s="90">
        <f t="shared" si="103"/>
        <v>0</v>
      </c>
      <c r="AA149" s="88">
        <f t="shared" ref="AA149:AB149" si="356">SUM(AA150:AA156)</f>
        <v>0</v>
      </c>
      <c r="AB149" s="88">
        <f t="shared" si="356"/>
        <v>0</v>
      </c>
      <c r="AC149" s="90">
        <f t="shared" si="104"/>
        <v>36.463</v>
      </c>
      <c r="AD149" s="88">
        <f t="shared" ref="AD149:AE149" si="357">SUM(AD150:AD156)</f>
        <v>36.463</v>
      </c>
      <c r="AE149" s="88">
        <f t="shared" si="357"/>
        <v>0</v>
      </c>
      <c r="AF149" s="90">
        <f t="shared" si="29"/>
        <v>2687.8542</v>
      </c>
      <c r="AG149" s="88">
        <f t="shared" ref="AG149:AH149" si="358">SUM(AG150:AG156)</f>
        <v>2146.9542</v>
      </c>
      <c r="AH149" s="88">
        <f t="shared" si="358"/>
        <v>540.9</v>
      </c>
      <c r="AI149" s="91"/>
      <c r="AJ149" s="90">
        <f t="shared" si="31"/>
        <v>470.2</v>
      </c>
      <c r="AK149" s="88">
        <f t="shared" ref="AK149:AL149" si="359">SUM(AK150:AK156)</f>
        <v>0</v>
      </c>
      <c r="AL149" s="88">
        <f t="shared" si="359"/>
        <v>470.2</v>
      </c>
      <c r="AM149" s="91"/>
    </row>
    <row r="150" hidden="1" outlineLevel="2">
      <c r="A150" s="92"/>
      <c r="B150" s="93"/>
      <c r="C150" s="96"/>
      <c r="D150" s="11">
        <v>2015.0</v>
      </c>
      <c r="E150" s="94">
        <f t="shared" si="11"/>
        <v>880.46982</v>
      </c>
      <c r="F150" s="94">
        <f t="shared" ref="F150:G150" si="360">I150+L150+O150+R150+U150+X150+AA150+AD150+AK150+AG150</f>
        <v>849.06982</v>
      </c>
      <c r="G150" s="94">
        <f t="shared" si="360"/>
        <v>31.4</v>
      </c>
      <c r="H150" s="97">
        <f t="shared" si="13"/>
        <v>71.17562</v>
      </c>
      <c r="I150" s="98">
        <v>71.17562</v>
      </c>
      <c r="J150" s="96"/>
      <c r="K150" s="95">
        <f t="shared" si="51"/>
        <v>0</v>
      </c>
      <c r="L150" s="96"/>
      <c r="M150" s="96"/>
      <c r="N150" s="95">
        <f t="shared" si="17"/>
        <v>0</v>
      </c>
      <c r="O150" s="96"/>
      <c r="P150" s="96"/>
      <c r="Q150" s="95">
        <f t="shared" si="19"/>
        <v>0</v>
      </c>
      <c r="R150" s="96"/>
      <c r="S150" s="96"/>
      <c r="T150" s="95">
        <f t="shared" si="21"/>
        <v>0</v>
      </c>
      <c r="U150" s="96"/>
      <c r="V150" s="96"/>
      <c r="W150" s="95">
        <f t="shared" si="23"/>
        <v>0</v>
      </c>
      <c r="X150" s="96"/>
      <c r="Y150" s="96"/>
      <c r="Z150" s="95">
        <f t="shared" si="103"/>
        <v>0</v>
      </c>
      <c r="AA150" s="96"/>
      <c r="AB150" s="96"/>
      <c r="AC150" s="95">
        <f t="shared" si="104"/>
        <v>0</v>
      </c>
      <c r="AD150" s="96"/>
      <c r="AE150" s="96"/>
      <c r="AF150" s="97">
        <f t="shared" si="29"/>
        <v>792.2942</v>
      </c>
      <c r="AG150" s="105">
        <f>304.278+31.327+442.2892</f>
        <v>777.8942</v>
      </c>
      <c r="AH150" s="98">
        <v>14.4</v>
      </c>
      <c r="AI150" s="103"/>
      <c r="AJ150" s="95">
        <f t="shared" si="31"/>
        <v>17</v>
      </c>
      <c r="AK150" s="96"/>
      <c r="AL150" s="98">
        <v>17.0</v>
      </c>
      <c r="AM150" s="99"/>
    </row>
    <row r="151" hidden="1" outlineLevel="2">
      <c r="A151" s="92"/>
      <c r="B151" s="93"/>
      <c r="C151" s="93"/>
      <c r="D151" s="11">
        <v>2016.0</v>
      </c>
      <c r="E151" s="94">
        <f t="shared" si="11"/>
        <v>1077.36</v>
      </c>
      <c r="F151" s="94">
        <f t="shared" ref="F151:G151" si="361">I151+L151+O151+R151+U151+X151+AA151+AD151+AK151+AG151</f>
        <v>1011.06</v>
      </c>
      <c r="G151" s="94">
        <f t="shared" si="361"/>
        <v>66.3</v>
      </c>
      <c r="H151" s="95">
        <f t="shared" si="13"/>
        <v>0</v>
      </c>
      <c r="I151" s="96"/>
      <c r="J151" s="96"/>
      <c r="K151" s="95">
        <f t="shared" si="51"/>
        <v>0</v>
      </c>
      <c r="L151" s="96"/>
      <c r="M151" s="96"/>
      <c r="N151" s="95">
        <f t="shared" si="17"/>
        <v>0</v>
      </c>
      <c r="O151" s="96"/>
      <c r="P151" s="96"/>
      <c r="Q151" s="95">
        <f t="shared" si="19"/>
        <v>0</v>
      </c>
      <c r="R151" s="96"/>
      <c r="S151" s="96"/>
      <c r="T151" s="95">
        <f t="shared" si="21"/>
        <v>0</v>
      </c>
      <c r="U151" s="96"/>
      <c r="V151" s="96"/>
      <c r="W151" s="95">
        <f t="shared" si="23"/>
        <v>0</v>
      </c>
      <c r="X151" s="96"/>
      <c r="Y151" s="96"/>
      <c r="Z151" s="95">
        <f t="shared" si="103"/>
        <v>0</v>
      </c>
      <c r="AA151" s="96"/>
      <c r="AB151" s="96"/>
      <c r="AC151" s="95">
        <f t="shared" si="104"/>
        <v>0</v>
      </c>
      <c r="AD151" s="96"/>
      <c r="AE151" s="96"/>
      <c r="AF151" s="97">
        <f t="shared" si="29"/>
        <v>1034.66</v>
      </c>
      <c r="AG151" s="105">
        <f>820.47+190.59</f>
        <v>1011.06</v>
      </c>
      <c r="AH151" s="98">
        <v>23.6</v>
      </c>
      <c r="AI151" s="103"/>
      <c r="AJ151" s="95">
        <f t="shared" si="31"/>
        <v>42.7</v>
      </c>
      <c r="AK151" s="96"/>
      <c r="AL151" s="98">
        <v>42.7</v>
      </c>
      <c r="AM151" s="99"/>
    </row>
    <row r="152" hidden="1" outlineLevel="2">
      <c r="A152" s="92"/>
      <c r="B152" s="93"/>
      <c r="C152" s="93"/>
      <c r="D152" s="11">
        <v>2017.0</v>
      </c>
      <c r="E152" s="94">
        <f t="shared" si="11"/>
        <v>131.463</v>
      </c>
      <c r="F152" s="94">
        <f t="shared" ref="F152:G152" si="362">I152+L152+O152+R152+U152+X152+AA152+AD152+AK152+AG152</f>
        <v>27.463</v>
      </c>
      <c r="G152" s="94">
        <f t="shared" si="362"/>
        <v>104</v>
      </c>
      <c r="H152" s="95">
        <f t="shared" si="13"/>
        <v>0</v>
      </c>
      <c r="I152" s="96"/>
      <c r="J152" s="96"/>
      <c r="K152" s="95">
        <f t="shared" si="51"/>
        <v>0</v>
      </c>
      <c r="L152" s="96"/>
      <c r="M152" s="96"/>
      <c r="N152" s="95">
        <f t="shared" si="17"/>
        <v>0</v>
      </c>
      <c r="O152" s="96"/>
      <c r="P152" s="96"/>
      <c r="Q152" s="95">
        <f t="shared" si="19"/>
        <v>0</v>
      </c>
      <c r="R152" s="96"/>
      <c r="S152" s="96"/>
      <c r="T152" s="95">
        <f t="shared" si="21"/>
        <v>0</v>
      </c>
      <c r="U152" s="96"/>
      <c r="V152" s="96"/>
      <c r="W152" s="95">
        <f t="shared" si="23"/>
        <v>0</v>
      </c>
      <c r="X152" s="96"/>
      <c r="Y152" s="96"/>
      <c r="Z152" s="95">
        <f t="shared" si="103"/>
        <v>0</v>
      </c>
      <c r="AA152" s="96"/>
      <c r="AB152" s="96"/>
      <c r="AC152" s="97">
        <f t="shared" si="104"/>
        <v>27.463</v>
      </c>
      <c r="AD152" s="105">
        <v>27.463</v>
      </c>
      <c r="AE152" s="96"/>
      <c r="AF152" s="95">
        <f t="shared" si="29"/>
        <v>50</v>
      </c>
      <c r="AG152" s="96"/>
      <c r="AH152" s="98">
        <v>50.0</v>
      </c>
      <c r="AI152" s="99"/>
      <c r="AJ152" s="95">
        <f t="shared" si="31"/>
        <v>54</v>
      </c>
      <c r="AK152" s="96"/>
      <c r="AL152" s="98">
        <v>54.0</v>
      </c>
      <c r="AM152" s="99"/>
    </row>
    <row r="153" hidden="1" outlineLevel="2">
      <c r="A153" s="92"/>
      <c r="B153" s="93"/>
      <c r="C153" s="93"/>
      <c r="D153" s="11">
        <v>2018.0</v>
      </c>
      <c r="E153" s="94">
        <f t="shared" si="11"/>
        <v>147.5</v>
      </c>
      <c r="F153" s="94">
        <f t="shared" ref="F153:G153" si="363">I153+L153+O153+R153+U153+X153+AA153+AD153+AK153+AG153</f>
        <v>0</v>
      </c>
      <c r="G153" s="94">
        <f t="shared" si="363"/>
        <v>147.5</v>
      </c>
      <c r="H153" s="95">
        <f t="shared" si="13"/>
        <v>0</v>
      </c>
      <c r="I153" s="96"/>
      <c r="J153" s="96"/>
      <c r="K153" s="95">
        <f t="shared" si="51"/>
        <v>0</v>
      </c>
      <c r="L153" s="96"/>
      <c r="M153" s="96"/>
      <c r="N153" s="95">
        <f t="shared" si="17"/>
        <v>0</v>
      </c>
      <c r="O153" s="96"/>
      <c r="P153" s="96"/>
      <c r="Q153" s="95">
        <f t="shared" si="19"/>
        <v>0</v>
      </c>
      <c r="R153" s="96"/>
      <c r="S153" s="96"/>
      <c r="T153" s="95">
        <f t="shared" si="21"/>
        <v>0</v>
      </c>
      <c r="U153" s="96"/>
      <c r="V153" s="96"/>
      <c r="W153" s="95">
        <f t="shared" si="23"/>
        <v>0</v>
      </c>
      <c r="X153" s="96"/>
      <c r="Y153" s="96"/>
      <c r="Z153" s="95">
        <f t="shared" si="103"/>
        <v>0</v>
      </c>
      <c r="AA153" s="96"/>
      <c r="AB153" s="96"/>
      <c r="AC153" s="95">
        <f t="shared" si="104"/>
        <v>0</v>
      </c>
      <c r="AD153" s="96"/>
      <c r="AE153" s="96"/>
      <c r="AF153" s="95">
        <f t="shared" si="29"/>
        <v>81.8</v>
      </c>
      <c r="AG153" s="96"/>
      <c r="AH153" s="98">
        <v>81.8</v>
      </c>
      <c r="AI153" s="99"/>
      <c r="AJ153" s="95">
        <f t="shared" si="31"/>
        <v>65.7</v>
      </c>
      <c r="AK153" s="96"/>
      <c r="AL153" s="98">
        <v>65.7</v>
      </c>
      <c r="AM153" s="99"/>
    </row>
    <row r="154" hidden="1" outlineLevel="2">
      <c r="A154" s="92"/>
      <c r="B154" s="93"/>
      <c r="C154" s="93"/>
      <c r="D154" s="11">
        <v>2019.0</v>
      </c>
      <c r="E154" s="94">
        <f t="shared" si="11"/>
        <v>215</v>
      </c>
      <c r="F154" s="94">
        <f t="shared" ref="F154:G154" si="364">I154+L154+O154+R154+U154+X154+AA154+AD154+AK154+AG154</f>
        <v>0</v>
      </c>
      <c r="G154" s="94">
        <f t="shared" si="364"/>
        <v>215</v>
      </c>
      <c r="H154" s="95">
        <f t="shared" si="13"/>
        <v>0</v>
      </c>
      <c r="I154" s="96"/>
      <c r="J154" s="96"/>
      <c r="K154" s="95">
        <f t="shared" si="51"/>
        <v>0</v>
      </c>
      <c r="L154" s="96"/>
      <c r="M154" s="96"/>
      <c r="N154" s="95">
        <f t="shared" si="17"/>
        <v>0</v>
      </c>
      <c r="O154" s="96"/>
      <c r="P154" s="96"/>
      <c r="Q154" s="95">
        <f t="shared" si="19"/>
        <v>0</v>
      </c>
      <c r="R154" s="96"/>
      <c r="S154" s="96"/>
      <c r="T154" s="95">
        <f t="shared" si="21"/>
        <v>0</v>
      </c>
      <c r="U154" s="96"/>
      <c r="V154" s="96"/>
      <c r="W154" s="95">
        <f t="shared" si="23"/>
        <v>0</v>
      </c>
      <c r="X154" s="96"/>
      <c r="Y154" s="96"/>
      <c r="Z154" s="95">
        <f t="shared" si="103"/>
        <v>0</v>
      </c>
      <c r="AA154" s="96"/>
      <c r="AB154" s="96"/>
      <c r="AC154" s="95">
        <f t="shared" si="104"/>
        <v>0</v>
      </c>
      <c r="AD154" s="96"/>
      <c r="AE154" s="96"/>
      <c r="AF154" s="95">
        <f t="shared" si="29"/>
        <v>107.3</v>
      </c>
      <c r="AG154" s="96"/>
      <c r="AH154" s="98">
        <v>107.3</v>
      </c>
      <c r="AI154" s="99"/>
      <c r="AJ154" s="95">
        <f t="shared" si="31"/>
        <v>107.7</v>
      </c>
      <c r="AK154" s="96"/>
      <c r="AL154" s="98">
        <v>107.7</v>
      </c>
      <c r="AM154" s="99"/>
    </row>
    <row r="155" hidden="1" outlineLevel="2">
      <c r="A155" s="92"/>
      <c r="B155" s="93"/>
      <c r="C155" s="93"/>
      <c r="D155" s="11">
        <v>2020.0</v>
      </c>
      <c r="E155" s="94">
        <f t="shared" si="11"/>
        <v>819.80868</v>
      </c>
      <c r="F155" s="94">
        <f t="shared" ref="F155:G155" si="365">I155+L155+O155+R155+U155+X155+AA155+AD155+AK155+AG155</f>
        <v>372.90868</v>
      </c>
      <c r="G155" s="94">
        <f t="shared" si="365"/>
        <v>446.9</v>
      </c>
      <c r="H155" s="95">
        <f t="shared" si="13"/>
        <v>0</v>
      </c>
      <c r="I155" s="96"/>
      <c r="J155" s="96"/>
      <c r="K155" s="95">
        <f t="shared" si="51"/>
        <v>0</v>
      </c>
      <c r="L155" s="96"/>
      <c r="M155" s="96"/>
      <c r="N155" s="97">
        <f t="shared" si="17"/>
        <v>5.90868</v>
      </c>
      <c r="O155" s="98">
        <v>5.90868</v>
      </c>
      <c r="P155" s="96"/>
      <c r="Q155" s="95">
        <f t="shared" si="19"/>
        <v>0</v>
      </c>
      <c r="R155" s="96"/>
      <c r="S155" s="96"/>
      <c r="T155" s="95">
        <f t="shared" si="21"/>
        <v>0</v>
      </c>
      <c r="U155" s="96"/>
      <c r="V155" s="96"/>
      <c r="W155" s="95">
        <f t="shared" si="23"/>
        <v>0</v>
      </c>
      <c r="X155" s="96"/>
      <c r="Y155" s="96"/>
      <c r="Z155" s="95">
        <f t="shared" si="103"/>
        <v>0</v>
      </c>
      <c r="AA155" s="96"/>
      <c r="AB155" s="96"/>
      <c r="AC155" s="97">
        <f t="shared" si="104"/>
        <v>9</v>
      </c>
      <c r="AD155" s="98">
        <v>9.0</v>
      </c>
      <c r="AE155" s="96"/>
      <c r="AF155" s="97">
        <f t="shared" si="29"/>
        <v>621.8</v>
      </c>
      <c r="AG155" s="98">
        <v>358.0</v>
      </c>
      <c r="AH155" s="98">
        <v>263.8</v>
      </c>
      <c r="AI155" s="103" t="s">
        <v>85</v>
      </c>
      <c r="AJ155" s="95">
        <f t="shared" si="31"/>
        <v>183.1</v>
      </c>
      <c r="AK155" s="96"/>
      <c r="AL155" s="98">
        <v>183.1</v>
      </c>
      <c r="AM155" s="99"/>
    </row>
    <row r="156" hidden="1" outlineLevel="2">
      <c r="A156" s="92"/>
      <c r="B156" s="93"/>
      <c r="C156" s="93"/>
      <c r="D156" s="35">
        <v>2021.0</v>
      </c>
      <c r="E156" s="94">
        <f t="shared" si="11"/>
        <v>0</v>
      </c>
      <c r="F156" s="94">
        <f t="shared" ref="F156:G156" si="366">I156+L156+O156+R156+U156+X156+AA156+AD156+AK156+AG156</f>
        <v>0</v>
      </c>
      <c r="G156" s="94">
        <f t="shared" si="366"/>
        <v>0</v>
      </c>
      <c r="H156" s="95">
        <f t="shared" si="13"/>
        <v>0</v>
      </c>
      <c r="I156" s="96"/>
      <c r="J156" s="96"/>
      <c r="K156" s="95">
        <f t="shared" si="51"/>
        <v>0</v>
      </c>
      <c r="L156" s="96"/>
      <c r="M156" s="96"/>
      <c r="N156" s="95">
        <f t="shared" si="17"/>
        <v>0</v>
      </c>
      <c r="O156" s="96"/>
      <c r="P156" s="96"/>
      <c r="Q156" s="95">
        <f t="shared" si="19"/>
        <v>0</v>
      </c>
      <c r="R156" s="96"/>
      <c r="S156" s="96"/>
      <c r="T156" s="95">
        <f t="shared" si="21"/>
        <v>0</v>
      </c>
      <c r="U156" s="96"/>
      <c r="V156" s="96"/>
      <c r="W156" s="95">
        <f t="shared" si="23"/>
        <v>0</v>
      </c>
      <c r="X156" s="96"/>
      <c r="Y156" s="96"/>
      <c r="Z156" s="95">
        <f t="shared" si="103"/>
        <v>0</v>
      </c>
      <c r="AA156" s="96"/>
      <c r="AB156" s="96"/>
      <c r="AC156" s="97">
        <f t="shared" si="104"/>
        <v>0</v>
      </c>
      <c r="AD156" s="98"/>
      <c r="AE156" s="96"/>
      <c r="AF156" s="97">
        <f t="shared" si="29"/>
        <v>0</v>
      </c>
      <c r="AG156" s="98"/>
      <c r="AH156" s="98"/>
      <c r="AI156" s="99"/>
      <c r="AJ156" s="95">
        <f t="shared" si="31"/>
        <v>0</v>
      </c>
      <c r="AK156" s="96"/>
      <c r="AL156" s="98"/>
      <c r="AM156" s="99"/>
    </row>
    <row r="157" hidden="1" outlineLevel="1" collapsed="1">
      <c r="A157" s="22">
        <v>19.0</v>
      </c>
      <c r="B157" s="88" t="s">
        <v>86</v>
      </c>
      <c r="C157" s="88" t="s">
        <v>87</v>
      </c>
      <c r="D157" s="24"/>
      <c r="E157" s="89">
        <f t="shared" si="11"/>
        <v>1202.28083</v>
      </c>
      <c r="F157" s="89">
        <f t="shared" ref="F157:G157" si="367">SUM(F158:F164)</f>
        <v>588.68083</v>
      </c>
      <c r="G157" s="89">
        <f t="shared" si="367"/>
        <v>613.6</v>
      </c>
      <c r="H157" s="90">
        <f t="shared" si="13"/>
        <v>476.93983</v>
      </c>
      <c r="I157" s="88">
        <f t="shared" ref="I157:J157" si="368">SUM(I158:I164)</f>
        <v>476.93983</v>
      </c>
      <c r="J157" s="88">
        <f t="shared" si="368"/>
        <v>0</v>
      </c>
      <c r="K157" s="90">
        <f t="shared" si="51"/>
        <v>83.241</v>
      </c>
      <c r="L157" s="88">
        <f t="shared" ref="L157:M157" si="369">SUM(L158:L164)</f>
        <v>83.241</v>
      </c>
      <c r="M157" s="88">
        <f t="shared" si="369"/>
        <v>0</v>
      </c>
      <c r="N157" s="90">
        <f t="shared" si="17"/>
        <v>0</v>
      </c>
      <c r="O157" s="88">
        <f t="shared" ref="O157:P157" si="370">SUM(O158:O164)</f>
        <v>0</v>
      </c>
      <c r="P157" s="88">
        <f t="shared" si="370"/>
        <v>0</v>
      </c>
      <c r="Q157" s="90">
        <f t="shared" si="19"/>
        <v>0</v>
      </c>
      <c r="R157" s="88">
        <f t="shared" ref="R157:S157" si="371">SUM(R158:R164)</f>
        <v>0</v>
      </c>
      <c r="S157" s="88">
        <f t="shared" si="371"/>
        <v>0</v>
      </c>
      <c r="T157" s="90">
        <f t="shared" si="21"/>
        <v>0</v>
      </c>
      <c r="U157" s="88">
        <f t="shared" ref="U157:V157" si="372">SUM(U158:U164)</f>
        <v>0</v>
      </c>
      <c r="V157" s="88">
        <f t="shared" si="372"/>
        <v>0</v>
      </c>
      <c r="W157" s="90">
        <f t="shared" si="23"/>
        <v>0</v>
      </c>
      <c r="X157" s="88">
        <f t="shared" ref="X157:Y157" si="373">SUM(X158:X164)</f>
        <v>0</v>
      </c>
      <c r="Y157" s="88">
        <f t="shared" si="373"/>
        <v>0</v>
      </c>
      <c r="Z157" s="90">
        <f t="shared" si="103"/>
        <v>0</v>
      </c>
      <c r="AA157" s="88">
        <f t="shared" ref="AA157:AB157" si="374">SUM(AA158:AA164)</f>
        <v>0</v>
      </c>
      <c r="AB157" s="88">
        <f t="shared" si="374"/>
        <v>0</v>
      </c>
      <c r="AC157" s="90">
        <f t="shared" si="104"/>
        <v>0</v>
      </c>
      <c r="AD157" s="88">
        <f t="shared" ref="AD157:AE157" si="375">SUM(AD158:AD164)</f>
        <v>0</v>
      </c>
      <c r="AE157" s="88">
        <f t="shared" si="375"/>
        <v>0</v>
      </c>
      <c r="AF157" s="90">
        <f t="shared" si="29"/>
        <v>274.3</v>
      </c>
      <c r="AG157" s="88">
        <f t="shared" ref="AG157:AH157" si="376">SUM(AG158:AG164)</f>
        <v>0</v>
      </c>
      <c r="AH157" s="88">
        <f t="shared" si="376"/>
        <v>274.3</v>
      </c>
      <c r="AI157" s="91"/>
      <c r="AJ157" s="90">
        <f t="shared" si="31"/>
        <v>367.8</v>
      </c>
      <c r="AK157" s="88">
        <f t="shared" ref="AK157:AL157" si="377">SUM(AK158:AK164)</f>
        <v>28.5</v>
      </c>
      <c r="AL157" s="88">
        <f t="shared" si="377"/>
        <v>339.3</v>
      </c>
      <c r="AM157" s="91"/>
    </row>
    <row r="158" hidden="1" outlineLevel="2">
      <c r="A158" s="92"/>
      <c r="B158" s="93"/>
      <c r="C158" s="93"/>
      <c r="D158" s="11">
        <v>2015.0</v>
      </c>
      <c r="E158" s="94">
        <f t="shared" si="11"/>
        <v>6.4</v>
      </c>
      <c r="F158" s="94">
        <f t="shared" ref="F158:G158" si="378">I158+L158+O158+R158+U158+X158+AA158+AD158+AK158+AG158</f>
        <v>0</v>
      </c>
      <c r="G158" s="94">
        <f t="shared" si="378"/>
        <v>6.4</v>
      </c>
      <c r="H158" s="95">
        <f t="shared" si="13"/>
        <v>0</v>
      </c>
      <c r="I158" s="96"/>
      <c r="J158" s="96"/>
      <c r="K158" s="95">
        <f t="shared" si="51"/>
        <v>0</v>
      </c>
      <c r="L158" s="96"/>
      <c r="M158" s="96"/>
      <c r="N158" s="95">
        <f t="shared" si="17"/>
        <v>0</v>
      </c>
      <c r="O158" s="96"/>
      <c r="P158" s="96"/>
      <c r="Q158" s="95">
        <f t="shared" si="19"/>
        <v>0</v>
      </c>
      <c r="R158" s="96"/>
      <c r="S158" s="96"/>
      <c r="T158" s="95">
        <f t="shared" si="21"/>
        <v>0</v>
      </c>
      <c r="U158" s="96"/>
      <c r="V158" s="96"/>
      <c r="W158" s="95">
        <f t="shared" si="23"/>
        <v>0</v>
      </c>
      <c r="X158" s="96"/>
      <c r="Y158" s="96"/>
      <c r="Z158" s="95">
        <f t="shared" si="103"/>
        <v>0</v>
      </c>
      <c r="AA158" s="96"/>
      <c r="AB158" s="96"/>
      <c r="AC158" s="95">
        <f t="shared" si="104"/>
        <v>0</v>
      </c>
      <c r="AD158" s="96"/>
      <c r="AE158" s="96"/>
      <c r="AF158" s="95">
        <f t="shared" si="29"/>
        <v>0</v>
      </c>
      <c r="AG158" s="96"/>
      <c r="AH158" s="96"/>
      <c r="AI158" s="99"/>
      <c r="AJ158" s="95">
        <f t="shared" si="31"/>
        <v>6.4</v>
      </c>
      <c r="AK158" s="96"/>
      <c r="AL158" s="98">
        <v>6.4</v>
      </c>
      <c r="AM158" s="99"/>
    </row>
    <row r="159" hidden="1" outlineLevel="2">
      <c r="A159" s="92"/>
      <c r="B159" s="93"/>
      <c r="C159" s="93"/>
      <c r="D159" s="11">
        <v>2016.0</v>
      </c>
      <c r="E159" s="94">
        <f t="shared" si="11"/>
        <v>42.8</v>
      </c>
      <c r="F159" s="94">
        <f t="shared" ref="F159:G159" si="379">I159+L159+O159+R159+U159+X159+AA159+AD159+AK159+AG159</f>
        <v>0</v>
      </c>
      <c r="G159" s="94">
        <f t="shared" si="379"/>
        <v>42.8</v>
      </c>
      <c r="H159" s="95">
        <f t="shared" si="13"/>
        <v>0</v>
      </c>
      <c r="I159" s="96"/>
      <c r="J159" s="96"/>
      <c r="K159" s="95">
        <f t="shared" si="51"/>
        <v>0</v>
      </c>
      <c r="L159" s="96"/>
      <c r="M159" s="96"/>
      <c r="N159" s="95">
        <f t="shared" si="17"/>
        <v>0</v>
      </c>
      <c r="O159" s="96"/>
      <c r="P159" s="96"/>
      <c r="Q159" s="95">
        <f t="shared" si="19"/>
        <v>0</v>
      </c>
      <c r="R159" s="96"/>
      <c r="S159" s="96"/>
      <c r="T159" s="95">
        <f t="shared" si="21"/>
        <v>0</v>
      </c>
      <c r="U159" s="96"/>
      <c r="V159" s="96"/>
      <c r="W159" s="95">
        <f t="shared" si="23"/>
        <v>0</v>
      </c>
      <c r="X159" s="96"/>
      <c r="Y159" s="96"/>
      <c r="Z159" s="95">
        <f t="shared" si="103"/>
        <v>0</v>
      </c>
      <c r="AA159" s="96"/>
      <c r="AB159" s="96"/>
      <c r="AC159" s="95">
        <f t="shared" si="104"/>
        <v>0</v>
      </c>
      <c r="AD159" s="96"/>
      <c r="AE159" s="96"/>
      <c r="AF159" s="95">
        <f t="shared" si="29"/>
        <v>22.7</v>
      </c>
      <c r="AG159" s="96"/>
      <c r="AH159" s="98">
        <v>22.7</v>
      </c>
      <c r="AI159" s="99"/>
      <c r="AJ159" s="95">
        <f t="shared" si="31"/>
        <v>20.1</v>
      </c>
      <c r="AK159" s="96"/>
      <c r="AL159" s="98">
        <v>20.1</v>
      </c>
      <c r="AM159" s="99"/>
    </row>
    <row r="160" hidden="1" outlineLevel="2">
      <c r="A160" s="92"/>
      <c r="B160" s="93"/>
      <c r="C160" s="93"/>
      <c r="D160" s="11">
        <v>2017.0</v>
      </c>
      <c r="E160" s="94">
        <f t="shared" si="11"/>
        <v>267.32667</v>
      </c>
      <c r="F160" s="94">
        <f t="shared" ref="F160:G160" si="380">I160+L160+O160+R160+U160+X160+AA160+AD160+AK160+AG160</f>
        <v>237.12667</v>
      </c>
      <c r="G160" s="94">
        <f t="shared" si="380"/>
        <v>30.2</v>
      </c>
      <c r="H160" s="97">
        <f t="shared" si="13"/>
        <v>153.88567</v>
      </c>
      <c r="I160" s="98">
        <v>153.88567</v>
      </c>
      <c r="J160" s="96"/>
      <c r="K160" s="97">
        <f t="shared" si="51"/>
        <v>83.241</v>
      </c>
      <c r="L160" s="98">
        <v>83.241</v>
      </c>
      <c r="M160" s="96"/>
      <c r="N160" s="95">
        <f t="shared" si="17"/>
        <v>0</v>
      </c>
      <c r="O160" s="96"/>
      <c r="P160" s="96"/>
      <c r="Q160" s="95">
        <f t="shared" si="19"/>
        <v>0</v>
      </c>
      <c r="R160" s="96"/>
      <c r="S160" s="96"/>
      <c r="T160" s="95">
        <f t="shared" si="21"/>
        <v>0</v>
      </c>
      <c r="U160" s="96"/>
      <c r="V160" s="96"/>
      <c r="W160" s="95">
        <f t="shared" si="23"/>
        <v>0</v>
      </c>
      <c r="X160" s="96"/>
      <c r="Y160" s="96"/>
      <c r="Z160" s="95">
        <f t="shared" si="103"/>
        <v>0</v>
      </c>
      <c r="AA160" s="96"/>
      <c r="AB160" s="96"/>
      <c r="AC160" s="95">
        <f t="shared" si="104"/>
        <v>0</v>
      </c>
      <c r="AD160" s="96"/>
      <c r="AE160" s="96"/>
      <c r="AF160" s="95">
        <f t="shared" si="29"/>
        <v>0</v>
      </c>
      <c r="AG160" s="96"/>
      <c r="AH160" s="96"/>
      <c r="AI160" s="99"/>
      <c r="AJ160" s="95">
        <f t="shared" si="31"/>
        <v>30.2</v>
      </c>
      <c r="AK160" s="96"/>
      <c r="AL160" s="98">
        <v>30.2</v>
      </c>
      <c r="AM160" s="99"/>
    </row>
    <row r="161" hidden="1" outlineLevel="2">
      <c r="A161" s="92"/>
      <c r="B161" s="93"/>
      <c r="C161" s="93"/>
      <c r="D161" s="11">
        <v>2018.0</v>
      </c>
      <c r="E161" s="94">
        <f t="shared" si="11"/>
        <v>379.80607</v>
      </c>
      <c r="F161" s="94">
        <f t="shared" ref="F161:G161" si="381">I161+L161+O161+R161+U161+X161+AA161+AD161+AK161+AG161</f>
        <v>299.20607</v>
      </c>
      <c r="G161" s="94">
        <f t="shared" si="381"/>
        <v>80.6</v>
      </c>
      <c r="H161" s="97">
        <f t="shared" si="13"/>
        <v>299.20607</v>
      </c>
      <c r="I161" s="98">
        <v>299.20607</v>
      </c>
      <c r="J161" s="96"/>
      <c r="K161" s="95">
        <f t="shared" si="51"/>
        <v>0</v>
      </c>
      <c r="L161" s="96"/>
      <c r="M161" s="96"/>
      <c r="N161" s="95">
        <f t="shared" si="17"/>
        <v>0</v>
      </c>
      <c r="O161" s="96"/>
      <c r="P161" s="96"/>
      <c r="Q161" s="95">
        <f t="shared" si="19"/>
        <v>0</v>
      </c>
      <c r="R161" s="96"/>
      <c r="S161" s="96"/>
      <c r="T161" s="95">
        <f t="shared" si="21"/>
        <v>0</v>
      </c>
      <c r="U161" s="96"/>
      <c r="V161" s="96"/>
      <c r="W161" s="95">
        <f t="shared" si="23"/>
        <v>0</v>
      </c>
      <c r="X161" s="96"/>
      <c r="Y161" s="96"/>
      <c r="Z161" s="95">
        <f t="shared" si="103"/>
        <v>0</v>
      </c>
      <c r="AA161" s="96"/>
      <c r="AB161" s="96"/>
      <c r="AC161" s="95">
        <f t="shared" si="104"/>
        <v>0</v>
      </c>
      <c r="AD161" s="96"/>
      <c r="AE161" s="96"/>
      <c r="AF161" s="95">
        <f t="shared" si="29"/>
        <v>22.2</v>
      </c>
      <c r="AG161" s="96"/>
      <c r="AH161" s="98">
        <v>22.2</v>
      </c>
      <c r="AI161" s="99"/>
      <c r="AJ161" s="95">
        <f t="shared" si="31"/>
        <v>58.4</v>
      </c>
      <c r="AK161" s="96"/>
      <c r="AL161" s="98">
        <v>58.4</v>
      </c>
      <c r="AM161" s="99"/>
    </row>
    <row r="162" hidden="1" outlineLevel="2">
      <c r="A162" s="92"/>
      <c r="B162" s="93"/>
      <c r="C162" s="93"/>
      <c r="D162" s="11">
        <v>2019.0</v>
      </c>
      <c r="E162" s="94">
        <f t="shared" si="11"/>
        <v>117.74809</v>
      </c>
      <c r="F162" s="94">
        <f t="shared" ref="F162:G162" si="382">I162+L162+O162+R162+U162+X162+AA162+AD162+AK162+AG162</f>
        <v>23.84809</v>
      </c>
      <c r="G162" s="94">
        <f t="shared" si="382"/>
        <v>93.9</v>
      </c>
      <c r="H162" s="97">
        <f t="shared" si="13"/>
        <v>23.84809</v>
      </c>
      <c r="I162" s="98">
        <v>23.84809</v>
      </c>
      <c r="J162" s="96"/>
      <c r="K162" s="95">
        <f t="shared" si="51"/>
        <v>0</v>
      </c>
      <c r="L162" s="96"/>
      <c r="M162" s="96"/>
      <c r="N162" s="95">
        <f t="shared" si="17"/>
        <v>0</v>
      </c>
      <c r="O162" s="96"/>
      <c r="P162" s="96"/>
      <c r="Q162" s="95">
        <f t="shared" si="19"/>
        <v>0</v>
      </c>
      <c r="R162" s="96"/>
      <c r="S162" s="96"/>
      <c r="T162" s="95">
        <f t="shared" si="21"/>
        <v>0</v>
      </c>
      <c r="U162" s="96"/>
      <c r="V162" s="96"/>
      <c r="W162" s="95">
        <f t="shared" si="23"/>
        <v>0</v>
      </c>
      <c r="X162" s="96"/>
      <c r="Y162" s="96"/>
      <c r="Z162" s="95">
        <f t="shared" si="103"/>
        <v>0</v>
      </c>
      <c r="AA162" s="96"/>
      <c r="AB162" s="96"/>
      <c r="AC162" s="95">
        <f t="shared" si="104"/>
        <v>0</v>
      </c>
      <c r="AD162" s="96"/>
      <c r="AE162" s="96"/>
      <c r="AF162" s="95">
        <f t="shared" si="29"/>
        <v>19.7</v>
      </c>
      <c r="AG162" s="96"/>
      <c r="AH162" s="98">
        <v>19.7</v>
      </c>
      <c r="AI162" s="99"/>
      <c r="AJ162" s="95">
        <f t="shared" si="31"/>
        <v>74.2</v>
      </c>
      <c r="AK162" s="96"/>
      <c r="AL162" s="98">
        <v>74.2</v>
      </c>
      <c r="AM162" s="99"/>
    </row>
    <row r="163" hidden="1" outlineLevel="2">
      <c r="A163" s="92"/>
      <c r="B163" s="93"/>
      <c r="C163" s="93"/>
      <c r="D163" s="11">
        <v>2020.0</v>
      </c>
      <c r="E163" s="94">
        <f t="shared" si="11"/>
        <v>388.2</v>
      </c>
      <c r="F163" s="94">
        <f t="shared" ref="F163:G163" si="383">I163+L163+O163+R163+U163+X163+AA163+AD163+AK163+AG163</f>
        <v>28.5</v>
      </c>
      <c r="G163" s="94">
        <f t="shared" si="383"/>
        <v>359.7</v>
      </c>
      <c r="H163" s="95">
        <f t="shared" si="13"/>
        <v>0</v>
      </c>
      <c r="I163" s="96"/>
      <c r="J163" s="96"/>
      <c r="K163" s="95">
        <f t="shared" si="51"/>
        <v>0</v>
      </c>
      <c r="L163" s="96"/>
      <c r="M163" s="96"/>
      <c r="N163" s="95">
        <f t="shared" si="17"/>
        <v>0</v>
      </c>
      <c r="O163" s="96"/>
      <c r="P163" s="96"/>
      <c r="Q163" s="95">
        <f t="shared" si="19"/>
        <v>0</v>
      </c>
      <c r="R163" s="96"/>
      <c r="S163" s="96"/>
      <c r="T163" s="95">
        <f t="shared" si="21"/>
        <v>0</v>
      </c>
      <c r="U163" s="96"/>
      <c r="V163" s="96"/>
      <c r="W163" s="95">
        <f t="shared" si="23"/>
        <v>0</v>
      </c>
      <c r="X163" s="96"/>
      <c r="Y163" s="96"/>
      <c r="Z163" s="95">
        <f t="shared" si="103"/>
        <v>0</v>
      </c>
      <c r="AA163" s="96"/>
      <c r="AB163" s="96"/>
      <c r="AC163" s="95">
        <f t="shared" si="104"/>
        <v>0</v>
      </c>
      <c r="AD163" s="96"/>
      <c r="AE163" s="96"/>
      <c r="AF163" s="95">
        <f t="shared" si="29"/>
        <v>209.7</v>
      </c>
      <c r="AG163" s="96"/>
      <c r="AH163" s="98">
        <v>209.7</v>
      </c>
      <c r="AI163" s="99"/>
      <c r="AJ163" s="97">
        <f t="shared" si="31"/>
        <v>178.5</v>
      </c>
      <c r="AK163" s="98">
        <v>28.5</v>
      </c>
      <c r="AL163" s="98">
        <v>150.0</v>
      </c>
      <c r="AM163" s="99"/>
    </row>
    <row r="164" hidden="1" outlineLevel="2">
      <c r="A164" s="92"/>
      <c r="B164" s="93"/>
      <c r="C164" s="93"/>
      <c r="D164" s="35">
        <v>2021.0</v>
      </c>
      <c r="E164" s="94">
        <f t="shared" si="11"/>
        <v>0</v>
      </c>
      <c r="F164" s="94">
        <f t="shared" ref="F164:G164" si="384">I164+L164+O164+R164+U164+X164+AA164+AD164+AK164+AG164</f>
        <v>0</v>
      </c>
      <c r="G164" s="94">
        <f t="shared" si="384"/>
        <v>0</v>
      </c>
      <c r="H164" s="95">
        <f t="shared" si="13"/>
        <v>0</v>
      </c>
      <c r="I164" s="96"/>
      <c r="J164" s="96"/>
      <c r="K164" s="95">
        <f t="shared" si="51"/>
        <v>0</v>
      </c>
      <c r="L164" s="96"/>
      <c r="M164" s="96"/>
      <c r="N164" s="95">
        <f t="shared" si="17"/>
        <v>0</v>
      </c>
      <c r="O164" s="96"/>
      <c r="P164" s="96"/>
      <c r="Q164" s="95">
        <f t="shared" si="19"/>
        <v>0</v>
      </c>
      <c r="R164" s="96"/>
      <c r="S164" s="96"/>
      <c r="T164" s="95">
        <f t="shared" si="21"/>
        <v>0</v>
      </c>
      <c r="U164" s="96"/>
      <c r="V164" s="96"/>
      <c r="W164" s="95">
        <f t="shared" si="23"/>
        <v>0</v>
      </c>
      <c r="X164" s="96"/>
      <c r="Y164" s="96"/>
      <c r="Z164" s="95">
        <f t="shared" si="103"/>
        <v>0</v>
      </c>
      <c r="AA164" s="96"/>
      <c r="AB164" s="96"/>
      <c r="AC164" s="95">
        <f t="shared" si="104"/>
        <v>0</v>
      </c>
      <c r="AD164" s="96"/>
      <c r="AE164" s="96"/>
      <c r="AF164" s="95">
        <f t="shared" si="29"/>
        <v>0</v>
      </c>
      <c r="AG164" s="96"/>
      <c r="AH164" s="98"/>
      <c r="AI164" s="99"/>
      <c r="AJ164" s="97">
        <f t="shared" si="31"/>
        <v>0</v>
      </c>
      <c r="AK164" s="98"/>
      <c r="AL164" s="98"/>
      <c r="AM164" s="99"/>
    </row>
    <row r="165" hidden="1" outlineLevel="1" collapsed="1">
      <c r="A165" s="22">
        <v>20.0</v>
      </c>
      <c r="B165" s="88" t="s">
        <v>88</v>
      </c>
      <c r="C165" s="88" t="s">
        <v>89</v>
      </c>
      <c r="D165" s="24"/>
      <c r="E165" s="89">
        <f t="shared" si="11"/>
        <v>10043.35517</v>
      </c>
      <c r="F165" s="89">
        <f t="shared" ref="F165:G165" si="385">SUM(F166:F172)</f>
        <v>7218.05517</v>
      </c>
      <c r="G165" s="89">
        <f t="shared" si="385"/>
        <v>2825.3</v>
      </c>
      <c r="H165" s="90">
        <f t="shared" si="13"/>
        <v>1307.68682</v>
      </c>
      <c r="I165" s="88">
        <f t="shared" ref="I165:J165" si="386">SUM(I166:I172)</f>
        <v>1307.68682</v>
      </c>
      <c r="J165" s="88">
        <f t="shared" si="386"/>
        <v>0</v>
      </c>
      <c r="K165" s="90">
        <f t="shared" si="51"/>
        <v>623.05829</v>
      </c>
      <c r="L165" s="88">
        <f t="shared" ref="L165:M165" si="387">SUM(L166:L172)</f>
        <v>623.05829</v>
      </c>
      <c r="M165" s="88">
        <f t="shared" si="387"/>
        <v>0</v>
      </c>
      <c r="N165" s="90">
        <f t="shared" si="17"/>
        <v>2370.13772</v>
      </c>
      <c r="O165" s="88">
        <f t="shared" ref="O165:P165" si="388">SUM(O166:O172)</f>
        <v>2370.13772</v>
      </c>
      <c r="P165" s="88">
        <f t="shared" si="388"/>
        <v>0</v>
      </c>
      <c r="Q165" s="90">
        <f t="shared" si="19"/>
        <v>92.51</v>
      </c>
      <c r="R165" s="88">
        <f t="shared" ref="R165:S165" si="389">SUM(R166:R172)</f>
        <v>92.51</v>
      </c>
      <c r="S165" s="88">
        <f t="shared" si="389"/>
        <v>0</v>
      </c>
      <c r="T165" s="90">
        <f t="shared" si="21"/>
        <v>0</v>
      </c>
      <c r="U165" s="88">
        <f t="shared" ref="U165:V165" si="390">SUM(U166:U172)</f>
        <v>0</v>
      </c>
      <c r="V165" s="88">
        <f t="shared" si="390"/>
        <v>0</v>
      </c>
      <c r="W165" s="90">
        <f t="shared" si="23"/>
        <v>0</v>
      </c>
      <c r="X165" s="88">
        <f t="shared" ref="X165:Y165" si="391">SUM(X166:X172)</f>
        <v>0</v>
      </c>
      <c r="Y165" s="88">
        <f t="shared" si="391"/>
        <v>0</v>
      </c>
      <c r="Z165" s="90">
        <f t="shared" si="103"/>
        <v>0</v>
      </c>
      <c r="AA165" s="88">
        <f t="shared" ref="AA165:AB165" si="392">SUM(AA166:AA172)</f>
        <v>0</v>
      </c>
      <c r="AB165" s="88">
        <f t="shared" si="392"/>
        <v>0</v>
      </c>
      <c r="AC165" s="90">
        <f t="shared" si="104"/>
        <v>1740.06484</v>
      </c>
      <c r="AD165" s="88">
        <f t="shared" ref="AD165:AE165" si="393">SUM(AD166:AD172)</f>
        <v>1740.06484</v>
      </c>
      <c r="AE165" s="88">
        <f t="shared" si="393"/>
        <v>0</v>
      </c>
      <c r="AF165" s="90">
        <f t="shared" si="29"/>
        <v>1824.1275</v>
      </c>
      <c r="AG165" s="88">
        <f t="shared" ref="AG165:AH165" si="394">SUM(AG166:AG172)</f>
        <v>639.6275</v>
      </c>
      <c r="AH165" s="88">
        <f t="shared" si="394"/>
        <v>1184.5</v>
      </c>
      <c r="AI165" s="91"/>
      <c r="AJ165" s="90">
        <f t="shared" si="31"/>
        <v>2085.77</v>
      </c>
      <c r="AK165" s="88">
        <f t="shared" ref="AK165:AL165" si="395">SUM(AK166:AK172)</f>
        <v>444.97</v>
      </c>
      <c r="AL165" s="88">
        <f t="shared" si="395"/>
        <v>1640.8</v>
      </c>
      <c r="AM165" s="91"/>
    </row>
    <row r="166" hidden="1" outlineLevel="2">
      <c r="A166" s="92"/>
      <c r="B166" s="93"/>
      <c r="C166" s="93"/>
      <c r="D166" s="11">
        <v>2015.0</v>
      </c>
      <c r="E166" s="94">
        <f t="shared" si="11"/>
        <v>653.25829</v>
      </c>
      <c r="F166" s="94">
        <f t="shared" ref="F166:G166" si="396">I166+L166+O166+R166+U166+X166+AA166+AD166+AK166+AG166</f>
        <v>623.05829</v>
      </c>
      <c r="G166" s="94">
        <f t="shared" si="396"/>
        <v>30.2</v>
      </c>
      <c r="H166" s="95">
        <f t="shared" si="13"/>
        <v>0</v>
      </c>
      <c r="I166" s="96"/>
      <c r="J166" s="96"/>
      <c r="K166" s="97">
        <f t="shared" si="51"/>
        <v>623.05829</v>
      </c>
      <c r="L166" s="98">
        <v>623.05829</v>
      </c>
      <c r="M166" s="96"/>
      <c r="N166" s="95">
        <f t="shared" si="17"/>
        <v>0</v>
      </c>
      <c r="O166" s="96"/>
      <c r="P166" s="96"/>
      <c r="Q166" s="95">
        <f t="shared" si="19"/>
        <v>0</v>
      </c>
      <c r="R166" s="96"/>
      <c r="S166" s="96"/>
      <c r="T166" s="95">
        <f t="shared" si="21"/>
        <v>0</v>
      </c>
      <c r="U166" s="96"/>
      <c r="V166" s="96"/>
      <c r="W166" s="95">
        <f t="shared" si="23"/>
        <v>0</v>
      </c>
      <c r="X166" s="96"/>
      <c r="Y166" s="96"/>
      <c r="Z166" s="95">
        <f t="shared" si="103"/>
        <v>0</v>
      </c>
      <c r="AA166" s="96"/>
      <c r="AB166" s="96"/>
      <c r="AC166" s="95">
        <f t="shared" si="104"/>
        <v>0</v>
      </c>
      <c r="AD166" s="96"/>
      <c r="AE166" s="96"/>
      <c r="AF166" s="95">
        <f t="shared" si="29"/>
        <v>0</v>
      </c>
      <c r="AG166" s="96"/>
      <c r="AH166" s="96"/>
      <c r="AI166" s="99"/>
      <c r="AJ166" s="95">
        <f t="shared" si="31"/>
        <v>30.2</v>
      </c>
      <c r="AK166" s="96"/>
      <c r="AL166" s="98">
        <v>30.2</v>
      </c>
      <c r="AM166" s="99"/>
    </row>
    <row r="167" hidden="1" outlineLevel="2">
      <c r="A167" s="92"/>
      <c r="B167" s="93"/>
      <c r="C167" s="93"/>
      <c r="D167" s="11">
        <v>2016.0</v>
      </c>
      <c r="E167" s="94">
        <f t="shared" si="11"/>
        <v>1064.18</v>
      </c>
      <c r="F167" s="94">
        <f t="shared" ref="F167:G167" si="397">I167+L167+O167+R167+U167+X167+AA167+AD167+AK167+AG167</f>
        <v>953.28</v>
      </c>
      <c r="G167" s="94">
        <f t="shared" si="397"/>
        <v>110.9</v>
      </c>
      <c r="H167" s="97">
        <f t="shared" si="13"/>
        <v>860.77</v>
      </c>
      <c r="I167" s="98">
        <v>860.77</v>
      </c>
      <c r="J167" s="96"/>
      <c r="K167" s="95">
        <f t="shared" si="51"/>
        <v>0</v>
      </c>
      <c r="L167" s="96"/>
      <c r="M167" s="96"/>
      <c r="N167" s="95">
        <f t="shared" si="17"/>
        <v>0</v>
      </c>
      <c r="O167" s="96"/>
      <c r="P167" s="96"/>
      <c r="Q167" s="97">
        <f t="shared" si="19"/>
        <v>92.51</v>
      </c>
      <c r="R167" s="98">
        <v>92.51</v>
      </c>
      <c r="S167" s="96"/>
      <c r="T167" s="95">
        <f t="shared" si="21"/>
        <v>0</v>
      </c>
      <c r="U167" s="96"/>
      <c r="V167" s="96"/>
      <c r="W167" s="95">
        <f t="shared" si="23"/>
        <v>0</v>
      </c>
      <c r="X167" s="96"/>
      <c r="Y167" s="96"/>
      <c r="Z167" s="95">
        <f t="shared" si="103"/>
        <v>0</v>
      </c>
      <c r="AA167" s="96"/>
      <c r="AB167" s="96"/>
      <c r="AC167" s="95">
        <f t="shared" si="104"/>
        <v>0</v>
      </c>
      <c r="AD167" s="96"/>
      <c r="AE167" s="96"/>
      <c r="AF167" s="95">
        <f t="shared" si="29"/>
        <v>60.5</v>
      </c>
      <c r="AG167" s="96"/>
      <c r="AH167" s="98">
        <v>60.5</v>
      </c>
      <c r="AI167" s="99"/>
      <c r="AJ167" s="95">
        <f t="shared" si="31"/>
        <v>50.4</v>
      </c>
      <c r="AK167" s="96"/>
      <c r="AL167" s="98">
        <v>50.4</v>
      </c>
      <c r="AM167" s="99"/>
    </row>
    <row r="168" hidden="1" outlineLevel="2">
      <c r="A168" s="92"/>
      <c r="B168" s="93"/>
      <c r="C168" s="93"/>
      <c r="D168" s="11">
        <v>2017.0</v>
      </c>
      <c r="E168" s="94">
        <f t="shared" si="11"/>
        <v>3163.77814</v>
      </c>
      <c r="F168" s="94">
        <f t="shared" ref="F168:G168" si="398">I168+L168+O168+R168+U168+X168+AA168+AD168+AK168+AG168</f>
        <v>2827.27814</v>
      </c>
      <c r="G168" s="94">
        <f t="shared" si="398"/>
        <v>336.5</v>
      </c>
      <c r="H168" s="97">
        <f t="shared" si="13"/>
        <v>446.91682</v>
      </c>
      <c r="I168" s="98">
        <v>446.91682</v>
      </c>
      <c r="J168" s="96"/>
      <c r="K168" s="95">
        <f t="shared" si="51"/>
        <v>0</v>
      </c>
      <c r="L168" s="96"/>
      <c r="M168" s="96"/>
      <c r="N168" s="97">
        <f t="shared" si="17"/>
        <v>2209.13772</v>
      </c>
      <c r="O168" s="98">
        <v>2209.13772</v>
      </c>
      <c r="P168" s="96"/>
      <c r="Q168" s="95">
        <f t="shared" si="19"/>
        <v>0</v>
      </c>
      <c r="R168" s="96"/>
      <c r="S168" s="96"/>
      <c r="T168" s="95">
        <f t="shared" si="21"/>
        <v>0</v>
      </c>
      <c r="U168" s="96"/>
      <c r="V168" s="96"/>
      <c r="W168" s="95">
        <f t="shared" si="23"/>
        <v>0</v>
      </c>
      <c r="X168" s="96"/>
      <c r="Y168" s="96"/>
      <c r="Z168" s="95">
        <f t="shared" si="103"/>
        <v>0</v>
      </c>
      <c r="AA168" s="96"/>
      <c r="AB168" s="96"/>
      <c r="AC168" s="97">
        <f t="shared" si="104"/>
        <v>25.1536</v>
      </c>
      <c r="AD168" s="98">
        <v>25.1536</v>
      </c>
      <c r="AE168" s="96"/>
      <c r="AF168" s="95">
        <f t="shared" si="29"/>
        <v>129.2</v>
      </c>
      <c r="AG168" s="96"/>
      <c r="AH168" s="98">
        <v>129.2</v>
      </c>
      <c r="AI168" s="99"/>
      <c r="AJ168" s="97">
        <f t="shared" si="31"/>
        <v>353.37</v>
      </c>
      <c r="AK168" s="98">
        <v>146.07</v>
      </c>
      <c r="AL168" s="98">
        <v>207.3</v>
      </c>
      <c r="AM168" s="99"/>
    </row>
    <row r="169" hidden="1" outlineLevel="2">
      <c r="A169" s="92"/>
      <c r="B169" s="93"/>
      <c r="C169" s="93"/>
      <c r="D169" s="11">
        <v>2018.0</v>
      </c>
      <c r="E169" s="94">
        <f t="shared" si="11"/>
        <v>1526.40994</v>
      </c>
      <c r="F169" s="94">
        <f t="shared" ref="F169:G169" si="399">I169+L169+O169+R169+U169+X169+AA169+AD169+AK169+AG169</f>
        <v>1023.20994</v>
      </c>
      <c r="G169" s="94">
        <f t="shared" si="399"/>
        <v>503.2</v>
      </c>
      <c r="H169" s="95">
        <f t="shared" si="13"/>
        <v>0</v>
      </c>
      <c r="I169" s="96"/>
      <c r="J169" s="96"/>
      <c r="K169" s="95">
        <f t="shared" si="51"/>
        <v>0</v>
      </c>
      <c r="L169" s="96"/>
      <c r="M169" s="96"/>
      <c r="N169" s="95">
        <f t="shared" si="17"/>
        <v>0</v>
      </c>
      <c r="O169" s="96"/>
      <c r="P169" s="96"/>
      <c r="Q169" s="95">
        <f t="shared" si="19"/>
        <v>0</v>
      </c>
      <c r="R169" s="96"/>
      <c r="S169" s="96"/>
      <c r="T169" s="95">
        <f t="shared" si="21"/>
        <v>0</v>
      </c>
      <c r="U169" s="96"/>
      <c r="V169" s="96"/>
      <c r="W169" s="95">
        <f t="shared" si="23"/>
        <v>0</v>
      </c>
      <c r="X169" s="96"/>
      <c r="Y169" s="96"/>
      <c r="Z169" s="95">
        <f t="shared" si="103"/>
        <v>0</v>
      </c>
      <c r="AA169" s="96"/>
      <c r="AB169" s="96"/>
      <c r="AC169" s="97">
        <f t="shared" si="104"/>
        <v>724.30994</v>
      </c>
      <c r="AD169" s="98">
        <v>724.30994</v>
      </c>
      <c r="AE169" s="96"/>
      <c r="AF169" s="95">
        <f t="shared" si="29"/>
        <v>110.6</v>
      </c>
      <c r="AG169" s="96"/>
      <c r="AH169" s="98">
        <v>110.6</v>
      </c>
      <c r="AI169" s="99"/>
      <c r="AJ169" s="97">
        <f t="shared" si="31"/>
        <v>691.5</v>
      </c>
      <c r="AK169" s="98">
        <v>298.9</v>
      </c>
      <c r="AL169" s="98">
        <v>392.6</v>
      </c>
      <c r="AM169" s="99"/>
    </row>
    <row r="170" hidden="1" outlineLevel="2">
      <c r="A170" s="92"/>
      <c r="B170" s="93"/>
      <c r="C170" s="93"/>
      <c r="D170" s="11">
        <v>2019.0</v>
      </c>
      <c r="E170" s="94">
        <f t="shared" si="11"/>
        <v>2251.0288</v>
      </c>
      <c r="F170" s="94">
        <f t="shared" ref="F170:G170" si="400">I170+L170+O170+R170+U170+X170+AA170+AD170+AK170+AG170</f>
        <v>1602.2288</v>
      </c>
      <c r="G170" s="94">
        <f t="shared" si="400"/>
        <v>648.8</v>
      </c>
      <c r="H170" s="95">
        <f t="shared" si="13"/>
        <v>0</v>
      </c>
      <c r="I170" s="96"/>
      <c r="J170" s="96"/>
      <c r="K170" s="95">
        <f t="shared" si="51"/>
        <v>0</v>
      </c>
      <c r="L170" s="96"/>
      <c r="M170" s="96"/>
      <c r="N170" s="95">
        <f t="shared" si="17"/>
        <v>0</v>
      </c>
      <c r="O170" s="96"/>
      <c r="P170" s="96"/>
      <c r="Q170" s="95">
        <f t="shared" si="19"/>
        <v>0</v>
      </c>
      <c r="R170" s="96"/>
      <c r="S170" s="96"/>
      <c r="T170" s="95">
        <f t="shared" si="21"/>
        <v>0</v>
      </c>
      <c r="U170" s="96"/>
      <c r="V170" s="96"/>
      <c r="W170" s="95">
        <f t="shared" si="23"/>
        <v>0</v>
      </c>
      <c r="X170" s="96"/>
      <c r="Y170" s="96"/>
      <c r="Z170" s="95">
        <f t="shared" si="103"/>
        <v>0</v>
      </c>
      <c r="AA170" s="96"/>
      <c r="AB170" s="96"/>
      <c r="AC170" s="97">
        <f t="shared" si="104"/>
        <v>990.6013</v>
      </c>
      <c r="AD170" s="98">
        <v>990.6013</v>
      </c>
      <c r="AE170" s="96"/>
      <c r="AF170" s="97">
        <f t="shared" si="29"/>
        <v>897.9275</v>
      </c>
      <c r="AG170" s="98">
        <v>611.6275</v>
      </c>
      <c r="AH170" s="98">
        <v>286.3</v>
      </c>
      <c r="AI170" s="99"/>
      <c r="AJ170" s="95">
        <f t="shared" si="31"/>
        <v>362.5</v>
      </c>
      <c r="AK170" s="96"/>
      <c r="AL170" s="98">
        <v>362.5</v>
      </c>
      <c r="AM170" s="99"/>
    </row>
    <row r="171" hidden="1" outlineLevel="2">
      <c r="A171" s="92"/>
      <c r="B171" s="93"/>
      <c r="C171" s="93"/>
      <c r="D171" s="11">
        <v>2020.0</v>
      </c>
      <c r="E171" s="94">
        <f t="shared" si="11"/>
        <v>1384.7</v>
      </c>
      <c r="F171" s="94">
        <f t="shared" ref="F171:G171" si="401">I171+L171+O171+R171+U171+X171+AA171+AD171+AK171+AG171</f>
        <v>189</v>
      </c>
      <c r="G171" s="94">
        <f t="shared" si="401"/>
        <v>1195.7</v>
      </c>
      <c r="H171" s="95">
        <f t="shared" si="13"/>
        <v>0</v>
      </c>
      <c r="I171" s="96"/>
      <c r="J171" s="96"/>
      <c r="K171" s="95">
        <f t="shared" si="51"/>
        <v>0</v>
      </c>
      <c r="L171" s="96"/>
      <c r="M171" s="96"/>
      <c r="N171" s="97">
        <f t="shared" si="17"/>
        <v>161</v>
      </c>
      <c r="O171" s="98">
        <v>161.0</v>
      </c>
      <c r="P171" s="96"/>
      <c r="Q171" s="95">
        <f t="shared" si="19"/>
        <v>0</v>
      </c>
      <c r="R171" s="96"/>
      <c r="S171" s="96"/>
      <c r="T171" s="95">
        <f t="shared" si="21"/>
        <v>0</v>
      </c>
      <c r="U171" s="96"/>
      <c r="V171" s="96"/>
      <c r="W171" s="95">
        <f t="shared" si="23"/>
        <v>0</v>
      </c>
      <c r="X171" s="96"/>
      <c r="Y171" s="96"/>
      <c r="Z171" s="95">
        <f t="shared" si="103"/>
        <v>0</v>
      </c>
      <c r="AA171" s="96"/>
      <c r="AB171" s="96"/>
      <c r="AC171" s="95">
        <f t="shared" si="104"/>
        <v>0</v>
      </c>
      <c r="AD171" s="96"/>
      <c r="AE171" s="96"/>
      <c r="AF171" s="97">
        <f t="shared" si="29"/>
        <v>625.9</v>
      </c>
      <c r="AG171" s="98">
        <f>14+14</f>
        <v>28</v>
      </c>
      <c r="AH171" s="98">
        <v>597.9</v>
      </c>
      <c r="AI171" s="103" t="s">
        <v>90</v>
      </c>
      <c r="AJ171" s="95">
        <f t="shared" si="31"/>
        <v>597.8</v>
      </c>
      <c r="AK171" s="96"/>
      <c r="AL171" s="98">
        <v>597.8</v>
      </c>
      <c r="AM171" s="99"/>
    </row>
    <row r="172" hidden="1" outlineLevel="2">
      <c r="A172" s="92"/>
      <c r="B172" s="93"/>
      <c r="C172" s="93"/>
      <c r="D172" s="35">
        <v>2021.0</v>
      </c>
      <c r="E172" s="94">
        <f t="shared" si="11"/>
        <v>0</v>
      </c>
      <c r="F172" s="94">
        <f t="shared" ref="F172:G172" si="402">I172+L172+O172+R172+U172+X172+AA172+AD172+AK172+AG172</f>
        <v>0</v>
      </c>
      <c r="G172" s="94">
        <f t="shared" si="402"/>
        <v>0</v>
      </c>
      <c r="H172" s="95">
        <f t="shared" si="13"/>
        <v>0</v>
      </c>
      <c r="I172" s="96"/>
      <c r="J172" s="96"/>
      <c r="K172" s="95">
        <f t="shared" si="51"/>
        <v>0</v>
      </c>
      <c r="L172" s="96"/>
      <c r="M172" s="96"/>
      <c r="N172" s="97">
        <f t="shared" si="17"/>
        <v>0</v>
      </c>
      <c r="O172" s="98"/>
      <c r="P172" s="96"/>
      <c r="Q172" s="95">
        <f t="shared" si="19"/>
        <v>0</v>
      </c>
      <c r="R172" s="96"/>
      <c r="S172" s="96"/>
      <c r="T172" s="95">
        <f t="shared" si="21"/>
        <v>0</v>
      </c>
      <c r="U172" s="96"/>
      <c r="V172" s="96"/>
      <c r="W172" s="95">
        <f t="shared" si="23"/>
        <v>0</v>
      </c>
      <c r="X172" s="96"/>
      <c r="Y172" s="96"/>
      <c r="Z172" s="95">
        <f t="shared" si="103"/>
        <v>0</v>
      </c>
      <c r="AA172" s="96"/>
      <c r="AB172" s="96"/>
      <c r="AC172" s="95">
        <f t="shared" si="104"/>
        <v>0</v>
      </c>
      <c r="AD172" s="96"/>
      <c r="AE172" s="96"/>
      <c r="AF172" s="97">
        <f t="shared" si="29"/>
        <v>0</v>
      </c>
      <c r="AG172" s="98"/>
      <c r="AH172" s="98"/>
      <c r="AI172" s="99"/>
      <c r="AJ172" s="95">
        <f t="shared" si="31"/>
        <v>0</v>
      </c>
      <c r="AK172" s="96"/>
      <c r="AL172" s="98"/>
      <c r="AM172" s="99"/>
    </row>
    <row r="173" hidden="1" outlineLevel="1" collapsed="1">
      <c r="A173" s="22">
        <v>21.0</v>
      </c>
      <c r="B173" s="88" t="s">
        <v>91</v>
      </c>
      <c r="C173" s="88" t="s">
        <v>92</v>
      </c>
      <c r="D173" s="24"/>
      <c r="E173" s="89">
        <f t="shared" si="11"/>
        <v>8782.09875</v>
      </c>
      <c r="F173" s="89">
        <f t="shared" ref="F173:G173" si="403">SUM(F174:F180)</f>
        <v>6800.39875</v>
      </c>
      <c r="G173" s="89">
        <f t="shared" si="403"/>
        <v>1981.7</v>
      </c>
      <c r="H173" s="90">
        <f t="shared" si="13"/>
        <v>0</v>
      </c>
      <c r="I173" s="88">
        <f t="shared" ref="I173:J173" si="404">SUM(I174:I180)</f>
        <v>0</v>
      </c>
      <c r="J173" s="88">
        <f t="shared" si="404"/>
        <v>0</v>
      </c>
      <c r="K173" s="90">
        <f t="shared" si="51"/>
        <v>1264.05935</v>
      </c>
      <c r="L173" s="88">
        <f t="shared" ref="L173:M173" si="405">SUM(L174:L180)</f>
        <v>1264.05935</v>
      </c>
      <c r="M173" s="88">
        <f t="shared" si="405"/>
        <v>0</v>
      </c>
      <c r="N173" s="90">
        <f t="shared" si="17"/>
        <v>3243.02486</v>
      </c>
      <c r="O173" s="88">
        <f t="shared" ref="O173:P173" si="406">SUM(O174:O180)</f>
        <v>3243.02486</v>
      </c>
      <c r="P173" s="88">
        <f t="shared" si="406"/>
        <v>0</v>
      </c>
      <c r="Q173" s="90">
        <f t="shared" si="19"/>
        <v>105.56681</v>
      </c>
      <c r="R173" s="88">
        <f t="shared" ref="R173:S173" si="407">SUM(R174:R180)</f>
        <v>105.56681</v>
      </c>
      <c r="S173" s="88">
        <f t="shared" si="407"/>
        <v>0</v>
      </c>
      <c r="T173" s="90">
        <f t="shared" si="21"/>
        <v>0</v>
      </c>
      <c r="U173" s="88">
        <f t="shared" ref="U173:V173" si="408">SUM(U174:U180)</f>
        <v>0</v>
      </c>
      <c r="V173" s="88">
        <f t="shared" si="408"/>
        <v>0</v>
      </c>
      <c r="W173" s="90">
        <f t="shared" si="23"/>
        <v>0</v>
      </c>
      <c r="X173" s="88">
        <f t="shared" ref="X173:Y173" si="409">SUM(X174:X180)</f>
        <v>0</v>
      </c>
      <c r="Y173" s="88">
        <f t="shared" si="409"/>
        <v>0</v>
      </c>
      <c r="Z173" s="90">
        <f t="shared" si="103"/>
        <v>259.03</v>
      </c>
      <c r="AA173" s="88">
        <f t="shared" ref="AA173:AB173" si="410">SUM(AA174:AA180)</f>
        <v>259.03</v>
      </c>
      <c r="AB173" s="88">
        <f t="shared" si="410"/>
        <v>0</v>
      </c>
      <c r="AC173" s="90">
        <f t="shared" si="104"/>
        <v>178</v>
      </c>
      <c r="AD173" s="88">
        <f t="shared" ref="AD173:AE173" si="411">SUM(AD174:AD180)</f>
        <v>178</v>
      </c>
      <c r="AE173" s="88">
        <f t="shared" si="411"/>
        <v>0</v>
      </c>
      <c r="AF173" s="90">
        <f t="shared" si="29"/>
        <v>1817.94973</v>
      </c>
      <c r="AG173" s="88">
        <f t="shared" ref="AG173:AH173" si="412">SUM(AG174:AG180)</f>
        <v>1353.64973</v>
      </c>
      <c r="AH173" s="88">
        <f t="shared" si="412"/>
        <v>464.3</v>
      </c>
      <c r="AI173" s="91"/>
      <c r="AJ173" s="90">
        <f t="shared" si="31"/>
        <v>1914.468</v>
      </c>
      <c r="AK173" s="88">
        <f t="shared" ref="AK173:AL173" si="413">SUM(AK174:AK180)</f>
        <v>397.068</v>
      </c>
      <c r="AL173" s="88">
        <f t="shared" si="413"/>
        <v>1517.4</v>
      </c>
      <c r="AM173" s="91"/>
    </row>
    <row r="174" hidden="1" outlineLevel="2">
      <c r="A174" s="92"/>
      <c r="B174" s="93"/>
      <c r="C174" s="93"/>
      <c r="D174" s="11">
        <v>2015.0</v>
      </c>
      <c r="E174" s="94">
        <f t="shared" si="11"/>
        <v>983.06057</v>
      </c>
      <c r="F174" s="94">
        <f t="shared" ref="F174:G174" si="414">I174+L174+O174+R174+U174+X174+AA174+AD174+AK174+AG174</f>
        <v>954.16057</v>
      </c>
      <c r="G174" s="94">
        <f t="shared" si="414"/>
        <v>28.9</v>
      </c>
      <c r="H174" s="95">
        <f t="shared" si="13"/>
        <v>0</v>
      </c>
      <c r="I174" s="96"/>
      <c r="J174" s="96"/>
      <c r="K174" s="97">
        <f t="shared" si="51"/>
        <v>592.5689</v>
      </c>
      <c r="L174" s="98">
        <v>592.5689</v>
      </c>
      <c r="M174" s="96"/>
      <c r="N174" s="97">
        <f t="shared" si="17"/>
        <v>256.02486</v>
      </c>
      <c r="O174" s="98">
        <v>256.02486</v>
      </c>
      <c r="P174" s="96"/>
      <c r="Q174" s="97">
        <f t="shared" si="19"/>
        <v>105.56681</v>
      </c>
      <c r="R174" s="98">
        <v>105.56681</v>
      </c>
      <c r="S174" s="96"/>
      <c r="T174" s="95">
        <f t="shared" si="21"/>
        <v>0</v>
      </c>
      <c r="U174" s="96"/>
      <c r="V174" s="96"/>
      <c r="W174" s="95">
        <f t="shared" si="23"/>
        <v>0</v>
      </c>
      <c r="X174" s="96"/>
      <c r="Y174" s="96"/>
      <c r="Z174" s="95">
        <f t="shared" si="103"/>
        <v>0</v>
      </c>
      <c r="AA174" s="96"/>
      <c r="AB174" s="96"/>
      <c r="AC174" s="95">
        <f t="shared" si="104"/>
        <v>0</v>
      </c>
      <c r="AD174" s="96"/>
      <c r="AE174" s="96"/>
      <c r="AF174" s="95">
        <f t="shared" si="29"/>
        <v>0</v>
      </c>
      <c r="AG174" s="96"/>
      <c r="AH174" s="96"/>
      <c r="AI174" s="99"/>
      <c r="AJ174" s="95">
        <f t="shared" si="31"/>
        <v>28.9</v>
      </c>
      <c r="AK174" s="96"/>
      <c r="AL174" s="98">
        <v>28.9</v>
      </c>
      <c r="AM174" s="99"/>
    </row>
    <row r="175" hidden="1" outlineLevel="2">
      <c r="A175" s="92"/>
      <c r="B175" s="93"/>
      <c r="C175" s="93"/>
      <c r="D175" s="11">
        <v>2016.0</v>
      </c>
      <c r="E175" s="94">
        <f t="shared" si="11"/>
        <v>343.83</v>
      </c>
      <c r="F175" s="94">
        <f t="shared" ref="F175:G175" si="415">I175+L175+O175+R175+U175+X175+AA175+AD175+AK175+AG175</f>
        <v>259.03</v>
      </c>
      <c r="G175" s="94">
        <f t="shared" si="415"/>
        <v>84.8</v>
      </c>
      <c r="H175" s="95">
        <f t="shared" si="13"/>
        <v>0</v>
      </c>
      <c r="I175" s="96"/>
      <c r="J175" s="96"/>
      <c r="K175" s="95">
        <f t="shared" si="51"/>
        <v>0</v>
      </c>
      <c r="L175" s="96"/>
      <c r="M175" s="96"/>
      <c r="N175" s="95">
        <f t="shared" si="17"/>
        <v>0</v>
      </c>
      <c r="O175" s="96"/>
      <c r="P175" s="96"/>
      <c r="Q175" s="95">
        <f t="shared" si="19"/>
        <v>0</v>
      </c>
      <c r="R175" s="96"/>
      <c r="S175" s="96"/>
      <c r="T175" s="95">
        <f t="shared" si="21"/>
        <v>0</v>
      </c>
      <c r="U175" s="96"/>
      <c r="V175" s="96"/>
      <c r="W175" s="95">
        <f t="shared" si="23"/>
        <v>0</v>
      </c>
      <c r="X175" s="96"/>
      <c r="Y175" s="96"/>
      <c r="Z175" s="97">
        <f t="shared" si="103"/>
        <v>259.03</v>
      </c>
      <c r="AA175" s="105">
        <v>259.03</v>
      </c>
      <c r="AB175" s="96"/>
      <c r="AC175" s="95">
        <f t="shared" si="104"/>
        <v>0</v>
      </c>
      <c r="AD175" s="96"/>
      <c r="AE175" s="96"/>
      <c r="AF175" s="95">
        <f t="shared" si="29"/>
        <v>0</v>
      </c>
      <c r="AG175" s="96"/>
      <c r="AH175" s="96"/>
      <c r="AI175" s="99"/>
      <c r="AJ175" s="95">
        <f t="shared" si="31"/>
        <v>84.8</v>
      </c>
      <c r="AK175" s="96"/>
      <c r="AL175" s="98">
        <v>84.8</v>
      </c>
      <c r="AM175" s="99"/>
    </row>
    <row r="176" hidden="1" outlineLevel="2">
      <c r="A176" s="92"/>
      <c r="B176" s="93"/>
      <c r="C176" s="93"/>
      <c r="D176" s="11">
        <v>2017.0</v>
      </c>
      <c r="E176" s="94">
        <f t="shared" si="11"/>
        <v>500.77818</v>
      </c>
      <c r="F176" s="94">
        <f t="shared" ref="F176:G176" si="416">I176+L176+O176+R176+U176+X176+AA176+AD176+AK176+AG176</f>
        <v>432.77818</v>
      </c>
      <c r="G176" s="94">
        <f t="shared" si="416"/>
        <v>68</v>
      </c>
      <c r="H176" s="95">
        <f t="shared" si="13"/>
        <v>0</v>
      </c>
      <c r="I176" s="96"/>
      <c r="J176" s="96"/>
      <c r="K176" s="97">
        <f t="shared" si="51"/>
        <v>92.30645</v>
      </c>
      <c r="L176" s="98">
        <v>92.30645</v>
      </c>
      <c r="M176" s="96"/>
      <c r="N176" s="95">
        <f t="shared" si="17"/>
        <v>0</v>
      </c>
      <c r="O176" s="96"/>
      <c r="P176" s="96"/>
      <c r="Q176" s="95">
        <f t="shared" si="19"/>
        <v>0</v>
      </c>
      <c r="R176" s="96"/>
      <c r="S176" s="96"/>
      <c r="T176" s="95">
        <f t="shared" si="21"/>
        <v>0</v>
      </c>
      <c r="U176" s="96"/>
      <c r="V176" s="96"/>
      <c r="W176" s="95">
        <f t="shared" si="23"/>
        <v>0</v>
      </c>
      <c r="X176" s="96"/>
      <c r="Y176" s="96"/>
      <c r="Z176" s="95">
        <f t="shared" si="103"/>
        <v>0</v>
      </c>
      <c r="AA176" s="96"/>
      <c r="AB176" s="96"/>
      <c r="AC176" s="95">
        <f t="shared" si="104"/>
        <v>0</v>
      </c>
      <c r="AD176" s="96"/>
      <c r="AE176" s="96"/>
      <c r="AF176" s="97">
        <f t="shared" si="29"/>
        <v>194.40173</v>
      </c>
      <c r="AG176" s="98">
        <v>194.40173</v>
      </c>
      <c r="AH176" s="96"/>
      <c r="AI176" s="99"/>
      <c r="AJ176" s="97">
        <f t="shared" si="31"/>
        <v>214.07</v>
      </c>
      <c r="AK176" s="98">
        <v>146.07</v>
      </c>
      <c r="AL176" s="98">
        <v>68.0</v>
      </c>
      <c r="AM176" s="99"/>
    </row>
    <row r="177" hidden="1" outlineLevel="2">
      <c r="A177" s="92"/>
      <c r="B177" s="93"/>
      <c r="C177" s="93"/>
      <c r="D177" s="11">
        <v>2018.0</v>
      </c>
      <c r="E177" s="94">
        <f t="shared" si="11"/>
        <v>1138.903</v>
      </c>
      <c r="F177" s="94">
        <f t="shared" ref="F177:G177" si="417">I177+L177+O177+R177+U177+X177+AA177+AD177+AK177+AG177</f>
        <v>619.203</v>
      </c>
      <c r="G177" s="94">
        <f t="shared" si="417"/>
        <v>519.7</v>
      </c>
      <c r="H177" s="95">
        <f t="shared" si="13"/>
        <v>0</v>
      </c>
      <c r="I177" s="96"/>
      <c r="J177" s="96"/>
      <c r="K177" s="97">
        <f t="shared" si="51"/>
        <v>7.296</v>
      </c>
      <c r="L177" s="98">
        <v>7.296</v>
      </c>
      <c r="M177" s="96"/>
      <c r="N177" s="95">
        <f t="shared" si="17"/>
        <v>0</v>
      </c>
      <c r="O177" s="96"/>
      <c r="P177" s="96"/>
      <c r="Q177" s="95">
        <f t="shared" si="19"/>
        <v>0</v>
      </c>
      <c r="R177" s="96"/>
      <c r="S177" s="96"/>
      <c r="T177" s="95">
        <f t="shared" si="21"/>
        <v>0</v>
      </c>
      <c r="U177" s="96"/>
      <c r="V177" s="96"/>
      <c r="W177" s="95">
        <f t="shared" si="23"/>
        <v>0</v>
      </c>
      <c r="X177" s="96"/>
      <c r="Y177" s="96"/>
      <c r="Z177" s="95">
        <f t="shared" si="103"/>
        <v>0</v>
      </c>
      <c r="AA177" s="96"/>
      <c r="AB177" s="96"/>
      <c r="AC177" s="95">
        <f t="shared" si="104"/>
        <v>0</v>
      </c>
      <c r="AD177" s="96"/>
      <c r="AE177" s="96"/>
      <c r="AF177" s="97">
        <f t="shared" si="29"/>
        <v>578.809</v>
      </c>
      <c r="AG177" s="98">
        <v>486.909</v>
      </c>
      <c r="AH177" s="98">
        <v>91.9</v>
      </c>
      <c r="AI177" s="99"/>
      <c r="AJ177" s="97">
        <f t="shared" si="31"/>
        <v>552.798</v>
      </c>
      <c r="AK177" s="98">
        <v>124.998</v>
      </c>
      <c r="AL177" s="98">
        <v>427.8</v>
      </c>
      <c r="AM177" s="99"/>
    </row>
    <row r="178" hidden="1" outlineLevel="2">
      <c r="A178" s="92"/>
      <c r="B178" s="93"/>
      <c r="C178" s="93"/>
      <c r="D178" s="11">
        <v>2019.0</v>
      </c>
      <c r="E178" s="94">
        <f t="shared" si="11"/>
        <v>1543.927</v>
      </c>
      <c r="F178" s="94">
        <f t="shared" ref="F178:G178" si="418">I178+L178+O178+R178+U178+X178+AA178+AD178+AK178+AG178</f>
        <v>1080.227</v>
      </c>
      <c r="G178" s="94">
        <f t="shared" si="418"/>
        <v>463.7</v>
      </c>
      <c r="H178" s="95">
        <f t="shared" si="13"/>
        <v>0</v>
      </c>
      <c r="I178" s="96"/>
      <c r="J178" s="96"/>
      <c r="K178" s="97">
        <f t="shared" si="51"/>
        <v>284.888</v>
      </c>
      <c r="L178" s="98">
        <v>284.888</v>
      </c>
      <c r="M178" s="96"/>
      <c r="N178" s="95">
        <f t="shared" si="17"/>
        <v>0</v>
      </c>
      <c r="O178" s="96"/>
      <c r="P178" s="96"/>
      <c r="Q178" s="95">
        <f t="shared" si="19"/>
        <v>0</v>
      </c>
      <c r="R178" s="96"/>
      <c r="S178" s="96"/>
      <c r="T178" s="95">
        <f t="shared" si="21"/>
        <v>0</v>
      </c>
      <c r="U178" s="96"/>
      <c r="V178" s="96"/>
      <c r="W178" s="95">
        <f t="shared" si="23"/>
        <v>0</v>
      </c>
      <c r="X178" s="96"/>
      <c r="Y178" s="96"/>
      <c r="Z178" s="95">
        <f t="shared" si="103"/>
        <v>0</v>
      </c>
      <c r="AA178" s="96"/>
      <c r="AB178" s="96"/>
      <c r="AC178" s="95">
        <f t="shared" si="104"/>
        <v>0</v>
      </c>
      <c r="AD178" s="96"/>
      <c r="AE178" s="96"/>
      <c r="AF178" s="97">
        <f t="shared" si="29"/>
        <v>737.939</v>
      </c>
      <c r="AG178" s="98">
        <v>669.339</v>
      </c>
      <c r="AH178" s="98">
        <v>68.6</v>
      </c>
      <c r="AI178" s="99"/>
      <c r="AJ178" s="97">
        <f t="shared" si="31"/>
        <v>521.1</v>
      </c>
      <c r="AK178" s="105">
        <v>126.0</v>
      </c>
      <c r="AL178" s="98">
        <v>395.1</v>
      </c>
      <c r="AM178" s="99"/>
    </row>
    <row r="179" hidden="1" outlineLevel="2">
      <c r="A179" s="92"/>
      <c r="B179" s="93"/>
      <c r="C179" s="93"/>
      <c r="D179" s="11">
        <v>2020.0</v>
      </c>
      <c r="E179" s="94">
        <f t="shared" si="11"/>
        <v>4271.6</v>
      </c>
      <c r="F179" s="94">
        <f t="shared" ref="F179:G179" si="419">I179+L179+O179+R179+U179+X179+AA179+AD179+AK179+AG179</f>
        <v>3455</v>
      </c>
      <c r="G179" s="94">
        <f t="shared" si="419"/>
        <v>816.6</v>
      </c>
      <c r="H179" s="95">
        <f t="shared" si="13"/>
        <v>0</v>
      </c>
      <c r="I179" s="96"/>
      <c r="J179" s="96"/>
      <c r="K179" s="97">
        <f t="shared" si="51"/>
        <v>287</v>
      </c>
      <c r="L179" s="98">
        <f>103+184</f>
        <v>287</v>
      </c>
      <c r="M179" s="96"/>
      <c r="N179" s="97">
        <f t="shared" si="17"/>
        <v>2987</v>
      </c>
      <c r="O179" s="98">
        <v>2987.0</v>
      </c>
      <c r="P179" s="96"/>
      <c r="Q179" s="95">
        <f t="shared" si="19"/>
        <v>0</v>
      </c>
      <c r="R179" s="96"/>
      <c r="S179" s="96"/>
      <c r="T179" s="95">
        <f t="shared" si="21"/>
        <v>0</v>
      </c>
      <c r="U179" s="96"/>
      <c r="V179" s="96"/>
      <c r="W179" s="95">
        <f t="shared" si="23"/>
        <v>0</v>
      </c>
      <c r="X179" s="96"/>
      <c r="Y179" s="96"/>
      <c r="Z179" s="95">
        <f t="shared" si="103"/>
        <v>0</v>
      </c>
      <c r="AA179" s="96"/>
      <c r="AB179" s="96"/>
      <c r="AC179" s="97">
        <f t="shared" si="104"/>
        <v>178</v>
      </c>
      <c r="AD179" s="98">
        <v>178.0</v>
      </c>
      <c r="AE179" s="96"/>
      <c r="AF179" s="95">
        <f t="shared" si="29"/>
        <v>306.8</v>
      </c>
      <c r="AG179" s="96">
        <f>3</f>
        <v>3</v>
      </c>
      <c r="AH179" s="98">
        <v>303.8</v>
      </c>
      <c r="AI179" s="103" t="s">
        <v>93</v>
      </c>
      <c r="AJ179" s="95">
        <f t="shared" si="31"/>
        <v>512.8</v>
      </c>
      <c r="AK179" s="96"/>
      <c r="AL179" s="98">
        <v>512.8</v>
      </c>
      <c r="AM179" s="99"/>
    </row>
    <row r="180" hidden="1" outlineLevel="2">
      <c r="A180" s="92"/>
      <c r="B180" s="93"/>
      <c r="C180" s="93"/>
      <c r="D180" s="35">
        <v>2021.0</v>
      </c>
      <c r="E180" s="94">
        <f t="shared" si="11"/>
        <v>0</v>
      </c>
      <c r="F180" s="94">
        <f t="shared" ref="F180:G180" si="420">I180+L180+O180+R180+U180+X180+AA180+AD180+AK180+AG180</f>
        <v>0</v>
      </c>
      <c r="G180" s="94">
        <f t="shared" si="420"/>
        <v>0</v>
      </c>
      <c r="H180" s="95">
        <f t="shared" si="13"/>
        <v>0</v>
      </c>
      <c r="I180" s="96"/>
      <c r="J180" s="96"/>
      <c r="K180" s="97">
        <f t="shared" si="51"/>
        <v>0</v>
      </c>
      <c r="L180" s="98"/>
      <c r="M180" s="96"/>
      <c r="N180" s="97">
        <f t="shared" si="17"/>
        <v>0</v>
      </c>
      <c r="O180" s="98"/>
      <c r="P180" s="96"/>
      <c r="Q180" s="95">
        <f t="shared" si="19"/>
        <v>0</v>
      </c>
      <c r="R180" s="96"/>
      <c r="S180" s="96"/>
      <c r="T180" s="95">
        <f t="shared" si="21"/>
        <v>0</v>
      </c>
      <c r="U180" s="96"/>
      <c r="V180" s="96"/>
      <c r="W180" s="95">
        <f t="shared" si="23"/>
        <v>0</v>
      </c>
      <c r="X180" s="96"/>
      <c r="Y180" s="96"/>
      <c r="Z180" s="95">
        <f t="shared" si="103"/>
        <v>0</v>
      </c>
      <c r="AA180" s="96"/>
      <c r="AB180" s="96"/>
      <c r="AC180" s="97">
        <f t="shared" si="104"/>
        <v>0</v>
      </c>
      <c r="AD180" s="98"/>
      <c r="AE180" s="96"/>
      <c r="AF180" s="95">
        <f t="shared" si="29"/>
        <v>0</v>
      </c>
      <c r="AG180" s="96"/>
      <c r="AH180" s="98"/>
      <c r="AI180" s="99"/>
      <c r="AJ180" s="95">
        <f t="shared" si="31"/>
        <v>0</v>
      </c>
      <c r="AK180" s="96"/>
      <c r="AL180" s="98"/>
      <c r="AM180" s="99"/>
    </row>
    <row r="181" hidden="1" outlineLevel="1" collapsed="1">
      <c r="A181" s="22">
        <v>22.0</v>
      </c>
      <c r="B181" s="88" t="s">
        <v>94</v>
      </c>
      <c r="C181" s="88" t="s">
        <v>95</v>
      </c>
      <c r="D181" s="24"/>
      <c r="E181" s="89">
        <f t="shared" si="11"/>
        <v>23612.90563</v>
      </c>
      <c r="F181" s="89">
        <f t="shared" ref="F181:G181" si="421">SUM(F182:F188)</f>
        <v>20684.00563</v>
      </c>
      <c r="G181" s="89">
        <f t="shared" si="421"/>
        <v>2928.9</v>
      </c>
      <c r="H181" s="90">
        <f t="shared" si="13"/>
        <v>1089.83</v>
      </c>
      <c r="I181" s="88">
        <f t="shared" ref="I181:J181" si="422">SUM(I182:I188)</f>
        <v>1089.83</v>
      </c>
      <c r="J181" s="88">
        <f t="shared" si="422"/>
        <v>0</v>
      </c>
      <c r="K181" s="90">
        <f t="shared" si="51"/>
        <v>0</v>
      </c>
      <c r="L181" s="88">
        <f t="shared" ref="L181:M181" si="423">SUM(L182:L188)</f>
        <v>0</v>
      </c>
      <c r="M181" s="88">
        <f t="shared" si="423"/>
        <v>0</v>
      </c>
      <c r="N181" s="90">
        <f t="shared" si="17"/>
        <v>0</v>
      </c>
      <c r="O181" s="88">
        <f t="shared" ref="O181:P181" si="424">SUM(O182:O188)</f>
        <v>0</v>
      </c>
      <c r="P181" s="88">
        <f t="shared" si="424"/>
        <v>0</v>
      </c>
      <c r="Q181" s="90">
        <f t="shared" si="19"/>
        <v>397.35068</v>
      </c>
      <c r="R181" s="88">
        <f t="shared" ref="R181:S181" si="425">SUM(R182:R188)</f>
        <v>397.35068</v>
      </c>
      <c r="S181" s="88">
        <f t="shared" si="425"/>
        <v>0</v>
      </c>
      <c r="T181" s="90">
        <f t="shared" si="21"/>
        <v>0</v>
      </c>
      <c r="U181" s="88">
        <f t="shared" ref="U181:V181" si="426">SUM(U182:U188)</f>
        <v>0</v>
      </c>
      <c r="V181" s="88">
        <f t="shared" si="426"/>
        <v>0</v>
      </c>
      <c r="W181" s="90">
        <f t="shared" si="23"/>
        <v>5035.03627</v>
      </c>
      <c r="X181" s="88">
        <f t="shared" ref="X181:Y181" si="427">SUM(X182:X188)</f>
        <v>5035.03627</v>
      </c>
      <c r="Y181" s="88">
        <f t="shared" si="427"/>
        <v>0</v>
      </c>
      <c r="Z181" s="90">
        <f t="shared" si="103"/>
        <v>226.23</v>
      </c>
      <c r="AA181" s="88">
        <f t="shared" ref="AA181:AB181" si="428">SUM(AA182:AA188)</f>
        <v>226.23</v>
      </c>
      <c r="AB181" s="88">
        <f t="shared" si="428"/>
        <v>0</v>
      </c>
      <c r="AC181" s="90">
        <f t="shared" si="104"/>
        <v>11485.94451</v>
      </c>
      <c r="AD181" s="88">
        <f t="shared" ref="AD181:AE181" si="429">SUM(AD182:AD188)</f>
        <v>11485.94451</v>
      </c>
      <c r="AE181" s="88">
        <f t="shared" si="429"/>
        <v>0</v>
      </c>
      <c r="AF181" s="90">
        <f t="shared" si="29"/>
        <v>3146.70217</v>
      </c>
      <c r="AG181" s="88">
        <f t="shared" ref="AG181:AH181" si="430">SUM(AG182:AG188)</f>
        <v>2423.30217</v>
      </c>
      <c r="AH181" s="88">
        <f t="shared" si="430"/>
        <v>723.4</v>
      </c>
      <c r="AI181" s="91"/>
      <c r="AJ181" s="90">
        <f t="shared" si="31"/>
        <v>2231.812</v>
      </c>
      <c r="AK181" s="88">
        <f t="shared" ref="AK181:AL181" si="431">SUM(AK182:AK188)</f>
        <v>26.312</v>
      </c>
      <c r="AL181" s="88">
        <f t="shared" si="431"/>
        <v>2205.5</v>
      </c>
      <c r="AM181" s="91"/>
    </row>
    <row r="182" hidden="1" outlineLevel="2">
      <c r="A182" s="92"/>
      <c r="B182" s="93"/>
      <c r="C182" s="106"/>
      <c r="D182" s="11">
        <v>2015.0</v>
      </c>
      <c r="E182" s="94">
        <f t="shared" si="11"/>
        <v>210.84754</v>
      </c>
      <c r="F182" s="94">
        <f t="shared" ref="F182:G182" si="432">I182+L182+O182+R182+U182+X182+AA182+AD182+AK182+AG182</f>
        <v>162.24754</v>
      </c>
      <c r="G182" s="94">
        <f t="shared" si="432"/>
        <v>48.6</v>
      </c>
      <c r="H182" s="97">
        <f t="shared" si="13"/>
        <v>0</v>
      </c>
      <c r="I182" s="98"/>
      <c r="J182" s="96"/>
      <c r="K182" s="95">
        <f t="shared" si="51"/>
        <v>0</v>
      </c>
      <c r="L182" s="96"/>
      <c r="M182" s="96"/>
      <c r="N182" s="95">
        <f t="shared" si="17"/>
        <v>0</v>
      </c>
      <c r="O182" s="96"/>
      <c r="P182" s="96"/>
      <c r="Q182" s="95">
        <f t="shared" si="19"/>
        <v>0</v>
      </c>
      <c r="R182" s="96"/>
      <c r="S182" s="96"/>
      <c r="T182" s="95">
        <f t="shared" si="21"/>
        <v>0</v>
      </c>
      <c r="U182" s="96"/>
      <c r="V182" s="96"/>
      <c r="W182" s="97">
        <f t="shared" si="23"/>
        <v>64.156</v>
      </c>
      <c r="X182" s="98">
        <v>64.156</v>
      </c>
      <c r="Y182" s="96"/>
      <c r="Z182" s="95">
        <f t="shared" si="103"/>
        <v>0</v>
      </c>
      <c r="AA182" s="96"/>
      <c r="AB182" s="96"/>
      <c r="AC182" s="95">
        <f t="shared" si="104"/>
        <v>0</v>
      </c>
      <c r="AD182" s="96"/>
      <c r="AE182" s="96"/>
      <c r="AF182" s="97">
        <f t="shared" si="29"/>
        <v>98.09154</v>
      </c>
      <c r="AG182" s="98">
        <v>98.09154</v>
      </c>
      <c r="AH182" s="96"/>
      <c r="AI182" s="99"/>
      <c r="AJ182" s="95">
        <f t="shared" si="31"/>
        <v>48.6</v>
      </c>
      <c r="AK182" s="96"/>
      <c r="AL182" s="98">
        <v>48.6</v>
      </c>
      <c r="AM182" s="99"/>
    </row>
    <row r="183" hidden="1" outlineLevel="2">
      <c r="A183" s="92"/>
      <c r="B183" s="93"/>
      <c r="C183" s="93"/>
      <c r="D183" s="11">
        <v>2016.0</v>
      </c>
      <c r="E183" s="94">
        <f t="shared" si="11"/>
        <v>2276.5</v>
      </c>
      <c r="F183" s="94">
        <f t="shared" ref="F183:G183" si="433">I183+L183+O183+R183+U183+X183+AA183+AD183+AK183+AG183</f>
        <v>2220.8</v>
      </c>
      <c r="G183" s="94">
        <f t="shared" si="433"/>
        <v>55.7</v>
      </c>
      <c r="H183" s="97">
        <f t="shared" si="13"/>
        <v>1089.83</v>
      </c>
      <c r="I183" s="98">
        <v>1089.83</v>
      </c>
      <c r="J183" s="96"/>
      <c r="K183" s="95">
        <f t="shared" si="51"/>
        <v>0</v>
      </c>
      <c r="L183" s="96"/>
      <c r="M183" s="96"/>
      <c r="N183" s="95">
        <f t="shared" si="17"/>
        <v>0</v>
      </c>
      <c r="O183" s="96"/>
      <c r="P183" s="96"/>
      <c r="Q183" s="95">
        <f t="shared" si="19"/>
        <v>0</v>
      </c>
      <c r="R183" s="96"/>
      <c r="S183" s="96"/>
      <c r="T183" s="95">
        <f t="shared" si="21"/>
        <v>0</v>
      </c>
      <c r="U183" s="96"/>
      <c r="V183" s="96"/>
      <c r="W183" s="97">
        <f t="shared" si="23"/>
        <v>693.3</v>
      </c>
      <c r="X183" s="98">
        <v>693.3</v>
      </c>
      <c r="Y183" s="96"/>
      <c r="Z183" s="97">
        <f t="shared" si="103"/>
        <v>226.23</v>
      </c>
      <c r="AA183" s="98">
        <v>226.23</v>
      </c>
      <c r="AB183" s="96"/>
      <c r="AC183" s="97">
        <f t="shared" si="104"/>
        <v>91.1</v>
      </c>
      <c r="AD183" s="98">
        <v>91.1</v>
      </c>
      <c r="AE183" s="96"/>
      <c r="AF183" s="97">
        <f t="shared" si="29"/>
        <v>120.34</v>
      </c>
      <c r="AG183" s="98">
        <v>120.34</v>
      </c>
      <c r="AH183" s="96"/>
      <c r="AI183" s="99"/>
      <c r="AJ183" s="95">
        <f t="shared" si="31"/>
        <v>55.7</v>
      </c>
      <c r="AK183" s="96"/>
      <c r="AL183" s="98">
        <v>55.7</v>
      </c>
      <c r="AM183" s="99"/>
    </row>
    <row r="184" hidden="1" outlineLevel="2">
      <c r="A184" s="92"/>
      <c r="B184" s="93"/>
      <c r="C184" s="93"/>
      <c r="D184" s="11">
        <v>2017.0</v>
      </c>
      <c r="E184" s="94">
        <f t="shared" si="11"/>
        <v>7198.04523</v>
      </c>
      <c r="F184" s="94">
        <f t="shared" ref="F184:G184" si="434">I184+L184+O184+R184+U184+X184+AA184+AD184+AK184+AG184</f>
        <v>7087.34523</v>
      </c>
      <c r="G184" s="94">
        <f t="shared" si="434"/>
        <v>110.7</v>
      </c>
      <c r="H184" s="95">
        <f t="shared" si="13"/>
        <v>0</v>
      </c>
      <c r="I184" s="96"/>
      <c r="J184" s="96"/>
      <c r="K184" s="95">
        <f t="shared" si="51"/>
        <v>0</v>
      </c>
      <c r="L184" s="96"/>
      <c r="M184" s="96"/>
      <c r="N184" s="95">
        <f t="shared" si="17"/>
        <v>0</v>
      </c>
      <c r="O184" s="96"/>
      <c r="P184" s="96"/>
      <c r="Q184" s="95">
        <f t="shared" si="19"/>
        <v>0</v>
      </c>
      <c r="R184" s="96"/>
      <c r="S184" s="96"/>
      <c r="T184" s="95">
        <f t="shared" si="21"/>
        <v>0</v>
      </c>
      <c r="U184" s="96"/>
      <c r="V184" s="96"/>
      <c r="W184" s="97">
        <f t="shared" si="23"/>
        <v>3823.84074</v>
      </c>
      <c r="X184" s="98">
        <v>3823.84074</v>
      </c>
      <c r="Y184" s="96"/>
      <c r="Z184" s="95">
        <f t="shared" si="103"/>
        <v>0</v>
      </c>
      <c r="AA184" s="96"/>
      <c r="AB184" s="96"/>
      <c r="AC184" s="97">
        <f t="shared" si="104"/>
        <v>2920.37837</v>
      </c>
      <c r="AD184" s="98">
        <v>2920.37837</v>
      </c>
      <c r="AE184" s="96"/>
      <c r="AF184" s="97">
        <f t="shared" si="29"/>
        <v>343.12612</v>
      </c>
      <c r="AG184" s="98">
        <v>343.12612</v>
      </c>
      <c r="AH184" s="96"/>
      <c r="AI184" s="99"/>
      <c r="AJ184" s="95">
        <f t="shared" si="31"/>
        <v>110.7</v>
      </c>
      <c r="AK184" s="96"/>
      <c r="AL184" s="98">
        <v>110.7</v>
      </c>
      <c r="AM184" s="99"/>
    </row>
    <row r="185" hidden="1" outlineLevel="2">
      <c r="A185" s="92"/>
      <c r="B185" s="93"/>
      <c r="C185" s="93"/>
      <c r="D185" s="11">
        <v>2018.0</v>
      </c>
      <c r="E185" s="94">
        <f t="shared" si="11"/>
        <v>5547.63074</v>
      </c>
      <c r="F185" s="94">
        <f t="shared" ref="F185:G185" si="435">I185+L185+O185+R185+U185+X185+AA185+AD185+AK185+AG185</f>
        <v>4935.33074</v>
      </c>
      <c r="G185" s="94">
        <f t="shared" si="435"/>
        <v>612.3</v>
      </c>
      <c r="H185" s="95">
        <f t="shared" si="13"/>
        <v>0</v>
      </c>
      <c r="I185" s="96"/>
      <c r="J185" s="96"/>
      <c r="K185" s="95">
        <f t="shared" si="51"/>
        <v>0</v>
      </c>
      <c r="L185" s="96"/>
      <c r="M185" s="96"/>
      <c r="N185" s="95">
        <f t="shared" si="17"/>
        <v>0</v>
      </c>
      <c r="O185" s="96"/>
      <c r="P185" s="96"/>
      <c r="Q185" s="95">
        <f t="shared" si="19"/>
        <v>0</v>
      </c>
      <c r="R185" s="96"/>
      <c r="S185" s="96"/>
      <c r="T185" s="95">
        <f t="shared" si="21"/>
        <v>0</v>
      </c>
      <c r="U185" s="96"/>
      <c r="V185" s="96"/>
      <c r="W185" s="97">
        <f t="shared" si="23"/>
        <v>348.36033</v>
      </c>
      <c r="X185" s="98">
        <v>348.36033</v>
      </c>
      <c r="Y185" s="96"/>
      <c r="Z185" s="95">
        <f t="shared" si="103"/>
        <v>0</v>
      </c>
      <c r="AA185" s="96"/>
      <c r="AB185" s="96"/>
      <c r="AC185" s="97">
        <f t="shared" si="104"/>
        <v>3977.16689</v>
      </c>
      <c r="AD185" s="98">
        <v>3977.16689</v>
      </c>
      <c r="AE185" s="96"/>
      <c r="AF185" s="97">
        <f t="shared" si="29"/>
        <v>645.09152</v>
      </c>
      <c r="AG185" s="98">
        <v>583.49152</v>
      </c>
      <c r="AH185" s="98">
        <v>61.6</v>
      </c>
      <c r="AI185" s="99"/>
      <c r="AJ185" s="97">
        <f t="shared" si="31"/>
        <v>577.012</v>
      </c>
      <c r="AK185" s="98">
        <v>26.312</v>
      </c>
      <c r="AL185" s="98">
        <v>550.7</v>
      </c>
      <c r="AM185" s="99"/>
    </row>
    <row r="186" hidden="1" outlineLevel="2">
      <c r="A186" s="92"/>
      <c r="B186" s="93"/>
      <c r="C186" s="93"/>
      <c r="D186" s="11">
        <v>2019.0</v>
      </c>
      <c r="E186" s="94">
        <f t="shared" si="11"/>
        <v>6530.08212</v>
      </c>
      <c r="F186" s="94">
        <f t="shared" ref="F186:G186" si="436">I186+L186+O186+R186+U186+X186+AA186+AD186+AK186+AG186</f>
        <v>5730.28212</v>
      </c>
      <c r="G186" s="94">
        <f t="shared" si="436"/>
        <v>799.8</v>
      </c>
      <c r="H186" s="95">
        <f t="shared" si="13"/>
        <v>0</v>
      </c>
      <c r="I186" s="96"/>
      <c r="J186" s="96"/>
      <c r="K186" s="95">
        <f t="shared" si="51"/>
        <v>0</v>
      </c>
      <c r="L186" s="96"/>
      <c r="M186" s="96"/>
      <c r="N186" s="95">
        <f t="shared" si="17"/>
        <v>0</v>
      </c>
      <c r="O186" s="96"/>
      <c r="P186" s="96"/>
      <c r="Q186" s="97">
        <f t="shared" si="19"/>
        <v>397.35068</v>
      </c>
      <c r="R186" s="98">
        <v>397.35068</v>
      </c>
      <c r="S186" s="96"/>
      <c r="T186" s="95">
        <f t="shared" si="21"/>
        <v>0</v>
      </c>
      <c r="U186" s="96"/>
      <c r="V186" s="96"/>
      <c r="W186" s="97">
        <f t="shared" si="23"/>
        <v>105.3792</v>
      </c>
      <c r="X186" s="98">
        <v>105.3792</v>
      </c>
      <c r="Y186" s="96"/>
      <c r="Z186" s="95">
        <f t="shared" si="103"/>
        <v>0</v>
      </c>
      <c r="AA186" s="96"/>
      <c r="AB186" s="96"/>
      <c r="AC186" s="97">
        <f t="shared" si="104"/>
        <v>4497.29925</v>
      </c>
      <c r="AD186" s="98">
        <v>4497.29925</v>
      </c>
      <c r="AE186" s="96"/>
      <c r="AF186" s="97">
        <f t="shared" si="29"/>
        <v>935.75299</v>
      </c>
      <c r="AG186" s="98">
        <v>730.25299</v>
      </c>
      <c r="AH186" s="98">
        <v>205.5</v>
      </c>
      <c r="AI186" s="99"/>
      <c r="AJ186" s="95">
        <f t="shared" si="31"/>
        <v>594.3</v>
      </c>
      <c r="AK186" s="96"/>
      <c r="AL186" s="98">
        <v>594.3</v>
      </c>
      <c r="AM186" s="99"/>
    </row>
    <row r="187" hidden="1" outlineLevel="2">
      <c r="A187" s="92"/>
      <c r="B187" s="93"/>
      <c r="C187" s="93"/>
      <c r="D187" s="11">
        <v>2020.0</v>
      </c>
      <c r="E187" s="94">
        <f t="shared" si="11"/>
        <v>1849.8</v>
      </c>
      <c r="F187" s="94">
        <f t="shared" ref="F187:G187" si="437">I187+L187+O187+R187+U187+X187+AA187+AD187+AK187+AG187</f>
        <v>548</v>
      </c>
      <c r="G187" s="94">
        <f t="shared" si="437"/>
        <v>1301.8</v>
      </c>
      <c r="H187" s="95">
        <f t="shared" si="13"/>
        <v>0</v>
      </c>
      <c r="I187" s="96"/>
      <c r="J187" s="96"/>
      <c r="K187" s="95">
        <f t="shared" si="51"/>
        <v>0</v>
      </c>
      <c r="L187" s="96"/>
      <c r="M187" s="96"/>
      <c r="N187" s="95">
        <f t="shared" si="17"/>
        <v>0</v>
      </c>
      <c r="O187" s="96"/>
      <c r="P187" s="96"/>
      <c r="Q187" s="95">
        <f t="shared" si="19"/>
        <v>0</v>
      </c>
      <c r="R187" s="96"/>
      <c r="S187" s="96"/>
      <c r="T187" s="95">
        <f t="shared" si="21"/>
        <v>0</v>
      </c>
      <c r="U187" s="96"/>
      <c r="V187" s="96"/>
      <c r="W187" s="95">
        <f t="shared" si="23"/>
        <v>0</v>
      </c>
      <c r="X187" s="96"/>
      <c r="Y187" s="96"/>
      <c r="Z187" s="95">
        <f t="shared" si="103"/>
        <v>0</v>
      </c>
      <c r="AA187" s="96"/>
      <c r="AB187" s="96"/>
      <c r="AC187" s="97">
        <f t="shared" si="104"/>
        <v>0</v>
      </c>
      <c r="AD187" s="98"/>
      <c r="AE187" s="96"/>
      <c r="AF187" s="97">
        <f t="shared" si="29"/>
        <v>1004.3</v>
      </c>
      <c r="AG187" s="98">
        <f>548</f>
        <v>548</v>
      </c>
      <c r="AH187" s="98">
        <v>456.3</v>
      </c>
      <c r="AI187" s="103" t="s">
        <v>96</v>
      </c>
      <c r="AJ187" s="95">
        <f t="shared" si="31"/>
        <v>845.5</v>
      </c>
      <c r="AK187" s="96"/>
      <c r="AL187" s="98">
        <v>845.5</v>
      </c>
      <c r="AM187" s="99"/>
    </row>
    <row r="188" hidden="1" outlineLevel="2">
      <c r="A188" s="92"/>
      <c r="B188" s="93"/>
      <c r="C188" s="93"/>
      <c r="D188" s="35">
        <v>2021.0</v>
      </c>
      <c r="E188" s="94">
        <f t="shared" si="11"/>
        <v>0</v>
      </c>
      <c r="F188" s="94">
        <f t="shared" ref="F188:G188" si="438">I188+L188+O188+R188+U188+X188+AA188+AD188+AK188+AG188</f>
        <v>0</v>
      </c>
      <c r="G188" s="94">
        <f t="shared" si="438"/>
        <v>0</v>
      </c>
      <c r="H188" s="95">
        <f t="shared" si="13"/>
        <v>0</v>
      </c>
      <c r="I188" s="96"/>
      <c r="J188" s="96"/>
      <c r="K188" s="95">
        <f t="shared" si="51"/>
        <v>0</v>
      </c>
      <c r="L188" s="96"/>
      <c r="M188" s="96"/>
      <c r="N188" s="95">
        <f t="shared" si="17"/>
        <v>0</v>
      </c>
      <c r="O188" s="96"/>
      <c r="P188" s="96"/>
      <c r="Q188" s="95">
        <f t="shared" si="19"/>
        <v>0</v>
      </c>
      <c r="R188" s="96"/>
      <c r="S188" s="96"/>
      <c r="T188" s="95">
        <f t="shared" si="21"/>
        <v>0</v>
      </c>
      <c r="U188" s="96"/>
      <c r="V188" s="96"/>
      <c r="W188" s="95">
        <f t="shared" si="23"/>
        <v>0</v>
      </c>
      <c r="X188" s="96"/>
      <c r="Y188" s="96"/>
      <c r="Z188" s="95">
        <f t="shared" si="103"/>
        <v>0</v>
      </c>
      <c r="AA188" s="96"/>
      <c r="AB188" s="96"/>
      <c r="AC188" s="97">
        <f t="shared" si="104"/>
        <v>0</v>
      </c>
      <c r="AD188" s="98"/>
      <c r="AE188" s="96"/>
      <c r="AF188" s="97">
        <f t="shared" si="29"/>
        <v>0</v>
      </c>
      <c r="AG188" s="98"/>
      <c r="AH188" s="98"/>
      <c r="AI188" s="99"/>
      <c r="AJ188" s="95">
        <f t="shared" si="31"/>
        <v>0</v>
      </c>
      <c r="AK188" s="96"/>
      <c r="AL188" s="98"/>
      <c r="AM188" s="99"/>
    </row>
    <row r="189" hidden="1" outlineLevel="1" collapsed="1">
      <c r="A189" s="22">
        <v>23.0</v>
      </c>
      <c r="B189" s="88" t="s">
        <v>97</v>
      </c>
      <c r="C189" s="88" t="s">
        <v>98</v>
      </c>
      <c r="D189" s="24"/>
      <c r="E189" s="89">
        <f t="shared" si="11"/>
        <v>6444.28715</v>
      </c>
      <c r="F189" s="89">
        <f t="shared" ref="F189:G189" si="439">SUM(F190:F196)</f>
        <v>3912.98715</v>
      </c>
      <c r="G189" s="89">
        <f t="shared" si="439"/>
        <v>2531.3</v>
      </c>
      <c r="H189" s="90">
        <f t="shared" si="13"/>
        <v>453.61</v>
      </c>
      <c r="I189" s="88">
        <f t="shared" ref="I189:J189" si="440">SUM(I190:I196)</f>
        <v>453.61</v>
      </c>
      <c r="J189" s="88">
        <f t="shared" si="440"/>
        <v>0</v>
      </c>
      <c r="K189" s="90">
        <f t="shared" si="51"/>
        <v>436.5578</v>
      </c>
      <c r="L189" s="88">
        <f t="shared" ref="L189:M189" si="441">SUM(L190:L196)</f>
        <v>436.5578</v>
      </c>
      <c r="M189" s="88">
        <f t="shared" si="441"/>
        <v>0</v>
      </c>
      <c r="N189" s="90">
        <f t="shared" si="17"/>
        <v>159.80253</v>
      </c>
      <c r="O189" s="88">
        <f t="shared" ref="O189:P189" si="442">SUM(O190:O196)</f>
        <v>159.80253</v>
      </c>
      <c r="P189" s="88">
        <f t="shared" si="442"/>
        <v>0</v>
      </c>
      <c r="Q189" s="90">
        <f t="shared" si="19"/>
        <v>0</v>
      </c>
      <c r="R189" s="88">
        <f t="shared" ref="R189:S189" si="443">SUM(R190:R196)</f>
        <v>0</v>
      </c>
      <c r="S189" s="88">
        <f t="shared" si="443"/>
        <v>0</v>
      </c>
      <c r="T189" s="90">
        <f t="shared" si="21"/>
        <v>479.43375</v>
      </c>
      <c r="U189" s="88">
        <f t="shared" ref="U189:V189" si="444">SUM(U190:U196)</f>
        <v>479.43375</v>
      </c>
      <c r="V189" s="88">
        <f t="shared" si="444"/>
        <v>0</v>
      </c>
      <c r="W189" s="90">
        <f t="shared" si="23"/>
        <v>0</v>
      </c>
      <c r="X189" s="88">
        <f t="shared" ref="X189:Y189" si="445">SUM(X190:X196)</f>
        <v>0</v>
      </c>
      <c r="Y189" s="88">
        <f t="shared" si="445"/>
        <v>0</v>
      </c>
      <c r="Z189" s="90">
        <f t="shared" si="103"/>
        <v>0</v>
      </c>
      <c r="AA189" s="88">
        <f t="shared" ref="AA189:AB189" si="446">SUM(AA190:AA196)</f>
        <v>0</v>
      </c>
      <c r="AB189" s="88">
        <f t="shared" si="446"/>
        <v>0</v>
      </c>
      <c r="AC189" s="90">
        <f t="shared" si="104"/>
        <v>0</v>
      </c>
      <c r="AD189" s="88">
        <f t="shared" ref="AD189:AE189" si="447">SUM(AD190:AD196)</f>
        <v>0</v>
      </c>
      <c r="AE189" s="88">
        <f t="shared" si="447"/>
        <v>0</v>
      </c>
      <c r="AF189" s="90">
        <f t="shared" si="29"/>
        <v>3156.71307</v>
      </c>
      <c r="AG189" s="88">
        <f t="shared" ref="AG189:AH189" si="448">SUM(AG190:AG196)</f>
        <v>2209.51307</v>
      </c>
      <c r="AH189" s="88">
        <f t="shared" si="448"/>
        <v>947.2</v>
      </c>
      <c r="AI189" s="91"/>
      <c r="AJ189" s="90">
        <f t="shared" si="31"/>
        <v>1758.17</v>
      </c>
      <c r="AK189" s="88">
        <f t="shared" ref="AK189:AL189" si="449">SUM(AK190:AK196)</f>
        <v>174.07</v>
      </c>
      <c r="AL189" s="88">
        <f t="shared" si="449"/>
        <v>1584.1</v>
      </c>
      <c r="AM189" s="91"/>
    </row>
    <row r="190" hidden="1" outlineLevel="2">
      <c r="A190" s="92"/>
      <c r="B190" s="93"/>
      <c r="C190" s="93"/>
      <c r="D190" s="11">
        <v>2015.0</v>
      </c>
      <c r="E190" s="94">
        <f t="shared" si="11"/>
        <v>210.89961</v>
      </c>
      <c r="F190" s="94">
        <f t="shared" ref="F190:G190" si="450">I190+L190+O190+R190+U190+X190+AA190+AD190+AK190+AG190</f>
        <v>187.09961</v>
      </c>
      <c r="G190" s="94">
        <f t="shared" si="450"/>
        <v>23.8</v>
      </c>
      <c r="H190" s="95">
        <f t="shared" si="13"/>
        <v>0</v>
      </c>
      <c r="I190" s="96"/>
      <c r="J190" s="96"/>
      <c r="K190" s="97">
        <f t="shared" si="51"/>
        <v>187.09961</v>
      </c>
      <c r="L190" s="98">
        <v>187.09961</v>
      </c>
      <c r="M190" s="96"/>
      <c r="N190" s="95">
        <f t="shared" si="17"/>
        <v>0</v>
      </c>
      <c r="O190" s="96"/>
      <c r="P190" s="96"/>
      <c r="Q190" s="95">
        <f t="shared" si="19"/>
        <v>0</v>
      </c>
      <c r="R190" s="96"/>
      <c r="S190" s="96"/>
      <c r="T190" s="95">
        <f t="shared" si="21"/>
        <v>0</v>
      </c>
      <c r="U190" s="96"/>
      <c r="V190" s="96"/>
      <c r="W190" s="95">
        <f t="shared" si="23"/>
        <v>0</v>
      </c>
      <c r="X190" s="96"/>
      <c r="Y190" s="96"/>
      <c r="Z190" s="95">
        <f t="shared" si="103"/>
        <v>0</v>
      </c>
      <c r="AA190" s="96"/>
      <c r="AB190" s="96"/>
      <c r="AC190" s="95">
        <f t="shared" si="104"/>
        <v>0</v>
      </c>
      <c r="AD190" s="96"/>
      <c r="AE190" s="96"/>
      <c r="AF190" s="95">
        <f t="shared" si="29"/>
        <v>0</v>
      </c>
      <c r="AG190" s="96"/>
      <c r="AH190" s="96"/>
      <c r="AI190" s="99"/>
      <c r="AJ190" s="95">
        <f t="shared" si="31"/>
        <v>23.8</v>
      </c>
      <c r="AK190" s="96"/>
      <c r="AL190" s="98">
        <v>23.8</v>
      </c>
      <c r="AM190" s="99"/>
    </row>
    <row r="191" hidden="1" outlineLevel="2">
      <c r="A191" s="92"/>
      <c r="B191" s="93"/>
      <c r="C191" s="93"/>
      <c r="D191" s="11">
        <v>2016.0</v>
      </c>
      <c r="E191" s="94">
        <f t="shared" si="11"/>
        <v>577.54</v>
      </c>
      <c r="F191" s="94">
        <f t="shared" ref="F191:G191" si="451">I191+L191+O191+R191+U191+X191+AA191+AD191+AK191+AG191</f>
        <v>532.24</v>
      </c>
      <c r="G191" s="94">
        <f t="shared" si="451"/>
        <v>45.3</v>
      </c>
      <c r="H191" s="97">
        <f t="shared" si="13"/>
        <v>453.61</v>
      </c>
      <c r="I191" s="98">
        <v>453.61</v>
      </c>
      <c r="J191" s="96"/>
      <c r="K191" s="95">
        <f t="shared" si="51"/>
        <v>0</v>
      </c>
      <c r="L191" s="96"/>
      <c r="M191" s="96"/>
      <c r="N191" s="95">
        <f t="shared" si="17"/>
        <v>0</v>
      </c>
      <c r="O191" s="96"/>
      <c r="P191" s="96"/>
      <c r="Q191" s="95">
        <f t="shared" si="19"/>
        <v>0</v>
      </c>
      <c r="R191" s="96"/>
      <c r="S191" s="96"/>
      <c r="T191" s="95">
        <f t="shared" si="21"/>
        <v>0</v>
      </c>
      <c r="U191" s="96"/>
      <c r="V191" s="96"/>
      <c r="W191" s="95">
        <f t="shared" si="23"/>
        <v>0</v>
      </c>
      <c r="X191" s="96"/>
      <c r="Y191" s="96"/>
      <c r="Z191" s="95">
        <f t="shared" si="103"/>
        <v>0</v>
      </c>
      <c r="AA191" s="96"/>
      <c r="AB191" s="96"/>
      <c r="AC191" s="95">
        <f t="shared" si="104"/>
        <v>0</v>
      </c>
      <c r="AD191" s="96"/>
      <c r="AE191" s="96"/>
      <c r="AF191" s="97">
        <f t="shared" si="29"/>
        <v>88.33</v>
      </c>
      <c r="AG191" s="98">
        <v>78.63</v>
      </c>
      <c r="AH191" s="98">
        <v>9.7</v>
      </c>
      <c r="AI191" s="99"/>
      <c r="AJ191" s="95">
        <f t="shared" si="31"/>
        <v>35.6</v>
      </c>
      <c r="AK191" s="96"/>
      <c r="AL191" s="98">
        <v>35.6</v>
      </c>
      <c r="AM191" s="99"/>
    </row>
    <row r="192" hidden="1" outlineLevel="2">
      <c r="A192" s="92"/>
      <c r="B192" s="93"/>
      <c r="C192" s="93"/>
      <c r="D192" s="11">
        <v>2017.0</v>
      </c>
      <c r="E192" s="94">
        <f t="shared" si="11"/>
        <v>927.63941</v>
      </c>
      <c r="F192" s="94">
        <f t="shared" ref="F192:G192" si="452">I192+L192+O192+R192+U192+X192+AA192+AD192+AK192+AG192</f>
        <v>686.93941</v>
      </c>
      <c r="G192" s="94">
        <f t="shared" si="452"/>
        <v>240.7</v>
      </c>
      <c r="H192" s="95">
        <f t="shared" si="13"/>
        <v>0</v>
      </c>
      <c r="I192" s="96"/>
      <c r="J192" s="96"/>
      <c r="K192" s="95">
        <f t="shared" si="51"/>
        <v>0</v>
      </c>
      <c r="L192" s="96"/>
      <c r="M192" s="96"/>
      <c r="N192" s="95">
        <f t="shared" si="17"/>
        <v>0</v>
      </c>
      <c r="O192" s="96"/>
      <c r="P192" s="96"/>
      <c r="Q192" s="95">
        <f t="shared" si="19"/>
        <v>0</v>
      </c>
      <c r="R192" s="96"/>
      <c r="S192" s="96"/>
      <c r="T192" s="97">
        <f t="shared" si="21"/>
        <v>479.43375</v>
      </c>
      <c r="U192" s="98">
        <v>479.43375</v>
      </c>
      <c r="V192" s="96"/>
      <c r="W192" s="95">
        <f t="shared" si="23"/>
        <v>0</v>
      </c>
      <c r="X192" s="96"/>
      <c r="Y192" s="96"/>
      <c r="Z192" s="95">
        <f t="shared" si="103"/>
        <v>0</v>
      </c>
      <c r="AA192" s="96"/>
      <c r="AB192" s="96"/>
      <c r="AC192" s="95">
        <f t="shared" si="104"/>
        <v>0</v>
      </c>
      <c r="AD192" s="96"/>
      <c r="AE192" s="96"/>
      <c r="AF192" s="97">
        <f t="shared" si="29"/>
        <v>149.83566</v>
      </c>
      <c r="AG192" s="98">
        <v>61.43566</v>
      </c>
      <c r="AH192" s="98">
        <v>88.4</v>
      </c>
      <c r="AI192" s="99"/>
      <c r="AJ192" s="97">
        <f t="shared" si="31"/>
        <v>298.37</v>
      </c>
      <c r="AK192" s="98">
        <v>146.07</v>
      </c>
      <c r="AL192" s="98">
        <v>152.3</v>
      </c>
      <c r="AM192" s="99"/>
    </row>
    <row r="193" hidden="1" outlineLevel="2">
      <c r="A193" s="92"/>
      <c r="B193" s="93"/>
      <c r="C193" s="93"/>
      <c r="D193" s="11">
        <v>2018.0</v>
      </c>
      <c r="E193" s="94">
        <f t="shared" si="11"/>
        <v>775.34658</v>
      </c>
      <c r="F193" s="94">
        <f t="shared" ref="F193:G193" si="453">I193+L193+O193+R193+U193+X193+AA193+AD193+AK193+AG193</f>
        <v>189.94658</v>
      </c>
      <c r="G193" s="94">
        <f t="shared" si="453"/>
        <v>585.4</v>
      </c>
      <c r="H193" s="95">
        <f t="shared" si="13"/>
        <v>0</v>
      </c>
      <c r="I193" s="96"/>
      <c r="J193" s="96"/>
      <c r="K193" s="95">
        <f t="shared" si="51"/>
        <v>0</v>
      </c>
      <c r="L193" s="96"/>
      <c r="M193" s="96"/>
      <c r="N193" s="95">
        <f t="shared" si="17"/>
        <v>0</v>
      </c>
      <c r="O193" s="96"/>
      <c r="P193" s="96"/>
      <c r="Q193" s="95">
        <f t="shared" si="19"/>
        <v>0</v>
      </c>
      <c r="R193" s="96"/>
      <c r="S193" s="96"/>
      <c r="T193" s="95">
        <f t="shared" si="21"/>
        <v>0</v>
      </c>
      <c r="U193" s="96"/>
      <c r="V193" s="96"/>
      <c r="W193" s="95">
        <f t="shared" si="23"/>
        <v>0</v>
      </c>
      <c r="X193" s="96"/>
      <c r="Y193" s="96"/>
      <c r="Z193" s="95">
        <f t="shared" si="103"/>
        <v>0</v>
      </c>
      <c r="AA193" s="96"/>
      <c r="AB193" s="96"/>
      <c r="AC193" s="95">
        <f t="shared" si="104"/>
        <v>0</v>
      </c>
      <c r="AD193" s="96"/>
      <c r="AE193" s="96"/>
      <c r="AF193" s="97">
        <f t="shared" si="29"/>
        <v>341.34658</v>
      </c>
      <c r="AG193" s="98">
        <v>189.94658</v>
      </c>
      <c r="AH193" s="98">
        <v>151.4</v>
      </c>
      <c r="AI193" s="99"/>
      <c r="AJ193" s="95">
        <f t="shared" si="31"/>
        <v>434</v>
      </c>
      <c r="AK193" s="96"/>
      <c r="AL193" s="98">
        <v>434.0</v>
      </c>
      <c r="AM193" s="99"/>
    </row>
    <row r="194" hidden="1" outlineLevel="2">
      <c r="A194" s="92"/>
      <c r="B194" s="93"/>
      <c r="C194" s="93"/>
      <c r="D194" s="11">
        <v>2019.0</v>
      </c>
      <c r="E194" s="94">
        <f t="shared" si="11"/>
        <v>2048.06155</v>
      </c>
      <c r="F194" s="94">
        <f t="shared" ref="F194:G194" si="454">I194+L194+O194+R194+U194+X194+AA194+AD194+AK194+AG194</f>
        <v>1482.76155</v>
      </c>
      <c r="G194" s="94">
        <f t="shared" si="454"/>
        <v>565.3</v>
      </c>
      <c r="H194" s="95">
        <f t="shared" si="13"/>
        <v>0</v>
      </c>
      <c r="I194" s="96"/>
      <c r="J194" s="96"/>
      <c r="K194" s="97">
        <f t="shared" si="51"/>
        <v>243.95819</v>
      </c>
      <c r="L194" s="98">
        <v>243.95819</v>
      </c>
      <c r="M194" s="96"/>
      <c r="N194" s="97">
        <f t="shared" si="17"/>
        <v>146.30253</v>
      </c>
      <c r="O194" s="98">
        <v>146.30253</v>
      </c>
      <c r="P194" s="96"/>
      <c r="Q194" s="95">
        <f t="shared" si="19"/>
        <v>0</v>
      </c>
      <c r="R194" s="96"/>
      <c r="S194" s="96"/>
      <c r="T194" s="95">
        <f t="shared" si="21"/>
        <v>0</v>
      </c>
      <c r="U194" s="96"/>
      <c r="V194" s="96"/>
      <c r="W194" s="95">
        <f t="shared" si="23"/>
        <v>0</v>
      </c>
      <c r="X194" s="96"/>
      <c r="Y194" s="96"/>
      <c r="Z194" s="95">
        <f t="shared" si="103"/>
        <v>0</v>
      </c>
      <c r="AA194" s="96"/>
      <c r="AB194" s="96"/>
      <c r="AC194" s="95">
        <f t="shared" si="104"/>
        <v>0</v>
      </c>
      <c r="AD194" s="96"/>
      <c r="AE194" s="96"/>
      <c r="AF194" s="97">
        <f t="shared" si="29"/>
        <v>1217.30083</v>
      </c>
      <c r="AG194" s="105">
        <f>494.77759+398.79914+170.9241</f>
        <v>1064.50083</v>
      </c>
      <c r="AH194" s="98">
        <v>152.8</v>
      </c>
      <c r="AI194" s="99"/>
      <c r="AJ194" s="97">
        <f t="shared" si="31"/>
        <v>440.5</v>
      </c>
      <c r="AK194" s="98">
        <v>28.0</v>
      </c>
      <c r="AL194" s="98">
        <v>412.5</v>
      </c>
      <c r="AM194" s="99"/>
    </row>
    <row r="195" hidden="1" outlineLevel="2">
      <c r="A195" s="92"/>
      <c r="B195" s="93"/>
      <c r="C195" s="93"/>
      <c r="D195" s="11">
        <v>2020.0</v>
      </c>
      <c r="E195" s="94">
        <f t="shared" si="11"/>
        <v>1904.8</v>
      </c>
      <c r="F195" s="94">
        <f t="shared" ref="F195:G195" si="455">I195+L195+O195+R195+U195+X195+AA195+AD195+AK195+AG195</f>
        <v>834</v>
      </c>
      <c r="G195" s="94">
        <f t="shared" si="455"/>
        <v>1070.8</v>
      </c>
      <c r="H195" s="95">
        <f t="shared" si="13"/>
        <v>0</v>
      </c>
      <c r="I195" s="96"/>
      <c r="J195" s="96"/>
      <c r="K195" s="97">
        <f t="shared" si="51"/>
        <v>5.5</v>
      </c>
      <c r="L195" s="98">
        <v>5.5</v>
      </c>
      <c r="M195" s="96"/>
      <c r="N195" s="97">
        <f t="shared" si="17"/>
        <v>13.5</v>
      </c>
      <c r="O195" s="98">
        <v>13.5</v>
      </c>
      <c r="P195" s="96"/>
      <c r="Q195" s="95">
        <f t="shared" si="19"/>
        <v>0</v>
      </c>
      <c r="R195" s="96"/>
      <c r="S195" s="96"/>
      <c r="T195" s="95">
        <f t="shared" si="21"/>
        <v>0</v>
      </c>
      <c r="U195" s="96"/>
      <c r="V195" s="96"/>
      <c r="W195" s="95">
        <f t="shared" si="23"/>
        <v>0</v>
      </c>
      <c r="X195" s="96"/>
      <c r="Y195" s="96"/>
      <c r="Z195" s="95">
        <f t="shared" si="103"/>
        <v>0</v>
      </c>
      <c r="AA195" s="96"/>
      <c r="AB195" s="96"/>
      <c r="AC195" s="95">
        <f t="shared" si="104"/>
        <v>0</v>
      </c>
      <c r="AD195" s="96"/>
      <c r="AE195" s="96"/>
      <c r="AF195" s="97">
        <f t="shared" si="29"/>
        <v>1359.9</v>
      </c>
      <c r="AG195" s="98">
        <f>10+ 400+405</f>
        <v>815</v>
      </c>
      <c r="AH195" s="98">
        <v>544.9</v>
      </c>
      <c r="AI195" s="103" t="s">
        <v>99</v>
      </c>
      <c r="AJ195" s="95">
        <f t="shared" si="31"/>
        <v>525.9</v>
      </c>
      <c r="AK195" s="96"/>
      <c r="AL195" s="98">
        <v>525.9</v>
      </c>
      <c r="AM195" s="99"/>
    </row>
    <row r="196" hidden="1" outlineLevel="2">
      <c r="A196" s="92"/>
      <c r="B196" s="93"/>
      <c r="C196" s="93"/>
      <c r="D196" s="35">
        <v>2021.0</v>
      </c>
      <c r="E196" s="94">
        <f t="shared" si="11"/>
        <v>0</v>
      </c>
      <c r="F196" s="94">
        <f t="shared" ref="F196:G196" si="456">I196+L196+O196+R196+U196+X196+AA196+AD196+AK196+AG196</f>
        <v>0</v>
      </c>
      <c r="G196" s="94">
        <f t="shared" si="456"/>
        <v>0</v>
      </c>
      <c r="H196" s="95">
        <f t="shared" si="13"/>
        <v>0</v>
      </c>
      <c r="I196" s="96"/>
      <c r="J196" s="96"/>
      <c r="K196" s="97">
        <f t="shared" si="51"/>
        <v>0</v>
      </c>
      <c r="L196" s="98"/>
      <c r="M196" s="96"/>
      <c r="N196" s="97">
        <f t="shared" si="17"/>
        <v>0</v>
      </c>
      <c r="O196" s="98"/>
      <c r="P196" s="96"/>
      <c r="Q196" s="95">
        <f t="shared" si="19"/>
        <v>0</v>
      </c>
      <c r="R196" s="96"/>
      <c r="S196" s="96"/>
      <c r="T196" s="95">
        <f t="shared" si="21"/>
        <v>0</v>
      </c>
      <c r="U196" s="96"/>
      <c r="V196" s="96"/>
      <c r="W196" s="95">
        <f t="shared" si="23"/>
        <v>0</v>
      </c>
      <c r="X196" s="96"/>
      <c r="Y196" s="96"/>
      <c r="Z196" s="95">
        <f t="shared" si="103"/>
        <v>0</v>
      </c>
      <c r="AA196" s="96"/>
      <c r="AB196" s="96"/>
      <c r="AC196" s="95">
        <f t="shared" si="104"/>
        <v>0</v>
      </c>
      <c r="AD196" s="96"/>
      <c r="AE196" s="96"/>
      <c r="AF196" s="97">
        <f t="shared" si="29"/>
        <v>0</v>
      </c>
      <c r="AG196" s="98"/>
      <c r="AH196" s="98"/>
      <c r="AI196" s="99"/>
      <c r="AJ196" s="95">
        <f t="shared" si="31"/>
        <v>0</v>
      </c>
      <c r="AK196" s="96"/>
      <c r="AL196" s="98"/>
      <c r="AM196" s="99"/>
    </row>
    <row r="197" hidden="1" outlineLevel="1" collapsed="1">
      <c r="A197" s="22">
        <v>24.0</v>
      </c>
      <c r="B197" s="88" t="s">
        <v>100</v>
      </c>
      <c r="C197" s="88" t="s">
        <v>101</v>
      </c>
      <c r="D197" s="24"/>
      <c r="E197" s="89">
        <f t="shared" si="11"/>
        <v>10507.03078</v>
      </c>
      <c r="F197" s="89">
        <f t="shared" ref="F197:G197" si="457">SUM(F198:F204)</f>
        <v>9151.43078</v>
      </c>
      <c r="G197" s="89">
        <f t="shared" si="457"/>
        <v>1355.6</v>
      </c>
      <c r="H197" s="90">
        <f t="shared" si="13"/>
        <v>432.58523</v>
      </c>
      <c r="I197" s="88">
        <f t="shared" ref="I197:J197" si="458">SUM(I198:I204)</f>
        <v>432.58523</v>
      </c>
      <c r="J197" s="88">
        <f t="shared" si="458"/>
        <v>0</v>
      </c>
      <c r="K197" s="90">
        <f t="shared" si="51"/>
        <v>97.62731</v>
      </c>
      <c r="L197" s="88">
        <f t="shared" ref="L197:M197" si="459">SUM(L198:L204)</f>
        <v>97.62731</v>
      </c>
      <c r="M197" s="88">
        <f t="shared" si="459"/>
        <v>0</v>
      </c>
      <c r="N197" s="90">
        <f t="shared" si="17"/>
        <v>0</v>
      </c>
      <c r="O197" s="88">
        <f t="shared" ref="O197:P197" si="460">SUM(O198:O204)</f>
        <v>0</v>
      </c>
      <c r="P197" s="88">
        <f t="shared" si="460"/>
        <v>0</v>
      </c>
      <c r="Q197" s="90">
        <f t="shared" si="19"/>
        <v>1166.10239</v>
      </c>
      <c r="R197" s="88">
        <f t="shared" ref="R197:S197" si="461">SUM(R198:R204)</f>
        <v>1166.10239</v>
      </c>
      <c r="S197" s="88">
        <f t="shared" si="461"/>
        <v>0</v>
      </c>
      <c r="T197" s="90">
        <f t="shared" si="21"/>
        <v>297</v>
      </c>
      <c r="U197" s="88">
        <f t="shared" ref="U197:V197" si="462">SUM(U198:U204)</f>
        <v>297</v>
      </c>
      <c r="V197" s="88">
        <f t="shared" si="462"/>
        <v>0</v>
      </c>
      <c r="W197" s="90">
        <f t="shared" si="23"/>
        <v>0</v>
      </c>
      <c r="X197" s="88">
        <f t="shared" ref="X197:Y197" si="463">SUM(X198:X204)</f>
        <v>0</v>
      </c>
      <c r="Y197" s="88">
        <f t="shared" si="463"/>
        <v>0</v>
      </c>
      <c r="Z197" s="90">
        <f t="shared" si="103"/>
        <v>0</v>
      </c>
      <c r="AA197" s="88">
        <f t="shared" ref="AA197:AB197" si="464">SUM(AA198:AA204)</f>
        <v>0</v>
      </c>
      <c r="AB197" s="88">
        <f t="shared" si="464"/>
        <v>0</v>
      </c>
      <c r="AC197" s="90">
        <f t="shared" si="104"/>
        <v>6171.30869</v>
      </c>
      <c r="AD197" s="88">
        <f t="shared" ref="AD197:AE197" si="465">SUM(AD198:AD204)</f>
        <v>6171.30869</v>
      </c>
      <c r="AE197" s="88">
        <f t="shared" si="465"/>
        <v>0</v>
      </c>
      <c r="AF197" s="90">
        <f t="shared" si="29"/>
        <v>925.01716</v>
      </c>
      <c r="AG197" s="88">
        <f t="shared" ref="AG197:AH197" si="466">SUM(AG198:AG204)</f>
        <v>686.81716</v>
      </c>
      <c r="AH197" s="88">
        <f t="shared" si="466"/>
        <v>238.2</v>
      </c>
      <c r="AI197" s="91"/>
      <c r="AJ197" s="90">
        <f t="shared" si="31"/>
        <v>1417.39</v>
      </c>
      <c r="AK197" s="88">
        <f t="shared" ref="AK197:AL197" si="467">SUM(AK198:AK204)</f>
        <v>299.99</v>
      </c>
      <c r="AL197" s="88">
        <f t="shared" si="467"/>
        <v>1117.4</v>
      </c>
      <c r="AM197" s="91"/>
    </row>
    <row r="198" hidden="1" outlineLevel="2">
      <c r="A198" s="92"/>
      <c r="B198" s="93"/>
      <c r="C198" s="93"/>
      <c r="D198" s="11">
        <v>2015.0</v>
      </c>
      <c r="E198" s="94">
        <f t="shared" si="11"/>
        <v>264.62254</v>
      </c>
      <c r="F198" s="94">
        <f t="shared" ref="F198:G198" si="468">I198+L198+O198+R198+U198+X198+AA198+AD198+AK198+AG198</f>
        <v>240.82254</v>
      </c>
      <c r="G198" s="94">
        <f t="shared" si="468"/>
        <v>23.8</v>
      </c>
      <c r="H198" s="97">
        <f t="shared" si="13"/>
        <v>143.19523</v>
      </c>
      <c r="I198" s="98">
        <v>143.19523</v>
      </c>
      <c r="J198" s="96"/>
      <c r="K198" s="97">
        <f t="shared" si="51"/>
        <v>97.62731</v>
      </c>
      <c r="L198" s="105">
        <f>96.4464+1.18091</f>
        <v>97.62731</v>
      </c>
      <c r="M198" s="96"/>
      <c r="N198" s="95">
        <f t="shared" si="17"/>
        <v>0</v>
      </c>
      <c r="O198" s="96"/>
      <c r="P198" s="96"/>
      <c r="Q198" s="95">
        <f t="shared" si="19"/>
        <v>0</v>
      </c>
      <c r="R198" s="96"/>
      <c r="S198" s="96"/>
      <c r="T198" s="95">
        <f t="shared" si="21"/>
        <v>0</v>
      </c>
      <c r="U198" s="96"/>
      <c r="V198" s="96"/>
      <c r="W198" s="95">
        <f t="shared" si="23"/>
        <v>0</v>
      </c>
      <c r="X198" s="96"/>
      <c r="Y198" s="96"/>
      <c r="Z198" s="95">
        <f t="shared" si="103"/>
        <v>0</v>
      </c>
      <c r="AA198" s="96"/>
      <c r="AB198" s="96"/>
      <c r="AC198" s="95">
        <f t="shared" si="104"/>
        <v>0</v>
      </c>
      <c r="AD198" s="96"/>
      <c r="AE198" s="96"/>
      <c r="AF198" s="95">
        <f t="shared" si="29"/>
        <v>0</v>
      </c>
      <c r="AG198" s="96"/>
      <c r="AH198" s="96"/>
      <c r="AI198" s="99"/>
      <c r="AJ198" s="95">
        <f t="shared" si="31"/>
        <v>23.8</v>
      </c>
      <c r="AK198" s="96"/>
      <c r="AL198" s="98">
        <v>23.8</v>
      </c>
      <c r="AM198" s="99"/>
    </row>
    <row r="199" hidden="1" outlineLevel="2">
      <c r="A199" s="92"/>
      <c r="B199" s="93"/>
      <c r="C199" s="93"/>
      <c r="D199" s="11">
        <v>2016.0</v>
      </c>
      <c r="E199" s="94">
        <f t="shared" si="11"/>
        <v>380.91</v>
      </c>
      <c r="F199" s="94">
        <f t="shared" ref="F199:G199" si="469">I199+L199+O199+R199+U199+X199+AA199+AD199+AK199+AG199</f>
        <v>349.81</v>
      </c>
      <c r="G199" s="94">
        <f t="shared" si="469"/>
        <v>31.1</v>
      </c>
      <c r="H199" s="97">
        <f t="shared" si="13"/>
        <v>289.39</v>
      </c>
      <c r="I199" s="98">
        <v>289.39</v>
      </c>
      <c r="J199" s="96"/>
      <c r="K199" s="95">
        <f t="shared" si="51"/>
        <v>0</v>
      </c>
      <c r="L199" s="96"/>
      <c r="M199" s="96"/>
      <c r="N199" s="95">
        <f t="shared" si="17"/>
        <v>0</v>
      </c>
      <c r="O199" s="96"/>
      <c r="P199" s="96"/>
      <c r="Q199" s="95">
        <f t="shared" si="19"/>
        <v>0</v>
      </c>
      <c r="R199" s="96"/>
      <c r="S199" s="96"/>
      <c r="T199" s="95">
        <f t="shared" si="21"/>
        <v>0</v>
      </c>
      <c r="U199" s="96"/>
      <c r="V199" s="96"/>
      <c r="W199" s="95">
        <f t="shared" si="23"/>
        <v>0</v>
      </c>
      <c r="X199" s="96"/>
      <c r="Y199" s="96"/>
      <c r="Z199" s="95">
        <f t="shared" si="103"/>
        <v>0</v>
      </c>
      <c r="AA199" s="96"/>
      <c r="AB199" s="96"/>
      <c r="AC199" s="97">
        <f t="shared" si="104"/>
        <v>60.42</v>
      </c>
      <c r="AD199" s="98">
        <v>60.42</v>
      </c>
      <c r="AE199" s="96"/>
      <c r="AF199" s="95">
        <f t="shared" si="29"/>
        <v>0</v>
      </c>
      <c r="AG199" s="96"/>
      <c r="AH199" s="96"/>
      <c r="AI199" s="99"/>
      <c r="AJ199" s="95">
        <f t="shared" si="31"/>
        <v>31.1</v>
      </c>
      <c r="AK199" s="96"/>
      <c r="AL199" s="98">
        <v>31.1</v>
      </c>
      <c r="AM199" s="99"/>
    </row>
    <row r="200" hidden="1" outlineLevel="2">
      <c r="A200" s="92"/>
      <c r="B200" s="93"/>
      <c r="C200" s="93"/>
      <c r="D200" s="11">
        <v>2017.0</v>
      </c>
      <c r="E200" s="94">
        <f t="shared" si="11"/>
        <v>1691.3974</v>
      </c>
      <c r="F200" s="94">
        <f t="shared" ref="F200:G200" si="470">I200+L200+O200+R200+U200+X200+AA200+AD200+AK200+AG200</f>
        <v>1574.9974</v>
      </c>
      <c r="G200" s="94">
        <f t="shared" si="470"/>
        <v>116.4</v>
      </c>
      <c r="H200" s="95">
        <f t="shared" si="13"/>
        <v>0</v>
      </c>
      <c r="I200" s="96"/>
      <c r="J200" s="96"/>
      <c r="K200" s="95">
        <f t="shared" si="51"/>
        <v>0</v>
      </c>
      <c r="L200" s="96"/>
      <c r="M200" s="96"/>
      <c r="N200" s="95">
        <f t="shared" si="17"/>
        <v>0</v>
      </c>
      <c r="O200" s="96"/>
      <c r="P200" s="96"/>
      <c r="Q200" s="95">
        <f t="shared" si="19"/>
        <v>0</v>
      </c>
      <c r="R200" s="96"/>
      <c r="S200" s="96"/>
      <c r="T200" s="95">
        <f t="shared" si="21"/>
        <v>0</v>
      </c>
      <c r="U200" s="96"/>
      <c r="V200" s="96"/>
      <c r="W200" s="95">
        <f t="shared" si="23"/>
        <v>0</v>
      </c>
      <c r="X200" s="96"/>
      <c r="Y200" s="96"/>
      <c r="Z200" s="95">
        <f t="shared" si="103"/>
        <v>0</v>
      </c>
      <c r="AA200" s="96"/>
      <c r="AB200" s="96"/>
      <c r="AC200" s="97">
        <f t="shared" si="104"/>
        <v>1524.7834</v>
      </c>
      <c r="AD200" s="98">
        <v>1524.7834</v>
      </c>
      <c r="AE200" s="96"/>
      <c r="AF200" s="97">
        <f t="shared" si="29"/>
        <v>99.614</v>
      </c>
      <c r="AG200" s="98">
        <v>50.214</v>
      </c>
      <c r="AH200" s="98">
        <v>49.4</v>
      </c>
      <c r="AI200" s="99"/>
      <c r="AJ200" s="95">
        <f t="shared" si="31"/>
        <v>67</v>
      </c>
      <c r="AK200" s="96"/>
      <c r="AL200" s="98">
        <v>67.0</v>
      </c>
      <c r="AM200" s="99"/>
    </row>
    <row r="201" hidden="1" outlineLevel="2">
      <c r="A201" s="92"/>
      <c r="B201" s="93"/>
      <c r="C201" s="93"/>
      <c r="D201" s="11">
        <v>2018.0</v>
      </c>
      <c r="E201" s="94">
        <f t="shared" si="11"/>
        <v>5143.79698</v>
      </c>
      <c r="F201" s="94">
        <f t="shared" ref="F201:G201" si="471">I201+L201+O201+R201+U201+X201+AA201+AD201+AK201+AG201</f>
        <v>4797.59698</v>
      </c>
      <c r="G201" s="94">
        <f t="shared" si="471"/>
        <v>346.2</v>
      </c>
      <c r="H201" s="95">
        <f t="shared" si="13"/>
        <v>0</v>
      </c>
      <c r="I201" s="96"/>
      <c r="J201" s="96"/>
      <c r="K201" s="95">
        <f t="shared" si="51"/>
        <v>0</v>
      </c>
      <c r="L201" s="96"/>
      <c r="M201" s="96"/>
      <c r="N201" s="95">
        <f t="shared" si="17"/>
        <v>0</v>
      </c>
      <c r="O201" s="96"/>
      <c r="P201" s="96"/>
      <c r="Q201" s="95">
        <f t="shared" si="19"/>
        <v>1166.10239</v>
      </c>
      <c r="R201" s="107">
        <f>1166.10239</f>
        <v>1166.10239</v>
      </c>
      <c r="S201" s="96"/>
      <c r="T201" s="95">
        <f t="shared" si="21"/>
        <v>0</v>
      </c>
      <c r="U201" s="96"/>
      <c r="V201" s="96"/>
      <c r="W201" s="95">
        <f t="shared" si="23"/>
        <v>0</v>
      </c>
      <c r="X201" s="96"/>
      <c r="Y201" s="96"/>
      <c r="Z201" s="95">
        <f t="shared" si="103"/>
        <v>0</v>
      </c>
      <c r="AA201" s="96"/>
      <c r="AB201" s="96"/>
      <c r="AC201" s="97">
        <f t="shared" si="104"/>
        <v>3490.62037</v>
      </c>
      <c r="AD201" s="98">
        <v>3490.62037</v>
      </c>
      <c r="AE201" s="96"/>
      <c r="AF201" s="97">
        <f t="shared" si="29"/>
        <v>161.37422</v>
      </c>
      <c r="AG201" s="98">
        <v>140.87422</v>
      </c>
      <c r="AH201" s="98">
        <v>20.5</v>
      </c>
      <c r="AI201" s="99"/>
      <c r="AJ201" s="95">
        <f t="shared" si="31"/>
        <v>325.7</v>
      </c>
      <c r="AK201" s="96"/>
      <c r="AL201" s="98">
        <v>325.7</v>
      </c>
      <c r="AM201" s="99"/>
    </row>
    <row r="202" hidden="1" outlineLevel="2">
      <c r="A202" s="92"/>
      <c r="B202" s="93"/>
      <c r="C202" s="93"/>
      <c r="D202" s="11">
        <v>2019.0</v>
      </c>
      <c r="E202" s="94">
        <f t="shared" si="11"/>
        <v>1936.11386</v>
      </c>
      <c r="F202" s="94">
        <f t="shared" ref="F202:G202" si="472">I202+L202+O202+R202+U202+X202+AA202+AD202+AK202+AG202</f>
        <v>1591.21386</v>
      </c>
      <c r="G202" s="94">
        <f t="shared" si="472"/>
        <v>344.9</v>
      </c>
      <c r="H202" s="95">
        <f t="shared" si="13"/>
        <v>0</v>
      </c>
      <c r="I202" s="96"/>
      <c r="J202" s="96"/>
      <c r="K202" s="95">
        <f t="shared" si="51"/>
        <v>0</v>
      </c>
      <c r="L202" s="96"/>
      <c r="M202" s="96"/>
      <c r="N202" s="95">
        <f t="shared" si="17"/>
        <v>0</v>
      </c>
      <c r="O202" s="96"/>
      <c r="P202" s="96"/>
      <c r="Q202" s="95">
        <f t="shared" si="19"/>
        <v>0</v>
      </c>
      <c r="R202" s="96"/>
      <c r="S202" s="96"/>
      <c r="T202" s="95">
        <f t="shared" si="21"/>
        <v>0</v>
      </c>
      <c r="U202" s="96"/>
      <c r="V202" s="96"/>
      <c r="W202" s="95">
        <f t="shared" si="23"/>
        <v>0</v>
      </c>
      <c r="X202" s="96"/>
      <c r="Y202" s="96"/>
      <c r="Z202" s="95">
        <f t="shared" si="103"/>
        <v>0</v>
      </c>
      <c r="AA202" s="96"/>
      <c r="AB202" s="96"/>
      <c r="AC202" s="97">
        <f t="shared" si="104"/>
        <v>1095.48492</v>
      </c>
      <c r="AD202" s="98">
        <v>1095.48492</v>
      </c>
      <c r="AE202" s="96"/>
      <c r="AF202" s="97">
        <f t="shared" si="29"/>
        <v>545.82894</v>
      </c>
      <c r="AG202" s="98">
        <v>495.72894</v>
      </c>
      <c r="AH202" s="98">
        <v>50.1</v>
      </c>
      <c r="AI202" s="99"/>
      <c r="AJ202" s="95">
        <f t="shared" si="31"/>
        <v>294.8</v>
      </c>
      <c r="AK202" s="96"/>
      <c r="AL202" s="98">
        <v>294.8</v>
      </c>
      <c r="AM202" s="99"/>
    </row>
    <row r="203" hidden="1" outlineLevel="2">
      <c r="A203" s="92"/>
      <c r="B203" s="93"/>
      <c r="C203" s="93"/>
      <c r="D203" s="11">
        <v>2020.0</v>
      </c>
      <c r="E203" s="94">
        <f t="shared" si="11"/>
        <v>1090.19</v>
      </c>
      <c r="F203" s="94">
        <f t="shared" ref="F203:G203" si="473">I203+L203+O203+R203+U203+X203+AA203+AD203+AK203+AG203</f>
        <v>596.99</v>
      </c>
      <c r="G203" s="94">
        <f t="shared" si="473"/>
        <v>493.2</v>
      </c>
      <c r="H203" s="95">
        <f t="shared" si="13"/>
        <v>0</v>
      </c>
      <c r="I203" s="96"/>
      <c r="J203" s="96"/>
      <c r="K203" s="95">
        <f t="shared" si="51"/>
        <v>0</v>
      </c>
      <c r="L203" s="96"/>
      <c r="M203" s="96"/>
      <c r="N203" s="95">
        <f t="shared" si="17"/>
        <v>0</v>
      </c>
      <c r="O203" s="96"/>
      <c r="P203" s="96"/>
      <c r="Q203" s="95">
        <f t="shared" si="19"/>
        <v>0</v>
      </c>
      <c r="R203" s="96"/>
      <c r="S203" s="96"/>
      <c r="T203" s="97">
        <f t="shared" si="21"/>
        <v>297</v>
      </c>
      <c r="U203" s="98">
        <v>297.0</v>
      </c>
      <c r="V203" s="96"/>
      <c r="W203" s="95">
        <f t="shared" si="23"/>
        <v>0</v>
      </c>
      <c r="X203" s="96"/>
      <c r="Y203" s="96"/>
      <c r="Z203" s="95">
        <f t="shared" si="103"/>
        <v>0</v>
      </c>
      <c r="AA203" s="96"/>
      <c r="AB203" s="96"/>
      <c r="AC203" s="95">
        <f t="shared" si="104"/>
        <v>0</v>
      </c>
      <c r="AD203" s="96"/>
      <c r="AE203" s="96"/>
      <c r="AF203" s="97">
        <f t="shared" si="29"/>
        <v>118.2</v>
      </c>
      <c r="AG203" s="98"/>
      <c r="AH203" s="98">
        <v>118.2</v>
      </c>
      <c r="AI203" s="99"/>
      <c r="AJ203" s="97">
        <f t="shared" si="31"/>
        <v>674.99</v>
      </c>
      <c r="AK203" s="98">
        <v>299.99</v>
      </c>
      <c r="AL203" s="98">
        <v>375.0</v>
      </c>
      <c r="AM203" s="99"/>
    </row>
    <row r="204" hidden="1" outlineLevel="2">
      <c r="A204" s="92"/>
      <c r="B204" s="93"/>
      <c r="C204" s="93"/>
      <c r="D204" s="35">
        <v>2021.0</v>
      </c>
      <c r="E204" s="94">
        <f t="shared" si="11"/>
        <v>0</v>
      </c>
      <c r="F204" s="94">
        <f t="shared" ref="F204:G204" si="474">I204+L204+O204+R204+U204+X204+AA204+AD204+AK204+AG204</f>
        <v>0</v>
      </c>
      <c r="G204" s="94">
        <f t="shared" si="474"/>
        <v>0</v>
      </c>
      <c r="H204" s="95">
        <f t="shared" si="13"/>
        <v>0</v>
      </c>
      <c r="I204" s="96"/>
      <c r="J204" s="96"/>
      <c r="K204" s="95">
        <f t="shared" si="51"/>
        <v>0</v>
      </c>
      <c r="L204" s="96"/>
      <c r="M204" s="96"/>
      <c r="N204" s="95">
        <f t="shared" si="17"/>
        <v>0</v>
      </c>
      <c r="O204" s="96"/>
      <c r="P204" s="96"/>
      <c r="Q204" s="95">
        <f t="shared" si="19"/>
        <v>0</v>
      </c>
      <c r="R204" s="96"/>
      <c r="S204" s="96"/>
      <c r="T204" s="97">
        <f t="shared" si="21"/>
        <v>0</v>
      </c>
      <c r="U204" s="98"/>
      <c r="V204" s="96"/>
      <c r="W204" s="95">
        <f t="shared" si="23"/>
        <v>0</v>
      </c>
      <c r="X204" s="96"/>
      <c r="Y204" s="96"/>
      <c r="Z204" s="95">
        <f t="shared" si="103"/>
        <v>0</v>
      </c>
      <c r="AA204" s="96"/>
      <c r="AB204" s="96"/>
      <c r="AC204" s="95">
        <f t="shared" si="104"/>
        <v>0</v>
      </c>
      <c r="AD204" s="96"/>
      <c r="AE204" s="96"/>
      <c r="AF204" s="97">
        <f t="shared" si="29"/>
        <v>0</v>
      </c>
      <c r="AG204" s="98"/>
      <c r="AH204" s="98"/>
      <c r="AI204" s="99"/>
      <c r="AJ204" s="97">
        <f t="shared" si="31"/>
        <v>0</v>
      </c>
      <c r="AK204" s="98"/>
      <c r="AL204" s="98"/>
      <c r="AM204" s="99"/>
    </row>
    <row r="205" hidden="1" outlineLevel="1" collapsed="1">
      <c r="A205" s="22">
        <v>25.0</v>
      </c>
      <c r="B205" s="108" t="s">
        <v>102</v>
      </c>
      <c r="C205" s="88" t="s">
        <v>103</v>
      </c>
      <c r="D205" s="24"/>
      <c r="E205" s="89">
        <f t="shared" si="11"/>
        <v>4764.43988</v>
      </c>
      <c r="F205" s="89">
        <f t="shared" ref="F205:G205" si="475">SUM(F206:F212)</f>
        <v>2896.13988</v>
      </c>
      <c r="G205" s="89">
        <f t="shared" si="475"/>
        <v>1868.3</v>
      </c>
      <c r="H205" s="90">
        <f t="shared" si="13"/>
        <v>854.45795</v>
      </c>
      <c r="I205" s="88">
        <f t="shared" ref="I205:J205" si="476">SUM(I206:I212)</f>
        <v>854.45795</v>
      </c>
      <c r="J205" s="88">
        <f t="shared" si="476"/>
        <v>0</v>
      </c>
      <c r="K205" s="90">
        <f t="shared" si="51"/>
        <v>301.95</v>
      </c>
      <c r="L205" s="88">
        <f t="shared" ref="L205:M205" si="477">SUM(L206:L212)</f>
        <v>301.95</v>
      </c>
      <c r="M205" s="88">
        <f t="shared" si="477"/>
        <v>0</v>
      </c>
      <c r="N205" s="90">
        <f t="shared" si="17"/>
        <v>0</v>
      </c>
      <c r="O205" s="88">
        <f t="shared" ref="O205:P205" si="478">SUM(O206:O212)</f>
        <v>0</v>
      </c>
      <c r="P205" s="88">
        <f t="shared" si="478"/>
        <v>0</v>
      </c>
      <c r="Q205" s="90">
        <f t="shared" si="19"/>
        <v>0</v>
      </c>
      <c r="R205" s="88">
        <f t="shared" ref="R205:S205" si="479">SUM(R206:R212)</f>
        <v>0</v>
      </c>
      <c r="S205" s="88">
        <f t="shared" si="479"/>
        <v>0</v>
      </c>
      <c r="T205" s="90">
        <f t="shared" si="21"/>
        <v>50</v>
      </c>
      <c r="U205" s="88">
        <f t="shared" ref="U205:V205" si="480">SUM(U206:U212)</f>
        <v>50</v>
      </c>
      <c r="V205" s="88">
        <f t="shared" si="480"/>
        <v>0</v>
      </c>
      <c r="W205" s="90">
        <f t="shared" si="23"/>
        <v>0</v>
      </c>
      <c r="X205" s="88">
        <f t="shared" ref="X205:Y205" si="481">SUM(X206:X212)</f>
        <v>0</v>
      </c>
      <c r="Y205" s="88">
        <f t="shared" si="481"/>
        <v>0</v>
      </c>
      <c r="Z205" s="90">
        <f t="shared" si="103"/>
        <v>1150.25</v>
      </c>
      <c r="AA205" s="88">
        <f t="shared" ref="AA205:AB205" si="482">SUM(AA206:AA212)</f>
        <v>1150.25</v>
      </c>
      <c r="AB205" s="88">
        <f t="shared" si="482"/>
        <v>0</v>
      </c>
      <c r="AC205" s="90">
        <f t="shared" si="104"/>
        <v>0</v>
      </c>
      <c r="AD205" s="88">
        <f t="shared" ref="AD205:AE205" si="483">SUM(AD206:AD212)</f>
        <v>0</v>
      </c>
      <c r="AE205" s="88">
        <f t="shared" si="483"/>
        <v>0</v>
      </c>
      <c r="AF205" s="90">
        <f t="shared" si="29"/>
        <v>1017.58193</v>
      </c>
      <c r="AG205" s="88">
        <f t="shared" ref="AG205:AH205" si="484">SUM(AG206:AG212)</f>
        <v>509.48193</v>
      </c>
      <c r="AH205" s="88">
        <f t="shared" si="484"/>
        <v>508.1</v>
      </c>
      <c r="AI205" s="91"/>
      <c r="AJ205" s="90">
        <f t="shared" si="31"/>
        <v>1390.2</v>
      </c>
      <c r="AK205" s="88">
        <f t="shared" ref="AK205:AL205" si="485">SUM(AK206:AK212)</f>
        <v>30</v>
      </c>
      <c r="AL205" s="88">
        <f t="shared" si="485"/>
        <v>1360.2</v>
      </c>
      <c r="AM205" s="91"/>
    </row>
    <row r="206" hidden="1" outlineLevel="2">
      <c r="A206" s="92"/>
      <c r="B206" s="93"/>
      <c r="C206" s="93"/>
      <c r="D206" s="11">
        <v>2015.0</v>
      </c>
      <c r="E206" s="94">
        <f t="shared" si="11"/>
        <v>31.7</v>
      </c>
      <c r="F206" s="94">
        <f t="shared" ref="F206:G206" si="486">I206+L206+O206+R206+U206+X206+AA206+AD206+AK206+AG206</f>
        <v>0</v>
      </c>
      <c r="G206" s="94">
        <f t="shared" si="486"/>
        <v>31.7</v>
      </c>
      <c r="H206" s="95">
        <f t="shared" si="13"/>
        <v>0</v>
      </c>
      <c r="I206" s="96"/>
      <c r="J206" s="96"/>
      <c r="K206" s="95">
        <f t="shared" si="51"/>
        <v>0</v>
      </c>
      <c r="L206" s="96"/>
      <c r="M206" s="96"/>
      <c r="N206" s="95">
        <f t="shared" si="17"/>
        <v>0</v>
      </c>
      <c r="O206" s="96"/>
      <c r="P206" s="96"/>
      <c r="Q206" s="95">
        <f t="shared" si="19"/>
        <v>0</v>
      </c>
      <c r="R206" s="96"/>
      <c r="S206" s="96"/>
      <c r="T206" s="95">
        <f t="shared" si="21"/>
        <v>0</v>
      </c>
      <c r="U206" s="96"/>
      <c r="V206" s="96"/>
      <c r="W206" s="95">
        <f t="shared" si="23"/>
        <v>0</v>
      </c>
      <c r="X206" s="96"/>
      <c r="Y206" s="96"/>
      <c r="Z206" s="95">
        <f t="shared" si="103"/>
        <v>0</v>
      </c>
      <c r="AA206" s="96"/>
      <c r="AB206" s="96"/>
      <c r="AC206" s="95">
        <f t="shared" si="104"/>
        <v>0</v>
      </c>
      <c r="AD206" s="96"/>
      <c r="AE206" s="96"/>
      <c r="AF206" s="95">
        <f t="shared" si="29"/>
        <v>12.6</v>
      </c>
      <c r="AG206" s="96"/>
      <c r="AH206" s="98">
        <v>12.6</v>
      </c>
      <c r="AI206" s="99"/>
      <c r="AJ206" s="95">
        <f t="shared" si="31"/>
        <v>19.1</v>
      </c>
      <c r="AK206" s="96"/>
      <c r="AL206" s="98">
        <v>19.1</v>
      </c>
      <c r="AM206" s="99"/>
    </row>
    <row r="207" hidden="1" outlineLevel="2">
      <c r="A207" s="92"/>
      <c r="B207" s="93"/>
      <c r="C207" s="93"/>
      <c r="D207" s="11">
        <v>2016.0</v>
      </c>
      <c r="E207" s="94">
        <f t="shared" si="11"/>
        <v>2011.67</v>
      </c>
      <c r="F207" s="94">
        <f t="shared" ref="F207:G207" si="487">I207+L207+O207+R207+U207+X207+AA207+AD207+AK207+AG207</f>
        <v>1963.47</v>
      </c>
      <c r="G207" s="94">
        <f t="shared" si="487"/>
        <v>48.2</v>
      </c>
      <c r="H207" s="97">
        <f t="shared" si="13"/>
        <v>666.27</v>
      </c>
      <c r="I207" s="98">
        <v>666.27</v>
      </c>
      <c r="J207" s="96"/>
      <c r="K207" s="97">
        <f t="shared" si="51"/>
        <v>146.95</v>
      </c>
      <c r="L207" s="98">
        <v>146.95</v>
      </c>
      <c r="M207" s="96"/>
      <c r="N207" s="95">
        <f t="shared" si="17"/>
        <v>0</v>
      </c>
      <c r="O207" s="96"/>
      <c r="P207" s="96"/>
      <c r="Q207" s="95">
        <f t="shared" si="19"/>
        <v>0</v>
      </c>
      <c r="R207" s="96"/>
      <c r="S207" s="96"/>
      <c r="T207" s="95">
        <f t="shared" si="21"/>
        <v>0</v>
      </c>
      <c r="U207" s="96"/>
      <c r="V207" s="96"/>
      <c r="W207" s="95">
        <f t="shared" si="23"/>
        <v>0</v>
      </c>
      <c r="X207" s="96"/>
      <c r="Y207" s="96"/>
      <c r="Z207" s="97">
        <f t="shared" si="103"/>
        <v>1150.25</v>
      </c>
      <c r="AA207" s="98">
        <v>1150.25</v>
      </c>
      <c r="AB207" s="96"/>
      <c r="AC207" s="95">
        <f t="shared" si="104"/>
        <v>0</v>
      </c>
      <c r="AD207" s="96"/>
      <c r="AE207" s="96"/>
      <c r="AF207" s="95">
        <f t="shared" si="29"/>
        <v>7.8</v>
      </c>
      <c r="AG207" s="96"/>
      <c r="AH207" s="98">
        <v>7.8</v>
      </c>
      <c r="AI207" s="99"/>
      <c r="AJ207" s="95">
        <f t="shared" si="31"/>
        <v>40.4</v>
      </c>
      <c r="AK207" s="96"/>
      <c r="AL207" s="98">
        <v>40.4</v>
      </c>
      <c r="AM207" s="99"/>
    </row>
    <row r="208" hidden="1" outlineLevel="2">
      <c r="A208" s="92"/>
      <c r="B208" s="93"/>
      <c r="C208" s="93"/>
      <c r="D208" s="11">
        <v>2017.0</v>
      </c>
      <c r="E208" s="94">
        <f t="shared" si="11"/>
        <v>152.265</v>
      </c>
      <c r="F208" s="94">
        <f t="shared" ref="F208:G208" si="488">I208+L208+O208+R208+U208+X208+AA208+AD208+AK208+AG208</f>
        <v>20.165</v>
      </c>
      <c r="G208" s="94">
        <f t="shared" si="488"/>
        <v>132.1</v>
      </c>
      <c r="H208" s="95">
        <f t="shared" si="13"/>
        <v>0</v>
      </c>
      <c r="I208" s="96"/>
      <c r="J208" s="96"/>
      <c r="K208" s="95">
        <f t="shared" si="51"/>
        <v>0</v>
      </c>
      <c r="L208" s="96"/>
      <c r="M208" s="96"/>
      <c r="N208" s="95">
        <f t="shared" si="17"/>
        <v>0</v>
      </c>
      <c r="O208" s="96"/>
      <c r="P208" s="96"/>
      <c r="Q208" s="95">
        <f t="shared" si="19"/>
        <v>0</v>
      </c>
      <c r="R208" s="96"/>
      <c r="S208" s="96"/>
      <c r="T208" s="95">
        <f t="shared" si="21"/>
        <v>0</v>
      </c>
      <c r="U208" s="96"/>
      <c r="V208" s="96"/>
      <c r="W208" s="95">
        <f t="shared" si="23"/>
        <v>0</v>
      </c>
      <c r="X208" s="96"/>
      <c r="Y208" s="96"/>
      <c r="Z208" s="95">
        <f t="shared" si="103"/>
        <v>0</v>
      </c>
      <c r="AA208" s="96"/>
      <c r="AB208" s="96"/>
      <c r="AC208" s="95">
        <f t="shared" si="104"/>
        <v>0</v>
      </c>
      <c r="AD208" s="96"/>
      <c r="AE208" s="96"/>
      <c r="AF208" s="97">
        <f t="shared" si="29"/>
        <v>53.565</v>
      </c>
      <c r="AG208" s="98">
        <v>20.165</v>
      </c>
      <c r="AH208" s="98">
        <v>33.4</v>
      </c>
      <c r="AI208" s="99"/>
      <c r="AJ208" s="95">
        <f t="shared" si="31"/>
        <v>98.7</v>
      </c>
      <c r="AK208" s="96"/>
      <c r="AL208" s="98">
        <v>98.7</v>
      </c>
      <c r="AM208" s="99"/>
    </row>
    <row r="209" hidden="1" outlineLevel="2">
      <c r="A209" s="92"/>
      <c r="B209" s="93"/>
      <c r="C209" s="93"/>
      <c r="D209" s="11">
        <v>2018.0</v>
      </c>
      <c r="E209" s="94">
        <f t="shared" si="11"/>
        <v>346.5</v>
      </c>
      <c r="F209" s="94">
        <f t="shared" ref="F209:G209" si="489">I209+L209+O209+R209+U209+X209+AA209+AD209+AK209+AG209</f>
        <v>0</v>
      </c>
      <c r="G209" s="94">
        <f t="shared" si="489"/>
        <v>346.5</v>
      </c>
      <c r="H209" s="95">
        <f t="shared" si="13"/>
        <v>0</v>
      </c>
      <c r="I209" s="96"/>
      <c r="J209" s="96"/>
      <c r="K209" s="95">
        <f t="shared" si="51"/>
        <v>0</v>
      </c>
      <c r="L209" s="96"/>
      <c r="M209" s="96"/>
      <c r="N209" s="95">
        <f t="shared" si="17"/>
        <v>0</v>
      </c>
      <c r="O209" s="96"/>
      <c r="P209" s="96"/>
      <c r="Q209" s="95">
        <f t="shared" si="19"/>
        <v>0</v>
      </c>
      <c r="R209" s="96"/>
      <c r="S209" s="96"/>
      <c r="T209" s="95">
        <f t="shared" si="21"/>
        <v>0</v>
      </c>
      <c r="U209" s="96"/>
      <c r="V209" s="96"/>
      <c r="W209" s="95">
        <f t="shared" si="23"/>
        <v>0</v>
      </c>
      <c r="X209" s="96"/>
      <c r="Y209" s="96"/>
      <c r="Z209" s="95">
        <f t="shared" si="103"/>
        <v>0</v>
      </c>
      <c r="AA209" s="96"/>
      <c r="AB209" s="96"/>
      <c r="AC209" s="95">
        <f t="shared" si="104"/>
        <v>0</v>
      </c>
      <c r="AD209" s="96"/>
      <c r="AE209" s="96"/>
      <c r="AF209" s="95">
        <f t="shared" si="29"/>
        <v>18.6</v>
      </c>
      <c r="AG209" s="96"/>
      <c r="AH209" s="98">
        <v>18.6</v>
      </c>
      <c r="AI209" s="99"/>
      <c r="AJ209" s="95">
        <f t="shared" si="31"/>
        <v>327.9</v>
      </c>
      <c r="AK209" s="96"/>
      <c r="AL209" s="98">
        <v>327.9</v>
      </c>
      <c r="AM209" s="99"/>
    </row>
    <row r="210" hidden="1" outlineLevel="2">
      <c r="A210" s="92"/>
      <c r="B210" s="93"/>
      <c r="C210" s="93"/>
      <c r="D210" s="11">
        <v>2019.0</v>
      </c>
      <c r="E210" s="94">
        <f t="shared" si="11"/>
        <v>1053.10488</v>
      </c>
      <c r="F210" s="94">
        <f t="shared" ref="F210:G210" si="490">I210+L210+O210+R210+U210+X210+AA210+AD210+AK210+AG210</f>
        <v>571.50488</v>
      </c>
      <c r="G210" s="94">
        <f t="shared" si="490"/>
        <v>481.6</v>
      </c>
      <c r="H210" s="97">
        <f t="shared" si="13"/>
        <v>101.18795</v>
      </c>
      <c r="I210" s="98">
        <v>101.18795</v>
      </c>
      <c r="J210" s="96"/>
      <c r="K210" s="95">
        <f t="shared" si="51"/>
        <v>0</v>
      </c>
      <c r="L210" s="96"/>
      <c r="M210" s="96"/>
      <c r="N210" s="95">
        <f t="shared" si="17"/>
        <v>0</v>
      </c>
      <c r="O210" s="96"/>
      <c r="P210" s="96"/>
      <c r="Q210" s="95">
        <f t="shared" si="19"/>
        <v>0</v>
      </c>
      <c r="R210" s="96"/>
      <c r="S210" s="96"/>
      <c r="T210" s="95">
        <f t="shared" si="21"/>
        <v>0</v>
      </c>
      <c r="U210" s="96"/>
      <c r="V210" s="96"/>
      <c r="W210" s="95">
        <f t="shared" si="23"/>
        <v>0</v>
      </c>
      <c r="X210" s="96"/>
      <c r="Y210" s="96"/>
      <c r="Z210" s="95">
        <f t="shared" si="103"/>
        <v>0</v>
      </c>
      <c r="AA210" s="96"/>
      <c r="AB210" s="96"/>
      <c r="AC210" s="95">
        <f t="shared" si="104"/>
        <v>0</v>
      </c>
      <c r="AD210" s="96"/>
      <c r="AE210" s="96"/>
      <c r="AF210" s="97">
        <f t="shared" si="29"/>
        <v>520.01693</v>
      </c>
      <c r="AG210" s="98">
        <v>440.31693</v>
      </c>
      <c r="AH210" s="98">
        <v>79.7</v>
      </c>
      <c r="AI210" s="99"/>
      <c r="AJ210" s="97">
        <f t="shared" si="31"/>
        <v>431.9</v>
      </c>
      <c r="AK210" s="98">
        <v>30.0</v>
      </c>
      <c r="AL210" s="98">
        <v>401.9</v>
      </c>
      <c r="AM210" s="99"/>
    </row>
    <row r="211" hidden="1" outlineLevel="2">
      <c r="A211" s="92"/>
      <c r="B211" s="93"/>
      <c r="C211" s="93"/>
      <c r="D211" s="11">
        <v>2020.0</v>
      </c>
      <c r="E211" s="94">
        <f t="shared" si="11"/>
        <v>1169.2</v>
      </c>
      <c r="F211" s="94">
        <f t="shared" ref="F211:G211" si="491">I211+L211+O211+R211+U211+X211+AA211+AD211+AK211+AG211</f>
        <v>341</v>
      </c>
      <c r="G211" s="94">
        <f t="shared" si="491"/>
        <v>828.2</v>
      </c>
      <c r="H211" s="97">
        <f t="shared" si="13"/>
        <v>87</v>
      </c>
      <c r="I211" s="98">
        <v>87.0</v>
      </c>
      <c r="J211" s="96"/>
      <c r="K211" s="97">
        <f t="shared" si="51"/>
        <v>155</v>
      </c>
      <c r="L211" s="98">
        <f>117+38</f>
        <v>155</v>
      </c>
      <c r="M211" s="96"/>
      <c r="N211" s="95">
        <f t="shared" si="17"/>
        <v>0</v>
      </c>
      <c r="O211" s="96"/>
      <c r="P211" s="96"/>
      <c r="Q211" s="95">
        <f t="shared" si="19"/>
        <v>0</v>
      </c>
      <c r="R211" s="96"/>
      <c r="S211" s="96"/>
      <c r="T211" s="97">
        <f t="shared" si="21"/>
        <v>50</v>
      </c>
      <c r="U211" s="98">
        <v>50.0</v>
      </c>
      <c r="V211" s="96"/>
      <c r="W211" s="95">
        <f t="shared" si="23"/>
        <v>0</v>
      </c>
      <c r="X211" s="96"/>
      <c r="Y211" s="96"/>
      <c r="Z211" s="95">
        <f t="shared" si="103"/>
        <v>0</v>
      </c>
      <c r="AA211" s="96"/>
      <c r="AB211" s="96"/>
      <c r="AC211" s="97">
        <f t="shared" si="104"/>
        <v>0</v>
      </c>
      <c r="AD211" s="98"/>
      <c r="AE211" s="96"/>
      <c r="AF211" s="97">
        <f t="shared" si="29"/>
        <v>405</v>
      </c>
      <c r="AG211" s="98">
        <v>49.0</v>
      </c>
      <c r="AH211" s="98">
        <v>356.0</v>
      </c>
      <c r="AI211" s="103" t="s">
        <v>104</v>
      </c>
      <c r="AJ211" s="95">
        <f t="shared" si="31"/>
        <v>472.2</v>
      </c>
      <c r="AK211" s="96"/>
      <c r="AL211" s="98">
        <v>472.2</v>
      </c>
      <c r="AM211" s="99"/>
    </row>
    <row r="212" hidden="1" outlineLevel="2">
      <c r="A212" s="92"/>
      <c r="B212" s="93"/>
      <c r="C212" s="93"/>
      <c r="D212" s="35">
        <v>2021.0</v>
      </c>
      <c r="E212" s="94">
        <f t="shared" si="11"/>
        <v>0</v>
      </c>
      <c r="F212" s="94">
        <f t="shared" ref="F212:G212" si="492">I212+L212+O212+R212+U212+X212+AA212+AD212+AK212+AG212</f>
        <v>0</v>
      </c>
      <c r="G212" s="94">
        <f t="shared" si="492"/>
        <v>0</v>
      </c>
      <c r="H212" s="97">
        <f t="shared" si="13"/>
        <v>0</v>
      </c>
      <c r="I212" s="98"/>
      <c r="J212" s="96"/>
      <c r="K212" s="97">
        <f t="shared" si="51"/>
        <v>0</v>
      </c>
      <c r="L212" s="98"/>
      <c r="M212" s="96"/>
      <c r="N212" s="95">
        <f t="shared" si="17"/>
        <v>0</v>
      </c>
      <c r="O212" s="96"/>
      <c r="P212" s="96"/>
      <c r="Q212" s="95">
        <f t="shared" si="19"/>
        <v>0</v>
      </c>
      <c r="R212" s="96"/>
      <c r="S212" s="96"/>
      <c r="T212" s="97">
        <f t="shared" si="21"/>
        <v>0</v>
      </c>
      <c r="U212" s="98"/>
      <c r="V212" s="96"/>
      <c r="W212" s="95">
        <f t="shared" si="23"/>
        <v>0</v>
      </c>
      <c r="X212" s="96"/>
      <c r="Y212" s="96"/>
      <c r="Z212" s="95">
        <f t="shared" si="103"/>
        <v>0</v>
      </c>
      <c r="AA212" s="96"/>
      <c r="AB212" s="96"/>
      <c r="AC212" s="97">
        <f t="shared" si="104"/>
        <v>0</v>
      </c>
      <c r="AD212" s="98"/>
      <c r="AE212" s="96"/>
      <c r="AF212" s="97">
        <f t="shared" si="29"/>
        <v>0</v>
      </c>
      <c r="AG212" s="98"/>
      <c r="AH212" s="98"/>
      <c r="AI212" s="99"/>
      <c r="AJ212" s="95">
        <f t="shared" si="31"/>
        <v>0</v>
      </c>
      <c r="AK212" s="96"/>
      <c r="AL212" s="98"/>
      <c r="AM212" s="99"/>
    </row>
    <row r="213" hidden="1" outlineLevel="1" collapsed="1">
      <c r="A213" s="22">
        <v>26.0</v>
      </c>
      <c r="B213" s="88" t="s">
        <v>105</v>
      </c>
      <c r="C213" s="88" t="s">
        <v>106</v>
      </c>
      <c r="D213" s="24"/>
      <c r="E213" s="89">
        <f t="shared" si="11"/>
        <v>5133.65658</v>
      </c>
      <c r="F213" s="89">
        <f t="shared" ref="F213:G213" si="493">SUM(F214:F220)</f>
        <v>3163.25658</v>
      </c>
      <c r="G213" s="89">
        <f t="shared" si="493"/>
        <v>1970.4</v>
      </c>
      <c r="H213" s="90">
        <f t="shared" si="13"/>
        <v>230.06055</v>
      </c>
      <c r="I213" s="88">
        <f t="shared" ref="I213:J213" si="494">SUM(I214:I220)</f>
        <v>230.06055</v>
      </c>
      <c r="J213" s="88">
        <f t="shared" si="494"/>
        <v>0</v>
      </c>
      <c r="K213" s="90">
        <f t="shared" si="51"/>
        <v>560.57553</v>
      </c>
      <c r="L213" s="88">
        <f t="shared" ref="L213:M213" si="495">SUM(L214:L220)</f>
        <v>560.57553</v>
      </c>
      <c r="M213" s="88">
        <f t="shared" si="495"/>
        <v>0</v>
      </c>
      <c r="N213" s="90">
        <f t="shared" si="17"/>
        <v>0</v>
      </c>
      <c r="O213" s="88">
        <f t="shared" ref="O213:P213" si="496">SUM(O214:O220)</f>
        <v>0</v>
      </c>
      <c r="P213" s="88">
        <f t="shared" si="496"/>
        <v>0</v>
      </c>
      <c r="Q213" s="90">
        <f t="shared" si="19"/>
        <v>199.99182</v>
      </c>
      <c r="R213" s="88">
        <f t="shared" ref="R213:S213" si="497">SUM(R214:R220)</f>
        <v>199.99182</v>
      </c>
      <c r="S213" s="88">
        <f t="shared" si="497"/>
        <v>0</v>
      </c>
      <c r="T213" s="90">
        <f t="shared" si="21"/>
        <v>0</v>
      </c>
      <c r="U213" s="88">
        <f t="shared" ref="U213:V213" si="498">SUM(U214:U220)</f>
        <v>0</v>
      </c>
      <c r="V213" s="88">
        <f t="shared" si="498"/>
        <v>0</v>
      </c>
      <c r="W213" s="90">
        <f t="shared" si="23"/>
        <v>0</v>
      </c>
      <c r="X213" s="88">
        <f t="shared" ref="X213:Y213" si="499">SUM(X214:X220)</f>
        <v>0</v>
      </c>
      <c r="Y213" s="88">
        <f t="shared" si="499"/>
        <v>0</v>
      </c>
      <c r="Z213" s="90">
        <f t="shared" si="103"/>
        <v>0</v>
      </c>
      <c r="AA213" s="88">
        <f t="shared" ref="AA213:AB213" si="500">SUM(AA214:AA220)</f>
        <v>0</v>
      </c>
      <c r="AB213" s="88">
        <f t="shared" si="500"/>
        <v>0</v>
      </c>
      <c r="AC213" s="90">
        <f t="shared" si="104"/>
        <v>60.8678</v>
      </c>
      <c r="AD213" s="88">
        <f t="shared" ref="AD213:AE213" si="501">SUM(AD214:AD220)</f>
        <v>60.8678</v>
      </c>
      <c r="AE213" s="88">
        <f t="shared" si="501"/>
        <v>0</v>
      </c>
      <c r="AF213" s="90">
        <f t="shared" si="29"/>
        <v>2618.98088</v>
      </c>
      <c r="AG213" s="88">
        <f t="shared" ref="AG213:AH213" si="502">SUM(AG214:AG220)</f>
        <v>1967.38088</v>
      </c>
      <c r="AH213" s="88">
        <f t="shared" si="502"/>
        <v>651.6</v>
      </c>
      <c r="AI213" s="91"/>
      <c r="AJ213" s="90">
        <f t="shared" si="31"/>
        <v>1463.18</v>
      </c>
      <c r="AK213" s="88">
        <f t="shared" ref="AK213:AL213" si="503">SUM(AK214:AK220)</f>
        <v>144.38</v>
      </c>
      <c r="AL213" s="88">
        <f t="shared" si="503"/>
        <v>1318.8</v>
      </c>
      <c r="AM213" s="91"/>
    </row>
    <row r="214" hidden="1" outlineLevel="2">
      <c r="A214" s="92"/>
      <c r="B214" s="93"/>
      <c r="C214" s="93"/>
      <c r="D214" s="11">
        <v>2015.0</v>
      </c>
      <c r="E214" s="94">
        <f t="shared" si="11"/>
        <v>112.50015</v>
      </c>
      <c r="F214" s="94">
        <f t="shared" ref="F214:G214" si="504">I214+L214+O214+R214+U214+X214+AA214+AD214+AK214+AG214</f>
        <v>82.10015</v>
      </c>
      <c r="G214" s="94">
        <f t="shared" si="504"/>
        <v>30.4</v>
      </c>
      <c r="H214" s="97">
        <f t="shared" si="13"/>
        <v>63.79055</v>
      </c>
      <c r="I214" s="98">
        <v>63.79055</v>
      </c>
      <c r="J214" s="96"/>
      <c r="K214" s="95">
        <f t="shared" si="51"/>
        <v>0</v>
      </c>
      <c r="L214" s="96"/>
      <c r="M214" s="96"/>
      <c r="N214" s="95">
        <f t="shared" si="17"/>
        <v>0</v>
      </c>
      <c r="O214" s="96"/>
      <c r="P214" s="96"/>
      <c r="Q214" s="95">
        <f t="shared" si="19"/>
        <v>0</v>
      </c>
      <c r="R214" s="96"/>
      <c r="S214" s="96"/>
      <c r="T214" s="95">
        <f t="shared" si="21"/>
        <v>0</v>
      </c>
      <c r="U214" s="96"/>
      <c r="V214" s="96"/>
      <c r="W214" s="95">
        <f t="shared" si="23"/>
        <v>0</v>
      </c>
      <c r="X214" s="96"/>
      <c r="Y214" s="96"/>
      <c r="Z214" s="95">
        <f t="shared" si="103"/>
        <v>0</v>
      </c>
      <c r="AA214" s="96"/>
      <c r="AB214" s="96"/>
      <c r="AC214" s="95">
        <f t="shared" si="104"/>
        <v>0</v>
      </c>
      <c r="AD214" s="96"/>
      <c r="AE214" s="96"/>
      <c r="AF214" s="97">
        <f t="shared" si="29"/>
        <v>18.3096</v>
      </c>
      <c r="AG214" s="98">
        <v>18.3096</v>
      </c>
      <c r="AH214" s="96"/>
      <c r="AI214" s="99"/>
      <c r="AJ214" s="95">
        <f t="shared" si="31"/>
        <v>30.4</v>
      </c>
      <c r="AK214" s="96"/>
      <c r="AL214" s="98">
        <v>30.4</v>
      </c>
      <c r="AM214" s="99"/>
    </row>
    <row r="215" hidden="1" outlineLevel="2">
      <c r="A215" s="92"/>
      <c r="B215" s="93"/>
      <c r="C215" s="93"/>
      <c r="D215" s="11">
        <v>2016.0</v>
      </c>
      <c r="E215" s="94">
        <f t="shared" si="11"/>
        <v>415.9</v>
      </c>
      <c r="F215" s="94">
        <f t="shared" ref="F215:G215" si="505">I215+L215+O215+R215+U215+X215+AA215+AD215+AK215+AG215</f>
        <v>254.6</v>
      </c>
      <c r="G215" s="94">
        <f t="shared" si="505"/>
        <v>161.3</v>
      </c>
      <c r="H215" s="97">
        <f t="shared" si="13"/>
        <v>166.27</v>
      </c>
      <c r="I215" s="98">
        <v>166.27</v>
      </c>
      <c r="J215" s="96"/>
      <c r="K215" s="97">
        <f t="shared" si="51"/>
        <v>88.33</v>
      </c>
      <c r="L215" s="98">
        <v>88.33</v>
      </c>
      <c r="M215" s="96"/>
      <c r="N215" s="95">
        <f t="shared" si="17"/>
        <v>0</v>
      </c>
      <c r="O215" s="96"/>
      <c r="P215" s="96"/>
      <c r="Q215" s="95">
        <f t="shared" si="19"/>
        <v>0</v>
      </c>
      <c r="R215" s="96"/>
      <c r="S215" s="96"/>
      <c r="T215" s="95">
        <f t="shared" si="21"/>
        <v>0</v>
      </c>
      <c r="U215" s="96"/>
      <c r="V215" s="96"/>
      <c r="W215" s="95">
        <f t="shared" si="23"/>
        <v>0</v>
      </c>
      <c r="X215" s="96"/>
      <c r="Y215" s="96"/>
      <c r="Z215" s="95">
        <f t="shared" si="103"/>
        <v>0</v>
      </c>
      <c r="AA215" s="96"/>
      <c r="AB215" s="96"/>
      <c r="AC215" s="95">
        <f t="shared" si="104"/>
        <v>0</v>
      </c>
      <c r="AD215" s="96"/>
      <c r="AE215" s="96"/>
      <c r="AF215" s="95">
        <f t="shared" si="29"/>
        <v>9.1</v>
      </c>
      <c r="AG215" s="96"/>
      <c r="AH215" s="98">
        <v>9.1</v>
      </c>
      <c r="AI215" s="99"/>
      <c r="AJ215" s="95">
        <f t="shared" si="31"/>
        <v>152.2</v>
      </c>
      <c r="AK215" s="96"/>
      <c r="AL215" s="98">
        <v>152.2</v>
      </c>
      <c r="AM215" s="99"/>
    </row>
    <row r="216" hidden="1" outlineLevel="2">
      <c r="A216" s="92"/>
      <c r="B216" s="93"/>
      <c r="C216" s="93"/>
      <c r="D216" s="11">
        <v>2017.0</v>
      </c>
      <c r="E216" s="94">
        <f t="shared" si="11"/>
        <v>659.55293</v>
      </c>
      <c r="F216" s="94">
        <f t="shared" ref="F216:G216" si="506">I216+L216+O216+R216+U216+X216+AA216+AD216+AK216+AG216</f>
        <v>497.85293</v>
      </c>
      <c r="G216" s="94">
        <f t="shared" si="506"/>
        <v>161.7</v>
      </c>
      <c r="H216" s="95">
        <f t="shared" si="13"/>
        <v>0</v>
      </c>
      <c r="I216" s="96"/>
      <c r="J216" s="96"/>
      <c r="K216" s="97">
        <f t="shared" si="51"/>
        <v>465.98513</v>
      </c>
      <c r="L216" s="98">
        <v>465.98513</v>
      </c>
      <c r="M216" s="96"/>
      <c r="N216" s="95">
        <f t="shared" si="17"/>
        <v>0</v>
      </c>
      <c r="O216" s="96"/>
      <c r="P216" s="96"/>
      <c r="Q216" s="95">
        <f t="shared" si="19"/>
        <v>0</v>
      </c>
      <c r="R216" s="96"/>
      <c r="S216" s="96"/>
      <c r="T216" s="95">
        <f t="shared" si="21"/>
        <v>0</v>
      </c>
      <c r="U216" s="96"/>
      <c r="V216" s="96"/>
      <c r="W216" s="95">
        <f t="shared" si="23"/>
        <v>0</v>
      </c>
      <c r="X216" s="96"/>
      <c r="Y216" s="96"/>
      <c r="Z216" s="95">
        <f t="shared" si="103"/>
        <v>0</v>
      </c>
      <c r="AA216" s="96"/>
      <c r="AB216" s="96"/>
      <c r="AC216" s="97">
        <f t="shared" si="104"/>
        <v>31.8678</v>
      </c>
      <c r="AD216" s="98">
        <v>31.8678</v>
      </c>
      <c r="AE216" s="96"/>
      <c r="AF216" s="95">
        <f t="shared" si="29"/>
        <v>98.2</v>
      </c>
      <c r="AG216" s="96"/>
      <c r="AH216" s="98">
        <v>98.2</v>
      </c>
      <c r="AI216" s="99"/>
      <c r="AJ216" s="95">
        <f t="shared" si="31"/>
        <v>63.5</v>
      </c>
      <c r="AK216" s="96"/>
      <c r="AL216" s="98">
        <v>63.5</v>
      </c>
      <c r="AM216" s="99"/>
    </row>
    <row r="217" hidden="1" outlineLevel="2">
      <c r="A217" s="92"/>
      <c r="B217" s="93"/>
      <c r="C217" s="93"/>
      <c r="D217" s="11">
        <v>2018.0</v>
      </c>
      <c r="E217" s="94">
        <f t="shared" si="11"/>
        <v>1068.57726</v>
      </c>
      <c r="F217" s="94">
        <f t="shared" ref="F217:G217" si="507">I217+L217+O217+R217+U217+X217+AA217+AD217+AK217+AG217</f>
        <v>640.37726</v>
      </c>
      <c r="G217" s="94">
        <f t="shared" si="507"/>
        <v>428.2</v>
      </c>
      <c r="H217" s="95">
        <f t="shared" si="13"/>
        <v>0</v>
      </c>
      <c r="I217" s="96"/>
      <c r="J217" s="96"/>
      <c r="K217" s="97">
        <f t="shared" si="51"/>
        <v>6.2604</v>
      </c>
      <c r="L217" s="98">
        <v>6.2604</v>
      </c>
      <c r="M217" s="96"/>
      <c r="N217" s="95">
        <f t="shared" si="17"/>
        <v>0</v>
      </c>
      <c r="O217" s="96"/>
      <c r="P217" s="96"/>
      <c r="Q217" s="95">
        <f t="shared" si="19"/>
        <v>0</v>
      </c>
      <c r="R217" s="96"/>
      <c r="S217" s="96"/>
      <c r="T217" s="95">
        <f t="shared" si="21"/>
        <v>0</v>
      </c>
      <c r="U217" s="96"/>
      <c r="V217" s="96"/>
      <c r="W217" s="95">
        <f t="shared" si="23"/>
        <v>0</v>
      </c>
      <c r="X217" s="96"/>
      <c r="Y217" s="96"/>
      <c r="Z217" s="95">
        <f t="shared" si="103"/>
        <v>0</v>
      </c>
      <c r="AA217" s="96"/>
      <c r="AB217" s="96"/>
      <c r="AC217" s="95">
        <f t="shared" si="104"/>
        <v>0</v>
      </c>
      <c r="AD217" s="96"/>
      <c r="AE217" s="96"/>
      <c r="AF217" s="97">
        <f t="shared" si="29"/>
        <v>719.81686</v>
      </c>
      <c r="AG217" s="98">
        <v>634.11686</v>
      </c>
      <c r="AH217" s="98">
        <v>85.7</v>
      </c>
      <c r="AI217" s="99"/>
      <c r="AJ217" s="95">
        <f t="shared" si="31"/>
        <v>342.5</v>
      </c>
      <c r="AK217" s="96"/>
      <c r="AL217" s="98">
        <v>342.5</v>
      </c>
      <c r="AM217" s="99"/>
    </row>
    <row r="218" hidden="1" outlineLevel="2">
      <c r="A218" s="92"/>
      <c r="B218" s="93"/>
      <c r="C218" s="93"/>
      <c r="D218" s="11">
        <v>2019.0</v>
      </c>
      <c r="E218" s="94">
        <f t="shared" si="11"/>
        <v>1215.82624</v>
      </c>
      <c r="F218" s="94">
        <f t="shared" ref="F218:G218" si="508">I218+L218+O218+R218+U218+X218+AA218+AD218+AK218+AG218</f>
        <v>882.32624</v>
      </c>
      <c r="G218" s="94">
        <f t="shared" si="508"/>
        <v>333.5</v>
      </c>
      <c r="H218" s="95">
        <f t="shared" si="13"/>
        <v>0</v>
      </c>
      <c r="I218" s="96"/>
      <c r="J218" s="96"/>
      <c r="K218" s="95">
        <f t="shared" si="51"/>
        <v>0</v>
      </c>
      <c r="L218" s="96"/>
      <c r="M218" s="96"/>
      <c r="N218" s="95">
        <f t="shared" si="17"/>
        <v>0</v>
      </c>
      <c r="O218" s="96"/>
      <c r="P218" s="96"/>
      <c r="Q218" s="97">
        <f t="shared" si="19"/>
        <v>199.99182</v>
      </c>
      <c r="R218" s="105">
        <v>199.99182</v>
      </c>
      <c r="S218" s="96"/>
      <c r="T218" s="95">
        <f t="shared" si="21"/>
        <v>0</v>
      </c>
      <c r="U218" s="96"/>
      <c r="V218" s="96"/>
      <c r="W218" s="95">
        <f t="shared" si="23"/>
        <v>0</v>
      </c>
      <c r="X218" s="96"/>
      <c r="Y218" s="96"/>
      <c r="Z218" s="95">
        <f t="shared" si="103"/>
        <v>0</v>
      </c>
      <c r="AA218" s="96"/>
      <c r="AB218" s="96"/>
      <c r="AC218" s="95">
        <f t="shared" si="104"/>
        <v>0</v>
      </c>
      <c r="AD218" s="96"/>
      <c r="AE218" s="96"/>
      <c r="AF218" s="97">
        <f t="shared" si="29"/>
        <v>586.85442</v>
      </c>
      <c r="AG218" s="98">
        <v>537.95442</v>
      </c>
      <c r="AH218" s="98">
        <v>48.9</v>
      </c>
      <c r="AI218" s="99"/>
      <c r="AJ218" s="97">
        <f t="shared" si="31"/>
        <v>428.98</v>
      </c>
      <c r="AK218" s="105">
        <f>107.19+37.19</f>
        <v>144.38</v>
      </c>
      <c r="AL218" s="98">
        <v>284.6</v>
      </c>
      <c r="AM218" s="99"/>
    </row>
    <row r="219" hidden="1" outlineLevel="2">
      <c r="A219" s="92"/>
      <c r="B219" s="93"/>
      <c r="C219" s="93"/>
      <c r="D219" s="11">
        <v>2020.0</v>
      </c>
      <c r="E219" s="94">
        <f t="shared" si="11"/>
        <v>1661.3</v>
      </c>
      <c r="F219" s="94">
        <f t="shared" ref="F219:G219" si="509">I219+L219+O219+R219+U219+X219+AA219+AD219+AK219+AG219</f>
        <v>806</v>
      </c>
      <c r="G219" s="94">
        <f t="shared" si="509"/>
        <v>855.3</v>
      </c>
      <c r="H219" s="95">
        <f t="shared" si="13"/>
        <v>0</v>
      </c>
      <c r="I219" s="96"/>
      <c r="J219" s="96"/>
      <c r="K219" s="95">
        <f t="shared" si="51"/>
        <v>0</v>
      </c>
      <c r="L219" s="96"/>
      <c r="M219" s="96"/>
      <c r="N219" s="95">
        <f t="shared" si="17"/>
        <v>0</v>
      </c>
      <c r="O219" s="96"/>
      <c r="P219" s="96"/>
      <c r="Q219" s="95">
        <f t="shared" si="19"/>
        <v>0</v>
      </c>
      <c r="R219" s="96"/>
      <c r="S219" s="96"/>
      <c r="T219" s="95">
        <f t="shared" si="21"/>
        <v>0</v>
      </c>
      <c r="U219" s="96"/>
      <c r="V219" s="96"/>
      <c r="W219" s="95">
        <f t="shared" si="23"/>
        <v>0</v>
      </c>
      <c r="X219" s="96"/>
      <c r="Y219" s="96"/>
      <c r="Z219" s="95">
        <f t="shared" si="103"/>
        <v>0</v>
      </c>
      <c r="AA219" s="96"/>
      <c r="AB219" s="96"/>
      <c r="AC219" s="97">
        <f t="shared" si="104"/>
        <v>29</v>
      </c>
      <c r="AD219" s="98">
        <v>29.0</v>
      </c>
      <c r="AE219" s="96"/>
      <c r="AF219" s="97">
        <f t="shared" si="29"/>
        <v>1186.7</v>
      </c>
      <c r="AG219" s="98">
        <f>178+599</f>
        <v>777</v>
      </c>
      <c r="AH219" s="98">
        <v>409.7</v>
      </c>
      <c r="AI219" s="103" t="s">
        <v>107</v>
      </c>
      <c r="AJ219" s="95">
        <f t="shared" si="31"/>
        <v>445.6</v>
      </c>
      <c r="AK219" s="96"/>
      <c r="AL219" s="98">
        <v>445.6</v>
      </c>
      <c r="AM219" s="99"/>
    </row>
    <row r="220" hidden="1" outlineLevel="2">
      <c r="A220" s="92"/>
      <c r="B220" s="93"/>
      <c r="C220" s="93"/>
      <c r="D220" s="35">
        <v>2021.0</v>
      </c>
      <c r="E220" s="94">
        <f t="shared" si="11"/>
        <v>0</v>
      </c>
      <c r="F220" s="94">
        <f t="shared" ref="F220:G220" si="510">I220+L220+O220+R220+U220+X220+AA220+AD220+AK220+AG220</f>
        <v>0</v>
      </c>
      <c r="G220" s="94">
        <f t="shared" si="510"/>
        <v>0</v>
      </c>
      <c r="H220" s="95">
        <f t="shared" si="13"/>
        <v>0</v>
      </c>
      <c r="I220" s="96"/>
      <c r="J220" s="96"/>
      <c r="K220" s="95">
        <f t="shared" si="51"/>
        <v>0</v>
      </c>
      <c r="L220" s="96"/>
      <c r="M220" s="96"/>
      <c r="N220" s="95">
        <f t="shared" si="17"/>
        <v>0</v>
      </c>
      <c r="O220" s="96"/>
      <c r="P220" s="96"/>
      <c r="Q220" s="95">
        <f t="shared" si="19"/>
        <v>0</v>
      </c>
      <c r="R220" s="96"/>
      <c r="S220" s="96"/>
      <c r="T220" s="95">
        <f t="shared" si="21"/>
        <v>0</v>
      </c>
      <c r="U220" s="96"/>
      <c r="V220" s="96"/>
      <c r="W220" s="95">
        <f t="shared" si="23"/>
        <v>0</v>
      </c>
      <c r="X220" s="96"/>
      <c r="Y220" s="96"/>
      <c r="Z220" s="95">
        <f t="shared" si="103"/>
        <v>0</v>
      </c>
      <c r="AA220" s="96"/>
      <c r="AB220" s="96"/>
      <c r="AC220" s="97">
        <f t="shared" si="104"/>
        <v>0</v>
      </c>
      <c r="AD220" s="98"/>
      <c r="AE220" s="96"/>
      <c r="AF220" s="97">
        <f t="shared" si="29"/>
        <v>0</v>
      </c>
      <c r="AG220" s="98"/>
      <c r="AH220" s="98"/>
      <c r="AI220" s="99"/>
      <c r="AJ220" s="95">
        <f t="shared" si="31"/>
        <v>0</v>
      </c>
      <c r="AK220" s="96"/>
      <c r="AL220" s="98"/>
      <c r="AM220" s="99"/>
    </row>
    <row r="221" hidden="1" outlineLevel="1" collapsed="1">
      <c r="A221" s="22">
        <v>27.0</v>
      </c>
      <c r="B221" s="88" t="s">
        <v>108</v>
      </c>
      <c r="C221" s="88" t="s">
        <v>109</v>
      </c>
      <c r="D221" s="24"/>
      <c r="E221" s="89">
        <f t="shared" si="11"/>
        <v>3895.21366</v>
      </c>
      <c r="F221" s="89">
        <f t="shared" ref="F221:G221" si="511">SUM(F222:F228)</f>
        <v>2051.51366</v>
      </c>
      <c r="G221" s="89">
        <f t="shared" si="511"/>
        <v>1843.7</v>
      </c>
      <c r="H221" s="90">
        <f t="shared" si="13"/>
        <v>456.17748</v>
      </c>
      <c r="I221" s="88">
        <f t="shared" ref="I221:J221" si="512">SUM(I222:I228)</f>
        <v>456.17748</v>
      </c>
      <c r="J221" s="88">
        <f t="shared" si="512"/>
        <v>0</v>
      </c>
      <c r="K221" s="90">
        <f t="shared" si="51"/>
        <v>0</v>
      </c>
      <c r="L221" s="88">
        <f t="shared" ref="L221:M221" si="513">SUM(L222:L228)</f>
        <v>0</v>
      </c>
      <c r="M221" s="88">
        <f t="shared" si="513"/>
        <v>0</v>
      </c>
      <c r="N221" s="90">
        <f t="shared" si="17"/>
        <v>0</v>
      </c>
      <c r="O221" s="88">
        <f t="shared" ref="O221:P221" si="514">SUM(O222:O228)</f>
        <v>0</v>
      </c>
      <c r="P221" s="88">
        <f t="shared" si="514"/>
        <v>0</v>
      </c>
      <c r="Q221" s="90">
        <f t="shared" si="19"/>
        <v>0</v>
      </c>
      <c r="R221" s="88">
        <f t="shared" ref="R221:S221" si="515">SUM(R222:R228)</f>
        <v>0</v>
      </c>
      <c r="S221" s="88">
        <f t="shared" si="515"/>
        <v>0</v>
      </c>
      <c r="T221" s="90">
        <f t="shared" si="21"/>
        <v>0</v>
      </c>
      <c r="U221" s="88">
        <f t="shared" ref="U221:V221" si="516">SUM(U222:U228)</f>
        <v>0</v>
      </c>
      <c r="V221" s="88">
        <f t="shared" si="516"/>
        <v>0</v>
      </c>
      <c r="W221" s="90">
        <f t="shared" si="23"/>
        <v>0</v>
      </c>
      <c r="X221" s="88">
        <f t="shared" ref="X221:Y221" si="517">SUM(X222:X228)</f>
        <v>0</v>
      </c>
      <c r="Y221" s="88">
        <f t="shared" si="517"/>
        <v>0</v>
      </c>
      <c r="Z221" s="90">
        <f t="shared" si="103"/>
        <v>178.75884</v>
      </c>
      <c r="AA221" s="88">
        <f t="shared" ref="AA221:AB221" si="518">SUM(AA222:AA228)</f>
        <v>178.75884</v>
      </c>
      <c r="AB221" s="88">
        <f t="shared" si="518"/>
        <v>0</v>
      </c>
      <c r="AC221" s="90">
        <f t="shared" si="104"/>
        <v>72.3492</v>
      </c>
      <c r="AD221" s="88">
        <f t="shared" ref="AD221:AE221" si="519">SUM(AD222:AD228)</f>
        <v>72.3492</v>
      </c>
      <c r="AE221" s="88">
        <f t="shared" si="519"/>
        <v>0</v>
      </c>
      <c r="AF221" s="90">
        <f t="shared" si="29"/>
        <v>2083.83114</v>
      </c>
      <c r="AG221" s="88">
        <f t="shared" ref="AG221:AH221" si="520">SUM(AG222:AG228)</f>
        <v>1321.23114</v>
      </c>
      <c r="AH221" s="88">
        <f t="shared" si="520"/>
        <v>762.6</v>
      </c>
      <c r="AI221" s="91"/>
      <c r="AJ221" s="90">
        <f t="shared" si="31"/>
        <v>1104.097</v>
      </c>
      <c r="AK221" s="88">
        <f t="shared" ref="AK221:AL221" si="521">SUM(AK222:AK228)</f>
        <v>22.997</v>
      </c>
      <c r="AL221" s="88">
        <f t="shared" si="521"/>
        <v>1081.1</v>
      </c>
      <c r="AM221" s="91"/>
    </row>
    <row r="222" hidden="1" outlineLevel="2">
      <c r="A222" s="92"/>
      <c r="B222" s="93"/>
      <c r="C222" s="93"/>
      <c r="D222" s="11">
        <v>2015.0</v>
      </c>
      <c r="E222" s="94">
        <f t="shared" si="11"/>
        <v>25.2</v>
      </c>
      <c r="F222" s="94">
        <f t="shared" ref="F222:G222" si="522">I222+L222+O222+R222+U222+X222+AA222+AD222+AK222+AG222</f>
        <v>0</v>
      </c>
      <c r="G222" s="94">
        <f t="shared" si="522"/>
        <v>25.2</v>
      </c>
      <c r="H222" s="95">
        <f t="shared" si="13"/>
        <v>0</v>
      </c>
      <c r="I222" s="96"/>
      <c r="J222" s="96"/>
      <c r="K222" s="95">
        <f t="shared" si="51"/>
        <v>0</v>
      </c>
      <c r="L222" s="96"/>
      <c r="M222" s="96"/>
      <c r="N222" s="95">
        <f t="shared" si="17"/>
        <v>0</v>
      </c>
      <c r="O222" s="96"/>
      <c r="P222" s="96"/>
      <c r="Q222" s="95">
        <f t="shared" si="19"/>
        <v>0</v>
      </c>
      <c r="R222" s="96"/>
      <c r="S222" s="96"/>
      <c r="T222" s="95">
        <f t="shared" si="21"/>
        <v>0</v>
      </c>
      <c r="U222" s="96"/>
      <c r="V222" s="96"/>
      <c r="W222" s="95">
        <f t="shared" si="23"/>
        <v>0</v>
      </c>
      <c r="X222" s="96"/>
      <c r="Y222" s="96"/>
      <c r="Z222" s="95">
        <f t="shared" si="103"/>
        <v>0</v>
      </c>
      <c r="AA222" s="96"/>
      <c r="AB222" s="96"/>
      <c r="AC222" s="95">
        <f t="shared" si="104"/>
        <v>0</v>
      </c>
      <c r="AD222" s="96"/>
      <c r="AE222" s="96"/>
      <c r="AF222" s="95">
        <f t="shared" si="29"/>
        <v>0.9</v>
      </c>
      <c r="AG222" s="96"/>
      <c r="AH222" s="98">
        <v>0.9</v>
      </c>
      <c r="AI222" s="99"/>
      <c r="AJ222" s="95">
        <f t="shared" si="31"/>
        <v>24.3</v>
      </c>
      <c r="AK222" s="96"/>
      <c r="AL222" s="98">
        <v>24.3</v>
      </c>
      <c r="AM222" s="99"/>
    </row>
    <row r="223" hidden="1" outlineLevel="2">
      <c r="A223" s="92"/>
      <c r="B223" s="93"/>
      <c r="C223" s="93"/>
      <c r="D223" s="11">
        <v>2016.0</v>
      </c>
      <c r="E223" s="94">
        <f t="shared" si="11"/>
        <v>76.5</v>
      </c>
      <c r="F223" s="94">
        <f t="shared" ref="F223:G223" si="523">I223+L223+O223+R223+U223+X223+AA223+AD223+AK223+AG223</f>
        <v>0</v>
      </c>
      <c r="G223" s="94">
        <f t="shared" si="523"/>
        <v>76.5</v>
      </c>
      <c r="H223" s="95">
        <f t="shared" si="13"/>
        <v>0</v>
      </c>
      <c r="I223" s="96"/>
      <c r="J223" s="96"/>
      <c r="K223" s="95">
        <f t="shared" si="51"/>
        <v>0</v>
      </c>
      <c r="L223" s="96"/>
      <c r="M223" s="96"/>
      <c r="N223" s="95">
        <f t="shared" si="17"/>
        <v>0</v>
      </c>
      <c r="O223" s="96"/>
      <c r="P223" s="96"/>
      <c r="Q223" s="95">
        <f t="shared" si="19"/>
        <v>0</v>
      </c>
      <c r="R223" s="96"/>
      <c r="S223" s="96"/>
      <c r="T223" s="95">
        <f t="shared" si="21"/>
        <v>0</v>
      </c>
      <c r="U223" s="96"/>
      <c r="V223" s="96"/>
      <c r="W223" s="95">
        <f t="shared" si="23"/>
        <v>0</v>
      </c>
      <c r="X223" s="96"/>
      <c r="Y223" s="96"/>
      <c r="Z223" s="95">
        <f t="shared" si="103"/>
        <v>0</v>
      </c>
      <c r="AA223" s="96"/>
      <c r="AB223" s="96"/>
      <c r="AC223" s="95">
        <f t="shared" si="104"/>
        <v>0</v>
      </c>
      <c r="AD223" s="96"/>
      <c r="AE223" s="96"/>
      <c r="AF223" s="95">
        <f t="shared" si="29"/>
        <v>9.9</v>
      </c>
      <c r="AG223" s="96"/>
      <c r="AH223" s="98">
        <v>9.9</v>
      </c>
      <c r="AI223" s="99"/>
      <c r="AJ223" s="95">
        <f t="shared" si="31"/>
        <v>66.6</v>
      </c>
      <c r="AK223" s="96"/>
      <c r="AL223" s="98">
        <v>66.6</v>
      </c>
      <c r="AM223" s="99"/>
    </row>
    <row r="224" hidden="1" outlineLevel="2">
      <c r="A224" s="92"/>
      <c r="B224" s="93"/>
      <c r="C224" s="93"/>
      <c r="D224" s="11">
        <v>2017.0</v>
      </c>
      <c r="E224" s="94">
        <f t="shared" si="11"/>
        <v>717.07689</v>
      </c>
      <c r="F224" s="94">
        <f t="shared" ref="F224:G224" si="524">I224+L224+O224+R224+U224+X224+AA224+AD224+AK224+AG224</f>
        <v>463.27689</v>
      </c>
      <c r="G224" s="94">
        <f t="shared" si="524"/>
        <v>253.8</v>
      </c>
      <c r="H224" s="95">
        <f t="shared" si="13"/>
        <v>0</v>
      </c>
      <c r="I224" s="96"/>
      <c r="J224" s="96"/>
      <c r="K224" s="95">
        <f t="shared" si="51"/>
        <v>0</v>
      </c>
      <c r="L224" s="96"/>
      <c r="M224" s="96"/>
      <c r="N224" s="95">
        <f t="shared" si="17"/>
        <v>0</v>
      </c>
      <c r="O224" s="96"/>
      <c r="P224" s="96"/>
      <c r="Q224" s="95">
        <f t="shared" si="19"/>
        <v>0</v>
      </c>
      <c r="R224" s="96"/>
      <c r="S224" s="96"/>
      <c r="T224" s="95">
        <f t="shared" si="21"/>
        <v>0</v>
      </c>
      <c r="U224" s="96"/>
      <c r="V224" s="96"/>
      <c r="W224" s="95">
        <f t="shared" si="23"/>
        <v>0</v>
      </c>
      <c r="X224" s="96"/>
      <c r="Y224" s="96"/>
      <c r="Z224" s="97">
        <f t="shared" si="103"/>
        <v>170.52089</v>
      </c>
      <c r="AA224" s="98">
        <v>170.52089</v>
      </c>
      <c r="AB224" s="96"/>
      <c r="AC224" s="97">
        <f t="shared" si="104"/>
        <v>36.3492</v>
      </c>
      <c r="AD224" s="98">
        <v>36.3492</v>
      </c>
      <c r="AE224" s="96"/>
      <c r="AF224" s="101">
        <f t="shared" si="29"/>
        <v>339.4098</v>
      </c>
      <c r="AG224" s="102">
        <v>233.4098</v>
      </c>
      <c r="AH224" s="98">
        <v>106.0</v>
      </c>
      <c r="AI224" s="99"/>
      <c r="AJ224" s="97">
        <f t="shared" si="31"/>
        <v>170.797</v>
      </c>
      <c r="AK224" s="98">
        <v>22.997</v>
      </c>
      <c r="AL224" s="98">
        <v>147.8</v>
      </c>
      <c r="AM224" s="99"/>
    </row>
    <row r="225" hidden="1" outlineLevel="2">
      <c r="A225" s="92"/>
      <c r="B225" s="93"/>
      <c r="C225" s="93"/>
      <c r="D225" s="11">
        <v>2018.0</v>
      </c>
      <c r="E225" s="94">
        <f t="shared" si="11"/>
        <v>1464.38757</v>
      </c>
      <c r="F225" s="94">
        <f t="shared" ref="F225:G225" si="525">I225+L225+O225+R225+U225+X225+AA225+AD225+AK225+AG225</f>
        <v>1039.58757</v>
      </c>
      <c r="G225" s="94">
        <f t="shared" si="525"/>
        <v>424.8</v>
      </c>
      <c r="H225" s="95">
        <f t="shared" si="13"/>
        <v>0</v>
      </c>
      <c r="I225" s="96"/>
      <c r="J225" s="96"/>
      <c r="K225" s="95">
        <f t="shared" si="51"/>
        <v>0</v>
      </c>
      <c r="L225" s="96"/>
      <c r="M225" s="96"/>
      <c r="N225" s="95">
        <f t="shared" si="17"/>
        <v>0</v>
      </c>
      <c r="O225" s="96"/>
      <c r="P225" s="96"/>
      <c r="Q225" s="95">
        <f t="shared" si="19"/>
        <v>0</v>
      </c>
      <c r="R225" s="96"/>
      <c r="S225" s="96"/>
      <c r="T225" s="95">
        <f t="shared" si="21"/>
        <v>0</v>
      </c>
      <c r="U225" s="96"/>
      <c r="V225" s="96"/>
      <c r="W225" s="95">
        <f t="shared" si="23"/>
        <v>0</v>
      </c>
      <c r="X225" s="96"/>
      <c r="Y225" s="96"/>
      <c r="Z225" s="97">
        <f t="shared" si="103"/>
        <v>8.23795</v>
      </c>
      <c r="AA225" s="98">
        <v>8.23795</v>
      </c>
      <c r="AB225" s="96"/>
      <c r="AC225" s="95">
        <f t="shared" si="104"/>
        <v>0</v>
      </c>
      <c r="AD225" s="96"/>
      <c r="AE225" s="96"/>
      <c r="AF225" s="97">
        <f t="shared" si="29"/>
        <v>1184.14962</v>
      </c>
      <c r="AG225" s="98">
        <v>1031.34962</v>
      </c>
      <c r="AH225" s="98">
        <v>152.8</v>
      </c>
      <c r="AI225" s="99"/>
      <c r="AJ225" s="95">
        <f t="shared" si="31"/>
        <v>272</v>
      </c>
      <c r="AK225" s="96"/>
      <c r="AL225" s="98">
        <v>272.0</v>
      </c>
      <c r="AM225" s="99"/>
    </row>
    <row r="226" hidden="1" outlineLevel="2">
      <c r="A226" s="92"/>
      <c r="B226" s="93"/>
      <c r="C226" s="93"/>
      <c r="D226" s="11">
        <v>2019.0</v>
      </c>
      <c r="E226" s="94">
        <f t="shared" si="11"/>
        <v>1008.8492</v>
      </c>
      <c r="F226" s="94">
        <f t="shared" ref="F226:G226" si="526">I226+L226+O226+R226+U226+X226+AA226+AD226+AK226+AG226</f>
        <v>512.6492</v>
      </c>
      <c r="G226" s="94">
        <f t="shared" si="526"/>
        <v>496.2</v>
      </c>
      <c r="H226" s="97">
        <f t="shared" si="13"/>
        <v>456.17748</v>
      </c>
      <c r="I226" s="98">
        <v>456.17748</v>
      </c>
      <c r="J226" s="96"/>
      <c r="K226" s="95">
        <f t="shared" si="51"/>
        <v>0</v>
      </c>
      <c r="L226" s="96"/>
      <c r="M226" s="96"/>
      <c r="N226" s="95">
        <f t="shared" si="17"/>
        <v>0</v>
      </c>
      <c r="O226" s="96"/>
      <c r="P226" s="96"/>
      <c r="Q226" s="95">
        <f t="shared" si="19"/>
        <v>0</v>
      </c>
      <c r="R226" s="96"/>
      <c r="S226" s="96"/>
      <c r="T226" s="95">
        <f t="shared" si="21"/>
        <v>0</v>
      </c>
      <c r="U226" s="96"/>
      <c r="V226" s="96"/>
      <c r="W226" s="95">
        <f t="shared" si="23"/>
        <v>0</v>
      </c>
      <c r="X226" s="96"/>
      <c r="Y226" s="96"/>
      <c r="Z226" s="95">
        <f t="shared" si="103"/>
        <v>0</v>
      </c>
      <c r="AA226" s="96"/>
      <c r="AB226" s="96"/>
      <c r="AC226" s="95">
        <f t="shared" si="104"/>
        <v>0</v>
      </c>
      <c r="AD226" s="96"/>
      <c r="AE226" s="96"/>
      <c r="AF226" s="97">
        <f t="shared" si="29"/>
        <v>309.27172</v>
      </c>
      <c r="AG226" s="98">
        <v>56.47172</v>
      </c>
      <c r="AH226" s="98">
        <v>252.8</v>
      </c>
      <c r="AI226" s="99"/>
      <c r="AJ226" s="95">
        <f t="shared" si="31"/>
        <v>243.4</v>
      </c>
      <c r="AK226" s="96"/>
      <c r="AL226" s="98">
        <v>243.4</v>
      </c>
      <c r="AM226" s="99"/>
    </row>
    <row r="227" hidden="1" outlineLevel="2">
      <c r="A227" s="92"/>
      <c r="B227" s="93"/>
      <c r="C227" s="93"/>
      <c r="D227" s="11">
        <v>2020.0</v>
      </c>
      <c r="E227" s="94">
        <f t="shared" si="11"/>
        <v>603.2</v>
      </c>
      <c r="F227" s="94">
        <f t="shared" ref="F227:G227" si="527">I227+L227+O227+R227+U227+X227+AA227+AD227+AK227+AG227</f>
        <v>36</v>
      </c>
      <c r="G227" s="94">
        <f t="shared" si="527"/>
        <v>567.2</v>
      </c>
      <c r="H227" s="95">
        <f t="shared" si="13"/>
        <v>0</v>
      </c>
      <c r="I227" s="96"/>
      <c r="J227" s="96"/>
      <c r="K227" s="95">
        <f t="shared" si="51"/>
        <v>0</v>
      </c>
      <c r="L227" s="96"/>
      <c r="M227" s="96"/>
      <c r="N227" s="95">
        <f t="shared" si="17"/>
        <v>0</v>
      </c>
      <c r="O227" s="96"/>
      <c r="P227" s="96"/>
      <c r="Q227" s="95">
        <f t="shared" si="19"/>
        <v>0</v>
      </c>
      <c r="R227" s="96"/>
      <c r="S227" s="96"/>
      <c r="T227" s="95">
        <f t="shared" si="21"/>
        <v>0</v>
      </c>
      <c r="U227" s="96"/>
      <c r="V227" s="96"/>
      <c r="W227" s="95">
        <f t="shared" si="23"/>
        <v>0</v>
      </c>
      <c r="X227" s="96"/>
      <c r="Y227" s="96"/>
      <c r="Z227" s="95">
        <f t="shared" si="103"/>
        <v>0</v>
      </c>
      <c r="AA227" s="96"/>
      <c r="AB227" s="96"/>
      <c r="AC227" s="97">
        <f t="shared" si="104"/>
        <v>36</v>
      </c>
      <c r="AD227" s="98">
        <v>36.0</v>
      </c>
      <c r="AE227" s="96"/>
      <c r="AF227" s="95">
        <f t="shared" si="29"/>
        <v>240.2</v>
      </c>
      <c r="AG227" s="96"/>
      <c r="AH227" s="98">
        <v>240.2</v>
      </c>
      <c r="AI227" s="99"/>
      <c r="AJ227" s="95">
        <f t="shared" si="31"/>
        <v>327</v>
      </c>
      <c r="AK227" s="96"/>
      <c r="AL227" s="98">
        <v>327.0</v>
      </c>
      <c r="AM227" s="99"/>
    </row>
    <row r="228" hidden="1" outlineLevel="2">
      <c r="A228" s="92"/>
      <c r="B228" s="93"/>
      <c r="C228" s="93"/>
      <c r="D228" s="35">
        <v>2021.0</v>
      </c>
      <c r="E228" s="94">
        <f t="shared" si="11"/>
        <v>0</v>
      </c>
      <c r="F228" s="94">
        <f t="shared" ref="F228:G228" si="528">I228+L228+O228+R228+U228+X228+AA228+AD228+AK228+AG228</f>
        <v>0</v>
      </c>
      <c r="G228" s="94">
        <f t="shared" si="528"/>
        <v>0</v>
      </c>
      <c r="H228" s="95">
        <f t="shared" si="13"/>
        <v>0</v>
      </c>
      <c r="I228" s="96"/>
      <c r="J228" s="96"/>
      <c r="K228" s="95">
        <f t="shared" si="51"/>
        <v>0</v>
      </c>
      <c r="L228" s="96"/>
      <c r="M228" s="96"/>
      <c r="N228" s="95">
        <f t="shared" si="17"/>
        <v>0</v>
      </c>
      <c r="O228" s="96"/>
      <c r="P228" s="96"/>
      <c r="Q228" s="95">
        <f t="shared" si="19"/>
        <v>0</v>
      </c>
      <c r="R228" s="96"/>
      <c r="S228" s="96"/>
      <c r="T228" s="95">
        <f t="shared" si="21"/>
        <v>0</v>
      </c>
      <c r="U228" s="96"/>
      <c r="V228" s="96"/>
      <c r="W228" s="95">
        <f t="shared" si="23"/>
        <v>0</v>
      </c>
      <c r="X228" s="96"/>
      <c r="Y228" s="96"/>
      <c r="Z228" s="95">
        <f t="shared" si="103"/>
        <v>0</v>
      </c>
      <c r="AA228" s="96"/>
      <c r="AB228" s="96"/>
      <c r="AC228" s="97">
        <f t="shared" si="104"/>
        <v>0</v>
      </c>
      <c r="AD228" s="98"/>
      <c r="AE228" s="96"/>
      <c r="AF228" s="95">
        <f t="shared" si="29"/>
        <v>0</v>
      </c>
      <c r="AG228" s="96"/>
      <c r="AH228" s="98"/>
      <c r="AI228" s="99"/>
      <c r="AJ228" s="95">
        <f t="shared" si="31"/>
        <v>0</v>
      </c>
      <c r="AK228" s="96"/>
      <c r="AL228" s="98"/>
      <c r="AM228" s="99"/>
    </row>
    <row r="229" hidden="1" outlineLevel="1" collapsed="1">
      <c r="A229" s="22">
        <v>28.0</v>
      </c>
      <c r="B229" s="88" t="s">
        <v>110</v>
      </c>
      <c r="C229" s="88" t="s">
        <v>111</v>
      </c>
      <c r="D229" s="24"/>
      <c r="E229" s="89">
        <f t="shared" si="11"/>
        <v>4404.92426</v>
      </c>
      <c r="F229" s="89">
        <f t="shared" ref="F229:G229" si="529">SUM(F230:F236)</f>
        <v>3284.12426</v>
      </c>
      <c r="G229" s="89">
        <f t="shared" si="529"/>
        <v>1120.8</v>
      </c>
      <c r="H229" s="90">
        <f t="shared" si="13"/>
        <v>179.2052</v>
      </c>
      <c r="I229" s="88">
        <f t="shared" ref="I229:J229" si="530">SUM(I230:I236)</f>
        <v>179.2052</v>
      </c>
      <c r="J229" s="88">
        <f t="shared" si="530"/>
        <v>0</v>
      </c>
      <c r="K229" s="90">
        <f t="shared" si="51"/>
        <v>838.5774</v>
      </c>
      <c r="L229" s="88">
        <f t="shared" ref="L229:M229" si="531">SUM(L230:L236)</f>
        <v>838.5774</v>
      </c>
      <c r="M229" s="88">
        <f t="shared" si="531"/>
        <v>0</v>
      </c>
      <c r="N229" s="90">
        <f t="shared" si="17"/>
        <v>0</v>
      </c>
      <c r="O229" s="88">
        <f t="shared" ref="O229:P229" si="532">SUM(O230:O236)</f>
        <v>0</v>
      </c>
      <c r="P229" s="88">
        <f t="shared" si="532"/>
        <v>0</v>
      </c>
      <c r="Q229" s="90">
        <f t="shared" si="19"/>
        <v>584.954</v>
      </c>
      <c r="R229" s="88">
        <f t="shared" ref="R229:S229" si="533">SUM(R230:R236)</f>
        <v>584.954</v>
      </c>
      <c r="S229" s="88">
        <f t="shared" si="533"/>
        <v>0</v>
      </c>
      <c r="T229" s="90">
        <f t="shared" si="21"/>
        <v>0</v>
      </c>
      <c r="U229" s="88">
        <f t="shared" ref="U229:V229" si="534">SUM(U230:U236)</f>
        <v>0</v>
      </c>
      <c r="V229" s="88">
        <f t="shared" si="534"/>
        <v>0</v>
      </c>
      <c r="W229" s="90">
        <f t="shared" si="23"/>
        <v>0</v>
      </c>
      <c r="X229" s="88">
        <f t="shared" ref="X229:Y229" si="535">SUM(X230:X236)</f>
        <v>0</v>
      </c>
      <c r="Y229" s="88">
        <f t="shared" si="535"/>
        <v>0</v>
      </c>
      <c r="Z229" s="90">
        <f t="shared" si="103"/>
        <v>0</v>
      </c>
      <c r="AA229" s="88">
        <f t="shared" ref="AA229:AB229" si="536">SUM(AA230:AA236)</f>
        <v>0</v>
      </c>
      <c r="AB229" s="88">
        <f t="shared" si="536"/>
        <v>0</v>
      </c>
      <c r="AC229" s="90">
        <f t="shared" si="104"/>
        <v>0</v>
      </c>
      <c r="AD229" s="88">
        <f t="shared" ref="AD229:AE229" si="537">SUM(AD230:AD236)</f>
        <v>0</v>
      </c>
      <c r="AE229" s="88">
        <f t="shared" si="537"/>
        <v>0</v>
      </c>
      <c r="AF229" s="90">
        <f t="shared" si="29"/>
        <v>1754.15006</v>
      </c>
      <c r="AG229" s="88">
        <f t="shared" ref="AG229:AH229" si="538">SUM(AG230:AG236)</f>
        <v>1287.95006</v>
      </c>
      <c r="AH229" s="88">
        <f t="shared" si="538"/>
        <v>466.2</v>
      </c>
      <c r="AI229" s="91"/>
      <c r="AJ229" s="90">
        <f t="shared" si="31"/>
        <v>1048.0376</v>
      </c>
      <c r="AK229" s="88">
        <f t="shared" ref="AK229:AL229" si="539">SUM(AK230:AK236)</f>
        <v>393.4376</v>
      </c>
      <c r="AL229" s="88">
        <f t="shared" si="539"/>
        <v>654.6</v>
      </c>
      <c r="AM229" s="91"/>
    </row>
    <row r="230" hidden="1" outlineLevel="2">
      <c r="A230" s="92"/>
      <c r="B230" s="93"/>
      <c r="C230" s="93"/>
      <c r="D230" s="11">
        <v>2015.0</v>
      </c>
      <c r="E230" s="94">
        <f t="shared" si="11"/>
        <v>626.3062</v>
      </c>
      <c r="F230" s="94">
        <f t="shared" ref="F230:G230" si="540">I230+L230+O230+R230+U230+X230+AA230+AD230+AK230+AG230</f>
        <v>611.7062</v>
      </c>
      <c r="G230" s="94">
        <f t="shared" si="540"/>
        <v>14.6</v>
      </c>
      <c r="H230" s="97">
        <f t="shared" si="13"/>
        <v>93.8852</v>
      </c>
      <c r="I230" s="98">
        <v>93.8852</v>
      </c>
      <c r="J230" s="96"/>
      <c r="K230" s="97">
        <f t="shared" si="51"/>
        <v>517.821</v>
      </c>
      <c r="L230" s="98">
        <f>96.815+421.006</f>
        <v>517.821</v>
      </c>
      <c r="M230" s="96"/>
      <c r="N230" s="95">
        <f t="shared" si="17"/>
        <v>0</v>
      </c>
      <c r="O230" s="96"/>
      <c r="P230" s="96"/>
      <c r="Q230" s="95">
        <f t="shared" si="19"/>
        <v>0</v>
      </c>
      <c r="R230" s="96"/>
      <c r="S230" s="96"/>
      <c r="T230" s="95">
        <f t="shared" si="21"/>
        <v>0</v>
      </c>
      <c r="U230" s="96"/>
      <c r="V230" s="96"/>
      <c r="W230" s="95">
        <f t="shared" si="23"/>
        <v>0</v>
      </c>
      <c r="X230" s="96"/>
      <c r="Y230" s="96"/>
      <c r="Z230" s="95">
        <f t="shared" si="103"/>
        <v>0</v>
      </c>
      <c r="AA230" s="96"/>
      <c r="AB230" s="96"/>
      <c r="AC230" s="95">
        <f t="shared" si="104"/>
        <v>0</v>
      </c>
      <c r="AD230" s="96"/>
      <c r="AE230" s="96"/>
      <c r="AF230" s="95">
        <f t="shared" si="29"/>
        <v>0</v>
      </c>
      <c r="AG230" s="96"/>
      <c r="AH230" s="96"/>
      <c r="AI230" s="99"/>
      <c r="AJ230" s="95">
        <f t="shared" si="31"/>
        <v>14.6</v>
      </c>
      <c r="AK230" s="96"/>
      <c r="AL230" s="98">
        <v>14.6</v>
      </c>
      <c r="AM230" s="99"/>
    </row>
    <row r="231" hidden="1" outlineLevel="2">
      <c r="A231" s="92"/>
      <c r="B231" s="93"/>
      <c r="C231" s="93"/>
      <c r="D231" s="11">
        <v>2016.0</v>
      </c>
      <c r="E231" s="94">
        <f t="shared" si="11"/>
        <v>700.02</v>
      </c>
      <c r="F231" s="94">
        <f t="shared" ref="F231:G231" si="541">I231+L231+O231+R231+U231+X231+AA231+AD231+AK231+AG231</f>
        <v>660.82</v>
      </c>
      <c r="G231" s="94">
        <f t="shared" si="541"/>
        <v>39.2</v>
      </c>
      <c r="H231" s="97">
        <f t="shared" si="13"/>
        <v>85.32</v>
      </c>
      <c r="I231" s="98">
        <v>85.32</v>
      </c>
      <c r="J231" s="96"/>
      <c r="K231" s="95">
        <f t="shared" si="51"/>
        <v>0</v>
      </c>
      <c r="L231" s="96"/>
      <c r="M231" s="96"/>
      <c r="N231" s="95">
        <f t="shared" si="17"/>
        <v>0</v>
      </c>
      <c r="O231" s="96"/>
      <c r="P231" s="96"/>
      <c r="Q231" s="97">
        <f t="shared" si="19"/>
        <v>575.5</v>
      </c>
      <c r="R231" s="98">
        <v>575.5</v>
      </c>
      <c r="S231" s="96"/>
      <c r="T231" s="95">
        <f t="shared" si="21"/>
        <v>0</v>
      </c>
      <c r="U231" s="96"/>
      <c r="V231" s="96"/>
      <c r="W231" s="95">
        <f t="shared" si="23"/>
        <v>0</v>
      </c>
      <c r="X231" s="96"/>
      <c r="Y231" s="96"/>
      <c r="Z231" s="95">
        <f t="shared" si="103"/>
        <v>0</v>
      </c>
      <c r="AA231" s="96"/>
      <c r="AB231" s="96"/>
      <c r="AC231" s="95">
        <f t="shared" si="104"/>
        <v>0</v>
      </c>
      <c r="AD231" s="96"/>
      <c r="AE231" s="96"/>
      <c r="AF231" s="95">
        <f t="shared" si="29"/>
        <v>9.9</v>
      </c>
      <c r="AG231" s="96"/>
      <c r="AH231" s="98">
        <v>9.9</v>
      </c>
      <c r="AI231" s="99"/>
      <c r="AJ231" s="95">
        <f t="shared" si="31"/>
        <v>29.3</v>
      </c>
      <c r="AK231" s="96"/>
      <c r="AL231" s="98">
        <v>29.3</v>
      </c>
      <c r="AM231" s="99"/>
    </row>
    <row r="232" hidden="1" outlineLevel="2">
      <c r="A232" s="92"/>
      <c r="B232" s="93"/>
      <c r="C232" s="93"/>
      <c r="D232" s="11">
        <v>2017.0</v>
      </c>
      <c r="E232" s="94">
        <f t="shared" si="11"/>
        <v>346.1968</v>
      </c>
      <c r="F232" s="94">
        <f t="shared" ref="F232:G232" si="542">I232+L232+O232+R232+U232+X232+AA232+AD232+AK232+AG232</f>
        <v>276.3968</v>
      </c>
      <c r="G232" s="94">
        <f t="shared" si="542"/>
        <v>69.8</v>
      </c>
      <c r="H232" s="95">
        <f t="shared" si="13"/>
        <v>0</v>
      </c>
      <c r="I232" s="96"/>
      <c r="J232" s="96"/>
      <c r="K232" s="95">
        <f t="shared" si="51"/>
        <v>0</v>
      </c>
      <c r="L232" s="96"/>
      <c r="M232" s="96"/>
      <c r="N232" s="95">
        <f t="shared" si="17"/>
        <v>0</v>
      </c>
      <c r="O232" s="96"/>
      <c r="P232" s="96"/>
      <c r="Q232" s="97">
        <f t="shared" si="19"/>
        <v>9.454</v>
      </c>
      <c r="R232" s="98">
        <v>9.454</v>
      </c>
      <c r="S232" s="96"/>
      <c r="T232" s="95">
        <f t="shared" si="21"/>
        <v>0</v>
      </c>
      <c r="U232" s="96"/>
      <c r="V232" s="96"/>
      <c r="W232" s="95">
        <f t="shared" si="23"/>
        <v>0</v>
      </c>
      <c r="X232" s="96"/>
      <c r="Y232" s="96"/>
      <c r="Z232" s="95">
        <f t="shared" si="103"/>
        <v>0</v>
      </c>
      <c r="AA232" s="96"/>
      <c r="AB232" s="96"/>
      <c r="AC232" s="95">
        <f t="shared" si="104"/>
        <v>0</v>
      </c>
      <c r="AD232" s="96"/>
      <c r="AE232" s="96"/>
      <c r="AF232" s="97">
        <f t="shared" si="29"/>
        <v>297.2428</v>
      </c>
      <c r="AG232" s="98">
        <v>266.9428</v>
      </c>
      <c r="AH232" s="98">
        <v>30.3</v>
      </c>
      <c r="AI232" s="99"/>
      <c r="AJ232" s="95">
        <f t="shared" si="31"/>
        <v>39.5</v>
      </c>
      <c r="AK232" s="96"/>
      <c r="AL232" s="98">
        <v>39.5</v>
      </c>
      <c r="AM232" s="99"/>
    </row>
    <row r="233" hidden="1" outlineLevel="2">
      <c r="A233" s="92"/>
      <c r="B233" s="93"/>
      <c r="C233" s="93"/>
      <c r="D233" s="11">
        <v>2018.0</v>
      </c>
      <c r="E233" s="94">
        <f t="shared" si="11"/>
        <v>201.98</v>
      </c>
      <c r="F233" s="94">
        <f t="shared" ref="F233:G233" si="543">I233+L233+O233+R233+U233+X233+AA233+AD233+AK233+AG233</f>
        <v>31.38</v>
      </c>
      <c r="G233" s="94">
        <f t="shared" si="543"/>
        <v>170.6</v>
      </c>
      <c r="H233" s="95">
        <f t="shared" si="13"/>
        <v>0</v>
      </c>
      <c r="I233" s="96"/>
      <c r="J233" s="96"/>
      <c r="K233" s="95">
        <f t="shared" si="51"/>
        <v>0</v>
      </c>
      <c r="L233" s="96"/>
      <c r="M233" s="96"/>
      <c r="N233" s="95">
        <f t="shared" si="17"/>
        <v>0</v>
      </c>
      <c r="O233" s="96"/>
      <c r="P233" s="96"/>
      <c r="Q233" s="95">
        <f t="shared" si="19"/>
        <v>0</v>
      </c>
      <c r="R233" s="96"/>
      <c r="S233" s="96"/>
      <c r="T233" s="95">
        <f t="shared" si="21"/>
        <v>0</v>
      </c>
      <c r="U233" s="96"/>
      <c r="V233" s="96"/>
      <c r="W233" s="95">
        <f t="shared" si="23"/>
        <v>0</v>
      </c>
      <c r="X233" s="96"/>
      <c r="Y233" s="96"/>
      <c r="Z233" s="95">
        <f t="shared" si="103"/>
        <v>0</v>
      </c>
      <c r="AA233" s="96"/>
      <c r="AB233" s="96"/>
      <c r="AC233" s="95">
        <f t="shared" si="104"/>
        <v>0</v>
      </c>
      <c r="AD233" s="96"/>
      <c r="AE233" s="96"/>
      <c r="AF233" s="97">
        <f t="shared" si="29"/>
        <v>52.68</v>
      </c>
      <c r="AG233" s="98">
        <v>31.38</v>
      </c>
      <c r="AH233" s="98">
        <v>21.3</v>
      </c>
      <c r="AI233" s="99"/>
      <c r="AJ233" s="95">
        <f t="shared" si="31"/>
        <v>149.3</v>
      </c>
      <c r="AK233" s="96"/>
      <c r="AL233" s="98">
        <v>149.3</v>
      </c>
      <c r="AM233" s="99"/>
    </row>
    <row r="234" hidden="1" outlineLevel="2">
      <c r="A234" s="92"/>
      <c r="B234" s="93"/>
      <c r="C234" s="93"/>
      <c r="D234" s="11">
        <v>2019.0</v>
      </c>
      <c r="E234" s="94">
        <f t="shared" si="11"/>
        <v>1711.72126</v>
      </c>
      <c r="F234" s="94">
        <f t="shared" ref="F234:G234" si="544">I234+L234+O234+R234+U234+X234+AA234+AD234+AK234+AG234</f>
        <v>1432.82126</v>
      </c>
      <c r="G234" s="94">
        <f t="shared" si="544"/>
        <v>278.9</v>
      </c>
      <c r="H234" s="95">
        <f t="shared" si="13"/>
        <v>0</v>
      </c>
      <c r="I234" s="96"/>
      <c r="J234" s="96"/>
      <c r="K234" s="97">
        <f t="shared" si="51"/>
        <v>99.7564</v>
      </c>
      <c r="L234" s="98">
        <v>99.7564</v>
      </c>
      <c r="M234" s="96"/>
      <c r="N234" s="95">
        <f t="shared" si="17"/>
        <v>0</v>
      </c>
      <c r="O234" s="96"/>
      <c r="P234" s="96"/>
      <c r="Q234" s="95">
        <f t="shared" si="19"/>
        <v>0</v>
      </c>
      <c r="R234" s="96"/>
      <c r="S234" s="96"/>
      <c r="T234" s="95">
        <f t="shared" si="21"/>
        <v>0</v>
      </c>
      <c r="U234" s="96"/>
      <c r="V234" s="96"/>
      <c r="W234" s="95">
        <f t="shared" si="23"/>
        <v>0</v>
      </c>
      <c r="X234" s="96"/>
      <c r="Y234" s="96"/>
      <c r="Z234" s="95">
        <f t="shared" si="103"/>
        <v>0</v>
      </c>
      <c r="AA234" s="96"/>
      <c r="AB234" s="96"/>
      <c r="AC234" s="95">
        <f t="shared" si="104"/>
        <v>0</v>
      </c>
      <c r="AD234" s="96"/>
      <c r="AE234" s="96"/>
      <c r="AF234" s="97">
        <f t="shared" si="29"/>
        <v>1053.12726</v>
      </c>
      <c r="AG234" s="98">
        <v>989.62726</v>
      </c>
      <c r="AH234" s="98">
        <v>63.5</v>
      </c>
      <c r="AI234" s="99"/>
      <c r="AJ234" s="97">
        <f t="shared" si="31"/>
        <v>558.8376</v>
      </c>
      <c r="AK234" s="98">
        <v>343.4376</v>
      </c>
      <c r="AL234" s="98">
        <v>215.4</v>
      </c>
      <c r="AM234" s="99"/>
    </row>
    <row r="235" hidden="1" outlineLevel="2">
      <c r="A235" s="92"/>
      <c r="B235" s="93"/>
      <c r="C235" s="93"/>
      <c r="D235" s="11">
        <v>2020.0</v>
      </c>
      <c r="E235" s="94">
        <f t="shared" si="11"/>
        <v>818.7</v>
      </c>
      <c r="F235" s="94">
        <f t="shared" ref="F235:G235" si="545">I235+L235+O235+R235+U235+X235+AA235+AD235+AK235+AG235</f>
        <v>271</v>
      </c>
      <c r="G235" s="94">
        <f t="shared" si="545"/>
        <v>547.7</v>
      </c>
      <c r="H235" s="95">
        <f t="shared" si="13"/>
        <v>0</v>
      </c>
      <c r="I235" s="96"/>
      <c r="J235" s="96"/>
      <c r="K235" s="97">
        <f t="shared" si="51"/>
        <v>221</v>
      </c>
      <c r="L235" s="105">
        <f>75+146</f>
        <v>221</v>
      </c>
      <c r="M235" s="96"/>
      <c r="N235" s="95">
        <f t="shared" si="17"/>
        <v>0</v>
      </c>
      <c r="O235" s="96"/>
      <c r="P235" s="96"/>
      <c r="Q235" s="95">
        <f t="shared" si="19"/>
        <v>0</v>
      </c>
      <c r="R235" s="96"/>
      <c r="S235" s="96"/>
      <c r="T235" s="95">
        <f t="shared" si="21"/>
        <v>0</v>
      </c>
      <c r="U235" s="96"/>
      <c r="V235" s="96"/>
      <c r="W235" s="95">
        <f t="shared" si="23"/>
        <v>0</v>
      </c>
      <c r="X235" s="96"/>
      <c r="Y235" s="96"/>
      <c r="Z235" s="95">
        <f t="shared" si="103"/>
        <v>0</v>
      </c>
      <c r="AA235" s="96"/>
      <c r="AB235" s="96"/>
      <c r="AC235" s="97">
        <f t="shared" si="104"/>
        <v>0</v>
      </c>
      <c r="AD235" s="98"/>
      <c r="AE235" s="96"/>
      <c r="AF235" s="97">
        <f t="shared" si="29"/>
        <v>341.2</v>
      </c>
      <c r="AG235" s="98"/>
      <c r="AH235" s="98">
        <v>341.2</v>
      </c>
      <c r="AI235" s="99"/>
      <c r="AJ235" s="97">
        <f t="shared" si="31"/>
        <v>256.5</v>
      </c>
      <c r="AK235" s="98">
        <v>50.0</v>
      </c>
      <c r="AL235" s="98">
        <v>206.5</v>
      </c>
      <c r="AM235" s="103" t="s">
        <v>65</v>
      </c>
    </row>
    <row r="236" hidden="1" outlineLevel="2">
      <c r="A236" s="92"/>
      <c r="B236" s="93"/>
      <c r="C236" s="93"/>
      <c r="D236" s="35">
        <v>2021.0</v>
      </c>
      <c r="E236" s="94">
        <f t="shared" si="11"/>
        <v>0</v>
      </c>
      <c r="F236" s="94">
        <f t="shared" ref="F236:G236" si="546">I236+L236+O236+R236+U236+X236+AA236+AD236+AK236+AG236</f>
        <v>0</v>
      </c>
      <c r="G236" s="94">
        <f t="shared" si="546"/>
        <v>0</v>
      </c>
      <c r="H236" s="95">
        <f t="shared" si="13"/>
        <v>0</v>
      </c>
      <c r="I236" s="96"/>
      <c r="J236" s="96"/>
      <c r="K236" s="97">
        <f t="shared" si="51"/>
        <v>0</v>
      </c>
      <c r="L236" s="105"/>
      <c r="M236" s="96"/>
      <c r="N236" s="95">
        <f t="shared" si="17"/>
        <v>0</v>
      </c>
      <c r="O236" s="96"/>
      <c r="P236" s="96"/>
      <c r="Q236" s="95">
        <f t="shared" si="19"/>
        <v>0</v>
      </c>
      <c r="R236" s="96"/>
      <c r="S236" s="96"/>
      <c r="T236" s="95">
        <f t="shared" si="21"/>
        <v>0</v>
      </c>
      <c r="U236" s="96"/>
      <c r="V236" s="96"/>
      <c r="W236" s="95">
        <f t="shared" si="23"/>
        <v>0</v>
      </c>
      <c r="X236" s="96"/>
      <c r="Y236" s="96"/>
      <c r="Z236" s="95">
        <f t="shared" si="103"/>
        <v>0</v>
      </c>
      <c r="AA236" s="96"/>
      <c r="AB236" s="96"/>
      <c r="AC236" s="97">
        <f t="shared" si="104"/>
        <v>0</v>
      </c>
      <c r="AD236" s="98"/>
      <c r="AE236" s="96"/>
      <c r="AF236" s="97">
        <f t="shared" si="29"/>
        <v>0</v>
      </c>
      <c r="AG236" s="98"/>
      <c r="AH236" s="98"/>
      <c r="AI236" s="99"/>
      <c r="AJ236" s="97">
        <f t="shared" si="31"/>
        <v>0</v>
      </c>
      <c r="AK236" s="98"/>
      <c r="AL236" s="98"/>
      <c r="AM236" s="99"/>
    </row>
    <row r="237" hidden="1" outlineLevel="1" collapsed="1">
      <c r="A237" s="22">
        <v>29.0</v>
      </c>
      <c r="B237" s="88" t="s">
        <v>112</v>
      </c>
      <c r="C237" s="88" t="s">
        <v>113</v>
      </c>
      <c r="D237" s="24"/>
      <c r="E237" s="89">
        <f t="shared" si="11"/>
        <v>9104.64312</v>
      </c>
      <c r="F237" s="89">
        <f t="shared" ref="F237:G237" si="547">SUM(F238:F244)</f>
        <v>7832.84312</v>
      </c>
      <c r="G237" s="89">
        <f t="shared" si="547"/>
        <v>1271.8</v>
      </c>
      <c r="H237" s="90">
        <f t="shared" si="13"/>
        <v>269.13556</v>
      </c>
      <c r="I237" s="88">
        <f t="shared" ref="I237:J237" si="548">SUM(I238:I244)</f>
        <v>269.13556</v>
      </c>
      <c r="J237" s="88">
        <f t="shared" si="548"/>
        <v>0</v>
      </c>
      <c r="K237" s="90">
        <f t="shared" si="51"/>
        <v>335.29075</v>
      </c>
      <c r="L237" s="88">
        <f t="shared" ref="L237:M237" si="549">SUM(L238:L244)</f>
        <v>335.29075</v>
      </c>
      <c r="M237" s="88">
        <f t="shared" si="549"/>
        <v>0</v>
      </c>
      <c r="N237" s="90">
        <f t="shared" si="17"/>
        <v>0</v>
      </c>
      <c r="O237" s="88">
        <f t="shared" ref="O237:P237" si="550">SUM(O238:O244)</f>
        <v>0</v>
      </c>
      <c r="P237" s="88">
        <f t="shared" si="550"/>
        <v>0</v>
      </c>
      <c r="Q237" s="90">
        <f t="shared" si="19"/>
        <v>698.47393</v>
      </c>
      <c r="R237" s="88">
        <f t="shared" ref="R237:S237" si="551">SUM(R238:R244)</f>
        <v>698.47393</v>
      </c>
      <c r="S237" s="88">
        <f t="shared" si="551"/>
        <v>0</v>
      </c>
      <c r="T237" s="90">
        <f t="shared" si="21"/>
        <v>468.89179</v>
      </c>
      <c r="U237" s="88">
        <f t="shared" ref="U237:V237" si="552">SUM(U238:U244)</f>
        <v>468.89179</v>
      </c>
      <c r="V237" s="88">
        <f t="shared" si="552"/>
        <v>0</v>
      </c>
      <c r="W237" s="90">
        <f t="shared" si="23"/>
        <v>0</v>
      </c>
      <c r="X237" s="88">
        <f t="shared" ref="X237:Y237" si="553">SUM(X238:X244)</f>
        <v>0</v>
      </c>
      <c r="Y237" s="88">
        <f t="shared" si="553"/>
        <v>0</v>
      </c>
      <c r="Z237" s="90">
        <f t="shared" si="103"/>
        <v>333.142</v>
      </c>
      <c r="AA237" s="88">
        <f t="shared" ref="AA237:AB237" si="554">SUM(AA238:AA244)</f>
        <v>333.142</v>
      </c>
      <c r="AB237" s="88">
        <f t="shared" si="554"/>
        <v>0</v>
      </c>
      <c r="AC237" s="90">
        <f t="shared" si="104"/>
        <v>3300.44535</v>
      </c>
      <c r="AD237" s="88">
        <f t="shared" ref="AD237:AE237" si="555">SUM(AD238:AD244)</f>
        <v>3300.44535</v>
      </c>
      <c r="AE237" s="88">
        <f t="shared" si="555"/>
        <v>0</v>
      </c>
      <c r="AF237" s="90">
        <f t="shared" si="29"/>
        <v>1823.34174</v>
      </c>
      <c r="AG237" s="88">
        <f t="shared" ref="AG237:AH237" si="556">SUM(AG238:AG244)</f>
        <v>1492.24174</v>
      </c>
      <c r="AH237" s="88">
        <f t="shared" si="556"/>
        <v>331.1</v>
      </c>
      <c r="AI237" s="91"/>
      <c r="AJ237" s="90">
        <f t="shared" si="31"/>
        <v>1875.922</v>
      </c>
      <c r="AK237" s="88">
        <f t="shared" ref="AK237:AL237" si="557">SUM(AK238:AK244)</f>
        <v>935.222</v>
      </c>
      <c r="AL237" s="88">
        <f t="shared" si="557"/>
        <v>940.7</v>
      </c>
      <c r="AM237" s="91"/>
    </row>
    <row r="238" hidden="1" outlineLevel="2">
      <c r="A238" s="92"/>
      <c r="B238" s="93"/>
      <c r="C238" s="93"/>
      <c r="D238" s="11">
        <v>2015.0</v>
      </c>
      <c r="E238" s="94">
        <f t="shared" si="11"/>
        <v>435.89573</v>
      </c>
      <c r="F238" s="94">
        <f t="shared" ref="F238:G238" si="558">I238+L238+O238+R238+U238+X238+AA238+AD238+AK238+AG238</f>
        <v>411.39573</v>
      </c>
      <c r="G238" s="94">
        <f t="shared" si="558"/>
        <v>24.5</v>
      </c>
      <c r="H238" s="97">
        <f t="shared" si="13"/>
        <v>72.85298</v>
      </c>
      <c r="I238" s="98">
        <v>72.85298</v>
      </c>
      <c r="J238" s="96"/>
      <c r="K238" s="97">
        <f t="shared" si="51"/>
        <v>335.29075</v>
      </c>
      <c r="L238" s="98">
        <v>335.29075</v>
      </c>
      <c r="M238" s="96"/>
      <c r="N238" s="95">
        <f t="shared" si="17"/>
        <v>0</v>
      </c>
      <c r="O238" s="96"/>
      <c r="P238" s="96"/>
      <c r="Q238" s="95">
        <f t="shared" si="19"/>
        <v>0</v>
      </c>
      <c r="R238" s="96"/>
      <c r="S238" s="96"/>
      <c r="T238" s="95">
        <f t="shared" si="21"/>
        <v>0</v>
      </c>
      <c r="U238" s="96"/>
      <c r="V238" s="96"/>
      <c r="W238" s="95">
        <f t="shared" si="23"/>
        <v>0</v>
      </c>
      <c r="X238" s="96"/>
      <c r="Y238" s="96"/>
      <c r="Z238" s="97">
        <f t="shared" si="103"/>
        <v>3.252</v>
      </c>
      <c r="AA238" s="98">
        <v>3.252</v>
      </c>
      <c r="AB238" s="96"/>
      <c r="AC238" s="95">
        <f t="shared" si="104"/>
        <v>0</v>
      </c>
      <c r="AD238" s="96"/>
      <c r="AE238" s="96"/>
      <c r="AF238" s="95">
        <f t="shared" si="29"/>
        <v>0</v>
      </c>
      <c r="AG238" s="96"/>
      <c r="AH238" s="96"/>
      <c r="AI238" s="99"/>
      <c r="AJ238" s="95">
        <f t="shared" si="31"/>
        <v>24.5</v>
      </c>
      <c r="AK238" s="96"/>
      <c r="AL238" s="98">
        <v>24.5</v>
      </c>
      <c r="AM238" s="99"/>
    </row>
    <row r="239" hidden="1" outlineLevel="2">
      <c r="A239" s="92"/>
      <c r="B239" s="93"/>
      <c r="C239" s="93"/>
      <c r="D239" s="11">
        <v>2016.0</v>
      </c>
      <c r="E239" s="94">
        <f t="shared" si="11"/>
        <v>419.79</v>
      </c>
      <c r="F239" s="94">
        <f t="shared" ref="F239:G239" si="559">I239+L239+O239+R239+U239+X239+AA239+AD239+AK239+AG239</f>
        <v>329.89</v>
      </c>
      <c r="G239" s="94">
        <f t="shared" si="559"/>
        <v>89.9</v>
      </c>
      <c r="H239" s="95">
        <f t="shared" si="13"/>
        <v>0</v>
      </c>
      <c r="I239" s="96"/>
      <c r="J239" s="96"/>
      <c r="K239" s="95">
        <f t="shared" si="51"/>
        <v>0</v>
      </c>
      <c r="L239" s="96"/>
      <c r="M239" s="96"/>
      <c r="N239" s="95">
        <f t="shared" si="17"/>
        <v>0</v>
      </c>
      <c r="O239" s="96"/>
      <c r="P239" s="96"/>
      <c r="Q239" s="95">
        <f t="shared" si="19"/>
        <v>0</v>
      </c>
      <c r="R239" s="96"/>
      <c r="S239" s="96"/>
      <c r="T239" s="95">
        <f t="shared" si="21"/>
        <v>0</v>
      </c>
      <c r="U239" s="96"/>
      <c r="V239" s="96"/>
      <c r="W239" s="95">
        <f t="shared" si="23"/>
        <v>0</v>
      </c>
      <c r="X239" s="96"/>
      <c r="Y239" s="96"/>
      <c r="Z239" s="97">
        <f t="shared" si="103"/>
        <v>329.89</v>
      </c>
      <c r="AA239" s="98">
        <v>329.89</v>
      </c>
      <c r="AB239" s="96"/>
      <c r="AC239" s="95">
        <f t="shared" si="104"/>
        <v>0</v>
      </c>
      <c r="AD239" s="96"/>
      <c r="AE239" s="96"/>
      <c r="AF239" s="95">
        <f t="shared" si="29"/>
        <v>0</v>
      </c>
      <c r="AG239" s="96"/>
      <c r="AH239" s="96"/>
      <c r="AI239" s="99"/>
      <c r="AJ239" s="95">
        <f t="shared" si="31"/>
        <v>89.9</v>
      </c>
      <c r="AK239" s="96"/>
      <c r="AL239" s="98">
        <v>89.9</v>
      </c>
      <c r="AM239" s="99"/>
    </row>
    <row r="240" hidden="1" outlineLevel="2">
      <c r="A240" s="92"/>
      <c r="B240" s="93"/>
      <c r="C240" s="93"/>
      <c r="D240" s="11">
        <v>2017.0</v>
      </c>
      <c r="E240" s="94">
        <f t="shared" si="11"/>
        <v>867.09733</v>
      </c>
      <c r="F240" s="94">
        <f t="shared" ref="F240:G240" si="560">I240+L240+O240+R240+U240+X240+AA240+AD240+AK240+AG240</f>
        <v>798.39733</v>
      </c>
      <c r="G240" s="94">
        <f t="shared" si="560"/>
        <v>68.7</v>
      </c>
      <c r="H240" s="95">
        <f t="shared" si="13"/>
        <v>0</v>
      </c>
      <c r="I240" s="96"/>
      <c r="J240" s="96"/>
      <c r="K240" s="95">
        <f t="shared" si="51"/>
        <v>0</v>
      </c>
      <c r="L240" s="96"/>
      <c r="M240" s="96"/>
      <c r="N240" s="95">
        <f t="shared" si="17"/>
        <v>0</v>
      </c>
      <c r="O240" s="96"/>
      <c r="P240" s="96"/>
      <c r="Q240" s="97">
        <f t="shared" si="19"/>
        <v>698.47393</v>
      </c>
      <c r="R240" s="98">
        <v>698.47393</v>
      </c>
      <c r="S240" s="96"/>
      <c r="T240" s="95">
        <f t="shared" si="21"/>
        <v>0</v>
      </c>
      <c r="U240" s="96"/>
      <c r="V240" s="96"/>
      <c r="W240" s="95">
        <f t="shared" si="23"/>
        <v>0</v>
      </c>
      <c r="X240" s="96"/>
      <c r="Y240" s="96"/>
      <c r="Z240" s="95">
        <f t="shared" si="103"/>
        <v>0</v>
      </c>
      <c r="AA240" s="96"/>
      <c r="AB240" s="96"/>
      <c r="AC240" s="97">
        <f t="shared" si="104"/>
        <v>27.5394</v>
      </c>
      <c r="AD240" s="98">
        <v>27.5394</v>
      </c>
      <c r="AE240" s="96"/>
      <c r="AF240" s="95">
        <f t="shared" si="29"/>
        <v>10</v>
      </c>
      <c r="AG240" s="96"/>
      <c r="AH240" s="98">
        <v>10.0</v>
      </c>
      <c r="AI240" s="99"/>
      <c r="AJ240" s="97">
        <f t="shared" si="31"/>
        <v>131.084</v>
      </c>
      <c r="AK240" s="98">
        <v>72.384</v>
      </c>
      <c r="AL240" s="98">
        <v>58.7</v>
      </c>
      <c r="AM240" s="99"/>
    </row>
    <row r="241" hidden="1" outlineLevel="2">
      <c r="A241" s="92"/>
      <c r="B241" s="93"/>
      <c r="C241" s="93"/>
      <c r="D241" s="11">
        <v>2018.0</v>
      </c>
      <c r="E241" s="94">
        <f t="shared" si="11"/>
        <v>257.998</v>
      </c>
      <c r="F241" s="94">
        <f t="shared" ref="F241:G241" si="561">I241+L241+O241+R241+U241+X241+AA241+AD241+AK241+AG241</f>
        <v>124.998</v>
      </c>
      <c r="G241" s="94">
        <f t="shared" si="561"/>
        <v>133</v>
      </c>
      <c r="H241" s="95">
        <f t="shared" si="13"/>
        <v>0</v>
      </c>
      <c r="I241" s="96"/>
      <c r="J241" s="96"/>
      <c r="K241" s="95">
        <f t="shared" si="51"/>
        <v>0</v>
      </c>
      <c r="L241" s="96"/>
      <c r="M241" s="96"/>
      <c r="N241" s="95">
        <f t="shared" si="17"/>
        <v>0</v>
      </c>
      <c r="O241" s="96"/>
      <c r="P241" s="96"/>
      <c r="Q241" s="95">
        <f t="shared" si="19"/>
        <v>0</v>
      </c>
      <c r="R241" s="96"/>
      <c r="S241" s="96"/>
      <c r="T241" s="95">
        <f t="shared" si="21"/>
        <v>0</v>
      </c>
      <c r="U241" s="96"/>
      <c r="V241" s="96"/>
      <c r="W241" s="95">
        <f t="shared" si="23"/>
        <v>0</v>
      </c>
      <c r="X241" s="96"/>
      <c r="Y241" s="96"/>
      <c r="Z241" s="95">
        <f t="shared" si="103"/>
        <v>0</v>
      </c>
      <c r="AA241" s="96"/>
      <c r="AB241" s="96"/>
      <c r="AC241" s="95">
        <f t="shared" si="104"/>
        <v>0</v>
      </c>
      <c r="AD241" s="96"/>
      <c r="AE241" s="96"/>
      <c r="AF241" s="95">
        <f t="shared" si="29"/>
        <v>52.3</v>
      </c>
      <c r="AG241" s="96"/>
      <c r="AH241" s="98">
        <v>52.3</v>
      </c>
      <c r="AI241" s="99"/>
      <c r="AJ241" s="97">
        <f t="shared" si="31"/>
        <v>205.698</v>
      </c>
      <c r="AK241" s="98">
        <v>124.998</v>
      </c>
      <c r="AL241" s="98">
        <v>80.7</v>
      </c>
      <c r="AM241" s="99"/>
    </row>
    <row r="242" hidden="1" outlineLevel="2">
      <c r="A242" s="92"/>
      <c r="B242" s="93"/>
      <c r="C242" s="93"/>
      <c r="D242" s="11">
        <v>2019.0</v>
      </c>
      <c r="E242" s="94">
        <f t="shared" si="11"/>
        <v>3597.56206</v>
      </c>
      <c r="F242" s="94">
        <f t="shared" ref="F242:G242" si="562">I242+L242+O242+R242+U242+X242+AA242+AD242+AK242+AG242</f>
        <v>3032.16206</v>
      </c>
      <c r="G242" s="94">
        <f t="shared" si="562"/>
        <v>565.4</v>
      </c>
      <c r="H242" s="97">
        <f t="shared" si="13"/>
        <v>196.28258</v>
      </c>
      <c r="I242" s="98">
        <v>196.28258</v>
      </c>
      <c r="J242" s="96"/>
      <c r="K242" s="95">
        <f t="shared" si="51"/>
        <v>0</v>
      </c>
      <c r="L242" s="96"/>
      <c r="M242" s="96"/>
      <c r="N242" s="95">
        <f t="shared" si="17"/>
        <v>0</v>
      </c>
      <c r="O242" s="96"/>
      <c r="P242" s="96"/>
      <c r="Q242" s="95">
        <f t="shared" si="19"/>
        <v>0</v>
      </c>
      <c r="R242" s="96"/>
      <c r="S242" s="96"/>
      <c r="T242" s="97">
        <f t="shared" si="21"/>
        <v>468.89179</v>
      </c>
      <c r="U242" s="98">
        <v>468.89179</v>
      </c>
      <c r="V242" s="96"/>
      <c r="W242" s="95">
        <f t="shared" si="23"/>
        <v>0</v>
      </c>
      <c r="X242" s="96"/>
      <c r="Y242" s="96"/>
      <c r="Z242" s="95">
        <f t="shared" si="103"/>
        <v>0</v>
      </c>
      <c r="AA242" s="96"/>
      <c r="AB242" s="96"/>
      <c r="AC242" s="97">
        <f t="shared" si="104"/>
        <v>1394.90595</v>
      </c>
      <c r="AD242" s="98">
        <v>1394.90595</v>
      </c>
      <c r="AE242" s="96"/>
      <c r="AF242" s="97">
        <f t="shared" si="29"/>
        <v>869.84174</v>
      </c>
      <c r="AG242" s="98">
        <v>797.24174</v>
      </c>
      <c r="AH242" s="98">
        <v>72.6</v>
      </c>
      <c r="AI242" s="99"/>
      <c r="AJ242" s="97">
        <f t="shared" si="31"/>
        <v>667.64</v>
      </c>
      <c r="AK242" s="98">
        <v>174.84</v>
      </c>
      <c r="AL242" s="98">
        <v>492.8</v>
      </c>
      <c r="AM242" s="99"/>
    </row>
    <row r="243" hidden="1" outlineLevel="2">
      <c r="A243" s="92"/>
      <c r="B243" s="93"/>
      <c r="C243" s="93"/>
      <c r="D243" s="11">
        <v>2020.0</v>
      </c>
      <c r="E243" s="94">
        <f t="shared" si="11"/>
        <v>3526.3</v>
      </c>
      <c r="F243" s="94">
        <f t="shared" ref="F243:G243" si="563">I243+L243+O243+R243+U243+X243+AA243+AD243+AK243+AG243</f>
        <v>3136</v>
      </c>
      <c r="G243" s="94">
        <f t="shared" si="563"/>
        <v>390.3</v>
      </c>
      <c r="H243" s="95">
        <f t="shared" si="13"/>
        <v>0</v>
      </c>
      <c r="I243" s="96"/>
      <c r="J243" s="96"/>
      <c r="K243" s="95">
        <f t="shared" si="51"/>
        <v>0</v>
      </c>
      <c r="L243" s="96"/>
      <c r="M243" s="96"/>
      <c r="N243" s="95">
        <f t="shared" si="17"/>
        <v>0</v>
      </c>
      <c r="O243" s="96"/>
      <c r="P243" s="96"/>
      <c r="Q243" s="95">
        <f t="shared" si="19"/>
        <v>0</v>
      </c>
      <c r="R243" s="96"/>
      <c r="S243" s="96"/>
      <c r="T243" s="97">
        <f t="shared" si="21"/>
        <v>0</v>
      </c>
      <c r="U243" s="98"/>
      <c r="V243" s="96"/>
      <c r="W243" s="95">
        <f t="shared" si="23"/>
        <v>0</v>
      </c>
      <c r="X243" s="96"/>
      <c r="Y243" s="96"/>
      <c r="Z243" s="95">
        <f t="shared" si="103"/>
        <v>0</v>
      </c>
      <c r="AA243" s="96"/>
      <c r="AB243" s="96"/>
      <c r="AC243" s="97">
        <f t="shared" si="104"/>
        <v>1878</v>
      </c>
      <c r="AD243" s="98">
        <v>1878.0</v>
      </c>
      <c r="AE243" s="96"/>
      <c r="AF243" s="109">
        <f t="shared" si="29"/>
        <v>891.2</v>
      </c>
      <c r="AG243" s="110">
        <f>334+361</f>
        <v>695</v>
      </c>
      <c r="AH243" s="98">
        <v>196.2</v>
      </c>
      <c r="AI243" s="103" t="s">
        <v>114</v>
      </c>
      <c r="AJ243" s="95">
        <f t="shared" si="31"/>
        <v>757.1</v>
      </c>
      <c r="AK243" s="96">
        <f>338+225</f>
        <v>563</v>
      </c>
      <c r="AL243" s="98">
        <v>194.1</v>
      </c>
      <c r="AM243" s="103" t="s">
        <v>115</v>
      </c>
    </row>
    <row r="244" hidden="1" outlineLevel="2">
      <c r="A244" s="92"/>
      <c r="B244" s="93"/>
      <c r="C244" s="93"/>
      <c r="D244" s="35">
        <v>2021.0</v>
      </c>
      <c r="E244" s="94">
        <f t="shared" si="11"/>
        <v>0</v>
      </c>
      <c r="F244" s="94">
        <f t="shared" ref="F244:G244" si="564">I244+L244+O244+R244+U244+X244+AA244+AD244+AK244+AG244</f>
        <v>0</v>
      </c>
      <c r="G244" s="94">
        <f t="shared" si="564"/>
        <v>0</v>
      </c>
      <c r="H244" s="95">
        <f t="shared" si="13"/>
        <v>0</v>
      </c>
      <c r="I244" s="96"/>
      <c r="J244" s="96"/>
      <c r="K244" s="95">
        <f t="shared" si="51"/>
        <v>0</v>
      </c>
      <c r="L244" s="96"/>
      <c r="M244" s="96"/>
      <c r="N244" s="95">
        <f t="shared" si="17"/>
        <v>0</v>
      </c>
      <c r="O244" s="96"/>
      <c r="P244" s="96"/>
      <c r="Q244" s="95">
        <f t="shared" si="19"/>
        <v>0</v>
      </c>
      <c r="R244" s="96"/>
      <c r="S244" s="96"/>
      <c r="T244" s="97">
        <f t="shared" si="21"/>
        <v>0</v>
      </c>
      <c r="U244" s="98"/>
      <c r="V244" s="96"/>
      <c r="W244" s="95">
        <f t="shared" si="23"/>
        <v>0</v>
      </c>
      <c r="X244" s="96"/>
      <c r="Y244" s="96"/>
      <c r="Z244" s="95">
        <f t="shared" si="103"/>
        <v>0</v>
      </c>
      <c r="AA244" s="96"/>
      <c r="AB244" s="96"/>
      <c r="AC244" s="97">
        <f t="shared" si="104"/>
        <v>0</v>
      </c>
      <c r="AD244" s="98"/>
      <c r="AE244" s="96"/>
      <c r="AF244" s="109">
        <f t="shared" si="29"/>
        <v>0</v>
      </c>
      <c r="AG244" s="110"/>
      <c r="AH244" s="98"/>
      <c r="AI244" s="99"/>
      <c r="AJ244" s="95">
        <f t="shared" si="31"/>
        <v>0</v>
      </c>
      <c r="AK244" s="96"/>
      <c r="AL244" s="98"/>
      <c r="AM244" s="99"/>
    </row>
    <row r="245" hidden="1" outlineLevel="1" collapsed="1">
      <c r="A245" s="22">
        <v>30.0</v>
      </c>
      <c r="B245" s="88" t="s">
        <v>116</v>
      </c>
      <c r="C245" s="88" t="s">
        <v>117</v>
      </c>
      <c r="D245" s="24"/>
      <c r="E245" s="89">
        <f t="shared" si="11"/>
        <v>2957.07041</v>
      </c>
      <c r="F245" s="89">
        <f t="shared" ref="F245:G245" si="565">SUM(F246:F252)</f>
        <v>1397.07041</v>
      </c>
      <c r="G245" s="89">
        <f t="shared" si="565"/>
        <v>1560</v>
      </c>
      <c r="H245" s="90">
        <f t="shared" si="13"/>
        <v>298.3479</v>
      </c>
      <c r="I245" s="88">
        <f t="shared" ref="I245:J245" si="566">SUM(I246:I252)</f>
        <v>298.3479</v>
      </c>
      <c r="J245" s="88">
        <f t="shared" si="566"/>
        <v>0</v>
      </c>
      <c r="K245" s="90">
        <f t="shared" si="51"/>
        <v>0</v>
      </c>
      <c r="L245" s="88">
        <f t="shared" ref="L245:M245" si="567">SUM(L246:L252)</f>
        <v>0</v>
      </c>
      <c r="M245" s="88">
        <f t="shared" si="567"/>
        <v>0</v>
      </c>
      <c r="N245" s="90">
        <f t="shared" si="17"/>
        <v>0</v>
      </c>
      <c r="O245" s="88">
        <f t="shared" ref="O245:P245" si="568">SUM(O246:O252)</f>
        <v>0</v>
      </c>
      <c r="P245" s="88">
        <f t="shared" si="568"/>
        <v>0</v>
      </c>
      <c r="Q245" s="90">
        <f t="shared" si="19"/>
        <v>0</v>
      </c>
      <c r="R245" s="88">
        <f t="shared" ref="R245:S245" si="569">SUM(R246:R252)</f>
        <v>0</v>
      </c>
      <c r="S245" s="88">
        <f t="shared" si="569"/>
        <v>0</v>
      </c>
      <c r="T245" s="90">
        <f t="shared" si="21"/>
        <v>0</v>
      </c>
      <c r="U245" s="88">
        <f t="shared" ref="U245:V245" si="570">SUM(U246:U252)</f>
        <v>0</v>
      </c>
      <c r="V245" s="88">
        <f t="shared" si="570"/>
        <v>0</v>
      </c>
      <c r="W245" s="90">
        <f t="shared" si="23"/>
        <v>0</v>
      </c>
      <c r="X245" s="88">
        <f t="shared" ref="X245:Y245" si="571">SUM(X246:X252)</f>
        <v>0</v>
      </c>
      <c r="Y245" s="88">
        <f t="shared" si="571"/>
        <v>0</v>
      </c>
      <c r="Z245" s="90">
        <f t="shared" si="103"/>
        <v>0</v>
      </c>
      <c r="AA245" s="88">
        <f t="shared" ref="AA245:AB245" si="572">SUM(AA246:AA252)</f>
        <v>0</v>
      </c>
      <c r="AB245" s="88">
        <f t="shared" si="572"/>
        <v>0</v>
      </c>
      <c r="AC245" s="90">
        <f t="shared" si="104"/>
        <v>319</v>
      </c>
      <c r="AD245" s="88">
        <f t="shared" ref="AD245:AE245" si="573">SUM(AD246:AD252)</f>
        <v>319</v>
      </c>
      <c r="AE245" s="88">
        <f t="shared" si="573"/>
        <v>0</v>
      </c>
      <c r="AF245" s="90">
        <f t="shared" si="29"/>
        <v>1224.52251</v>
      </c>
      <c r="AG245" s="88">
        <f t="shared" ref="AG245:AH245" si="574">SUM(AG246:AG252)</f>
        <v>779.72251</v>
      </c>
      <c r="AH245" s="88">
        <f t="shared" si="574"/>
        <v>444.8</v>
      </c>
      <c r="AI245" s="91"/>
      <c r="AJ245" s="90">
        <f t="shared" si="31"/>
        <v>1115.2</v>
      </c>
      <c r="AK245" s="88">
        <f t="shared" ref="AK245:AL245" si="575">SUM(AK246:AK252)</f>
        <v>0</v>
      </c>
      <c r="AL245" s="88">
        <f t="shared" si="575"/>
        <v>1115.2</v>
      </c>
      <c r="AM245" s="91"/>
    </row>
    <row r="246" hidden="1" outlineLevel="2">
      <c r="A246" s="92"/>
      <c r="B246" s="93"/>
      <c r="C246" s="93"/>
      <c r="D246" s="11">
        <v>2015.0</v>
      </c>
      <c r="E246" s="94">
        <f t="shared" si="11"/>
        <v>14.7</v>
      </c>
      <c r="F246" s="94">
        <f t="shared" ref="F246:G246" si="576">I246+L246+O246+R246+U246+X246+AA246+AD246+AK246+AG246</f>
        <v>0</v>
      </c>
      <c r="G246" s="94">
        <f t="shared" si="576"/>
        <v>14.7</v>
      </c>
      <c r="H246" s="95">
        <f t="shared" si="13"/>
        <v>0</v>
      </c>
      <c r="I246" s="96"/>
      <c r="J246" s="96"/>
      <c r="K246" s="95">
        <f t="shared" si="51"/>
        <v>0</v>
      </c>
      <c r="L246" s="96"/>
      <c r="M246" s="96"/>
      <c r="N246" s="95">
        <f t="shared" si="17"/>
        <v>0</v>
      </c>
      <c r="O246" s="96"/>
      <c r="P246" s="96"/>
      <c r="Q246" s="95">
        <f t="shared" si="19"/>
        <v>0</v>
      </c>
      <c r="R246" s="96"/>
      <c r="S246" s="96"/>
      <c r="T246" s="95">
        <f t="shared" si="21"/>
        <v>0</v>
      </c>
      <c r="U246" s="96"/>
      <c r="V246" s="96"/>
      <c r="W246" s="95">
        <f t="shared" si="23"/>
        <v>0</v>
      </c>
      <c r="X246" s="96"/>
      <c r="Y246" s="96"/>
      <c r="Z246" s="95">
        <f t="shared" si="103"/>
        <v>0</v>
      </c>
      <c r="AA246" s="96"/>
      <c r="AB246" s="96"/>
      <c r="AC246" s="95">
        <f t="shared" si="104"/>
        <v>0</v>
      </c>
      <c r="AD246" s="96"/>
      <c r="AE246" s="96"/>
      <c r="AF246" s="95">
        <f t="shared" si="29"/>
        <v>0</v>
      </c>
      <c r="AG246" s="96"/>
      <c r="AH246" s="96"/>
      <c r="AI246" s="99"/>
      <c r="AJ246" s="95">
        <f t="shared" si="31"/>
        <v>14.7</v>
      </c>
      <c r="AK246" s="96"/>
      <c r="AL246" s="98">
        <v>14.7</v>
      </c>
      <c r="AM246" s="99"/>
    </row>
    <row r="247" hidden="1" outlineLevel="2">
      <c r="A247" s="92"/>
      <c r="B247" s="93"/>
      <c r="C247" s="93"/>
      <c r="D247" s="11">
        <v>2016.0</v>
      </c>
      <c r="E247" s="94">
        <f t="shared" si="11"/>
        <v>60.4</v>
      </c>
      <c r="F247" s="94">
        <f t="shared" ref="F247:G247" si="577">I247+L247+O247+R247+U247+X247+AA247+AD247+AK247+AG247</f>
        <v>0</v>
      </c>
      <c r="G247" s="94">
        <f t="shared" si="577"/>
        <v>60.4</v>
      </c>
      <c r="H247" s="95">
        <f t="shared" si="13"/>
        <v>0</v>
      </c>
      <c r="I247" s="96"/>
      <c r="J247" s="96"/>
      <c r="K247" s="95">
        <f t="shared" si="51"/>
        <v>0</v>
      </c>
      <c r="L247" s="96"/>
      <c r="M247" s="96"/>
      <c r="N247" s="95">
        <f t="shared" si="17"/>
        <v>0</v>
      </c>
      <c r="O247" s="96"/>
      <c r="P247" s="96"/>
      <c r="Q247" s="95">
        <f t="shared" si="19"/>
        <v>0</v>
      </c>
      <c r="R247" s="96"/>
      <c r="S247" s="96"/>
      <c r="T247" s="95">
        <f t="shared" si="21"/>
        <v>0</v>
      </c>
      <c r="U247" s="96"/>
      <c r="V247" s="96"/>
      <c r="W247" s="95">
        <f t="shared" si="23"/>
        <v>0</v>
      </c>
      <c r="X247" s="96"/>
      <c r="Y247" s="96"/>
      <c r="Z247" s="95">
        <f t="shared" si="103"/>
        <v>0</v>
      </c>
      <c r="AA247" s="96"/>
      <c r="AB247" s="96"/>
      <c r="AC247" s="95">
        <f t="shared" si="104"/>
        <v>0</v>
      </c>
      <c r="AD247" s="96"/>
      <c r="AE247" s="96"/>
      <c r="AF247" s="95">
        <f t="shared" si="29"/>
        <v>0</v>
      </c>
      <c r="AG247" s="96"/>
      <c r="AH247" s="96"/>
      <c r="AI247" s="99"/>
      <c r="AJ247" s="95">
        <f t="shared" si="31"/>
        <v>60.4</v>
      </c>
      <c r="AK247" s="96"/>
      <c r="AL247" s="98">
        <v>60.4</v>
      </c>
      <c r="AM247" s="99"/>
    </row>
    <row r="248" hidden="1" outlineLevel="2">
      <c r="A248" s="92"/>
      <c r="B248" s="93"/>
      <c r="C248" s="93"/>
      <c r="D248" s="11">
        <v>2017.0</v>
      </c>
      <c r="E248" s="94">
        <f t="shared" si="11"/>
        <v>288.23654</v>
      </c>
      <c r="F248" s="94">
        <f t="shared" ref="F248:G248" si="578">I248+L248+O248+R248+U248+X248+AA248+AD248+AK248+AG248</f>
        <v>190.73654</v>
      </c>
      <c r="G248" s="94">
        <f t="shared" si="578"/>
        <v>97.5</v>
      </c>
      <c r="H248" s="95">
        <f t="shared" si="13"/>
        <v>0</v>
      </c>
      <c r="I248" s="96"/>
      <c r="J248" s="96"/>
      <c r="K248" s="95">
        <f t="shared" si="51"/>
        <v>0</v>
      </c>
      <c r="L248" s="96"/>
      <c r="M248" s="96"/>
      <c r="N248" s="95">
        <f t="shared" si="17"/>
        <v>0</v>
      </c>
      <c r="O248" s="96"/>
      <c r="P248" s="96"/>
      <c r="Q248" s="95">
        <f t="shared" si="19"/>
        <v>0</v>
      </c>
      <c r="R248" s="96"/>
      <c r="S248" s="96"/>
      <c r="T248" s="95">
        <f t="shared" si="21"/>
        <v>0</v>
      </c>
      <c r="U248" s="96"/>
      <c r="V248" s="96"/>
      <c r="W248" s="95">
        <f t="shared" si="23"/>
        <v>0</v>
      </c>
      <c r="X248" s="96"/>
      <c r="Y248" s="96"/>
      <c r="Z248" s="95">
        <f t="shared" si="103"/>
        <v>0</v>
      </c>
      <c r="AA248" s="96"/>
      <c r="AB248" s="96"/>
      <c r="AC248" s="95">
        <f t="shared" si="104"/>
        <v>0</v>
      </c>
      <c r="AD248" s="96"/>
      <c r="AE248" s="96"/>
      <c r="AF248" s="97">
        <f t="shared" si="29"/>
        <v>190.73654</v>
      </c>
      <c r="AG248" s="98">
        <v>190.73654</v>
      </c>
      <c r="AH248" s="96"/>
      <c r="AI248" s="99"/>
      <c r="AJ248" s="95">
        <f t="shared" si="31"/>
        <v>97.5</v>
      </c>
      <c r="AK248" s="96"/>
      <c r="AL248" s="98">
        <v>97.5</v>
      </c>
      <c r="AM248" s="99"/>
    </row>
    <row r="249" hidden="1" outlineLevel="2">
      <c r="A249" s="92"/>
      <c r="B249" s="93"/>
      <c r="C249" s="93"/>
      <c r="D249" s="11">
        <v>2018.0</v>
      </c>
      <c r="E249" s="94">
        <f t="shared" si="11"/>
        <v>665.64144</v>
      </c>
      <c r="F249" s="94">
        <f t="shared" ref="F249:G249" si="579">I249+L249+O249+R249+U249+X249+AA249+AD249+AK249+AG249</f>
        <v>290.14144</v>
      </c>
      <c r="G249" s="94">
        <f t="shared" si="579"/>
        <v>375.5</v>
      </c>
      <c r="H249" s="95">
        <f t="shared" si="13"/>
        <v>0</v>
      </c>
      <c r="I249" s="96"/>
      <c r="J249" s="96"/>
      <c r="K249" s="95">
        <f t="shared" si="51"/>
        <v>0</v>
      </c>
      <c r="L249" s="96"/>
      <c r="M249" s="96"/>
      <c r="N249" s="95">
        <f t="shared" si="17"/>
        <v>0</v>
      </c>
      <c r="O249" s="96"/>
      <c r="P249" s="96"/>
      <c r="Q249" s="95">
        <f t="shared" si="19"/>
        <v>0</v>
      </c>
      <c r="R249" s="96"/>
      <c r="S249" s="96"/>
      <c r="T249" s="95">
        <f t="shared" si="21"/>
        <v>0</v>
      </c>
      <c r="U249" s="96"/>
      <c r="V249" s="96"/>
      <c r="W249" s="95">
        <f t="shared" si="23"/>
        <v>0</v>
      </c>
      <c r="X249" s="96"/>
      <c r="Y249" s="96"/>
      <c r="Z249" s="95">
        <f t="shared" si="103"/>
        <v>0</v>
      </c>
      <c r="AA249" s="96"/>
      <c r="AB249" s="96"/>
      <c r="AC249" s="95">
        <f t="shared" si="104"/>
        <v>0</v>
      </c>
      <c r="AD249" s="96"/>
      <c r="AE249" s="96"/>
      <c r="AF249" s="97">
        <f t="shared" si="29"/>
        <v>385.94144</v>
      </c>
      <c r="AG249" s="98">
        <v>290.14144</v>
      </c>
      <c r="AH249" s="98">
        <v>95.8</v>
      </c>
      <c r="AI249" s="99"/>
      <c r="AJ249" s="95">
        <f t="shared" si="31"/>
        <v>279.7</v>
      </c>
      <c r="AK249" s="96"/>
      <c r="AL249" s="98">
        <v>279.7</v>
      </c>
      <c r="AM249" s="99"/>
    </row>
    <row r="250" hidden="1" outlineLevel="2">
      <c r="A250" s="92"/>
      <c r="B250" s="93"/>
      <c r="C250" s="93"/>
      <c r="D250" s="11">
        <v>2019.0</v>
      </c>
      <c r="E250" s="94">
        <f t="shared" si="11"/>
        <v>1273.79243</v>
      </c>
      <c r="F250" s="94">
        <f t="shared" ref="F250:G250" si="580">I250+L250+O250+R250+U250+X250+AA250+AD250+AK250+AG250</f>
        <v>597.19243</v>
      </c>
      <c r="G250" s="94">
        <f t="shared" si="580"/>
        <v>676.6</v>
      </c>
      <c r="H250" s="97">
        <f t="shared" si="13"/>
        <v>298.3479</v>
      </c>
      <c r="I250" s="111">
        <v>298.3479</v>
      </c>
      <c r="J250" s="96"/>
      <c r="K250" s="95">
        <f t="shared" si="51"/>
        <v>0</v>
      </c>
      <c r="L250" s="96"/>
      <c r="M250" s="96"/>
      <c r="N250" s="95">
        <f t="shared" si="17"/>
        <v>0</v>
      </c>
      <c r="O250" s="96"/>
      <c r="P250" s="96"/>
      <c r="Q250" s="95">
        <f t="shared" si="19"/>
        <v>0</v>
      </c>
      <c r="R250" s="96"/>
      <c r="S250" s="96"/>
      <c r="T250" s="95">
        <f t="shared" si="21"/>
        <v>0</v>
      </c>
      <c r="U250" s="96"/>
      <c r="V250" s="96"/>
      <c r="W250" s="95">
        <f t="shared" si="23"/>
        <v>0</v>
      </c>
      <c r="X250" s="96"/>
      <c r="Y250" s="96"/>
      <c r="Z250" s="95">
        <f t="shared" si="103"/>
        <v>0</v>
      </c>
      <c r="AA250" s="96"/>
      <c r="AB250" s="96"/>
      <c r="AC250" s="95">
        <f t="shared" si="104"/>
        <v>0</v>
      </c>
      <c r="AD250" s="96"/>
      <c r="AE250" s="96"/>
      <c r="AF250" s="97">
        <f t="shared" si="29"/>
        <v>512.04453</v>
      </c>
      <c r="AG250" s="98">
        <v>298.84453</v>
      </c>
      <c r="AH250" s="98">
        <v>213.2</v>
      </c>
      <c r="AI250" s="99"/>
      <c r="AJ250" s="95">
        <f t="shared" si="31"/>
        <v>463.4</v>
      </c>
      <c r="AK250" s="96"/>
      <c r="AL250" s="98">
        <v>463.4</v>
      </c>
      <c r="AM250" s="99"/>
    </row>
    <row r="251" hidden="1" outlineLevel="2">
      <c r="A251" s="92"/>
      <c r="B251" s="93"/>
      <c r="C251" s="93"/>
      <c r="D251" s="11">
        <v>2020.0</v>
      </c>
      <c r="E251" s="94">
        <f t="shared" si="11"/>
        <v>654.3</v>
      </c>
      <c r="F251" s="94">
        <f t="shared" ref="F251:G251" si="581">I251+L251+O251+R251+U251+X251+AA251+AD251+AK251+AG251</f>
        <v>319</v>
      </c>
      <c r="G251" s="94">
        <f t="shared" si="581"/>
        <v>335.3</v>
      </c>
      <c r="H251" s="95">
        <f t="shared" si="13"/>
        <v>0</v>
      </c>
      <c r="I251" s="96"/>
      <c r="J251" s="96"/>
      <c r="K251" s="95">
        <f t="shared" si="51"/>
        <v>0</v>
      </c>
      <c r="L251" s="96"/>
      <c r="M251" s="96"/>
      <c r="N251" s="95">
        <f t="shared" si="17"/>
        <v>0</v>
      </c>
      <c r="O251" s="96"/>
      <c r="P251" s="96"/>
      <c r="Q251" s="95">
        <f t="shared" si="19"/>
        <v>0</v>
      </c>
      <c r="R251" s="96"/>
      <c r="S251" s="96"/>
      <c r="T251" s="95">
        <f t="shared" si="21"/>
        <v>0</v>
      </c>
      <c r="U251" s="96"/>
      <c r="V251" s="96"/>
      <c r="W251" s="95">
        <f t="shared" si="23"/>
        <v>0</v>
      </c>
      <c r="X251" s="96"/>
      <c r="Y251" s="96"/>
      <c r="Z251" s="95">
        <f t="shared" si="103"/>
        <v>0</v>
      </c>
      <c r="AA251" s="96"/>
      <c r="AB251" s="96"/>
      <c r="AC251" s="97">
        <f t="shared" si="104"/>
        <v>319</v>
      </c>
      <c r="AD251" s="98">
        <v>319.0</v>
      </c>
      <c r="AE251" s="96"/>
      <c r="AF251" s="95">
        <f t="shared" si="29"/>
        <v>135.8</v>
      </c>
      <c r="AG251" s="96"/>
      <c r="AH251" s="98">
        <v>135.8</v>
      </c>
      <c r="AI251" s="99"/>
      <c r="AJ251" s="95">
        <f t="shared" si="31"/>
        <v>199.5</v>
      </c>
      <c r="AK251" s="96"/>
      <c r="AL251" s="98">
        <v>199.5</v>
      </c>
      <c r="AM251" s="99"/>
    </row>
    <row r="252" hidden="1" outlineLevel="2">
      <c r="A252" s="92"/>
      <c r="B252" s="93"/>
      <c r="C252" s="93"/>
      <c r="D252" s="35">
        <v>2021.0</v>
      </c>
      <c r="E252" s="94">
        <f t="shared" si="11"/>
        <v>0</v>
      </c>
      <c r="F252" s="94">
        <f t="shared" ref="F252:G252" si="582">I252+L252+O252+R252+U252+X252+AA252+AD252+AK252+AG252</f>
        <v>0</v>
      </c>
      <c r="G252" s="94">
        <f t="shared" si="582"/>
        <v>0</v>
      </c>
      <c r="H252" s="95">
        <f t="shared" si="13"/>
        <v>0</v>
      </c>
      <c r="I252" s="96"/>
      <c r="J252" s="96"/>
      <c r="K252" s="95">
        <f t="shared" si="51"/>
        <v>0</v>
      </c>
      <c r="L252" s="96"/>
      <c r="M252" s="96"/>
      <c r="N252" s="95">
        <f t="shared" si="17"/>
        <v>0</v>
      </c>
      <c r="O252" s="96"/>
      <c r="P252" s="96"/>
      <c r="Q252" s="95">
        <f t="shared" si="19"/>
        <v>0</v>
      </c>
      <c r="R252" s="96"/>
      <c r="S252" s="96"/>
      <c r="T252" s="95">
        <f t="shared" si="21"/>
        <v>0</v>
      </c>
      <c r="U252" s="96"/>
      <c r="V252" s="96"/>
      <c r="W252" s="95">
        <f t="shared" si="23"/>
        <v>0</v>
      </c>
      <c r="X252" s="96"/>
      <c r="Y252" s="96"/>
      <c r="Z252" s="95">
        <f t="shared" si="103"/>
        <v>0</v>
      </c>
      <c r="AA252" s="96"/>
      <c r="AB252" s="96"/>
      <c r="AC252" s="97">
        <f t="shared" si="104"/>
        <v>0</v>
      </c>
      <c r="AD252" s="98"/>
      <c r="AE252" s="96"/>
      <c r="AF252" s="95">
        <f t="shared" si="29"/>
        <v>0</v>
      </c>
      <c r="AG252" s="96"/>
      <c r="AH252" s="98"/>
      <c r="AI252" s="99"/>
      <c r="AJ252" s="95">
        <f t="shared" si="31"/>
        <v>0</v>
      </c>
      <c r="AK252" s="96"/>
      <c r="AL252" s="98"/>
      <c r="AM252" s="99"/>
    </row>
    <row r="253" hidden="1" outlineLevel="1" collapsed="1">
      <c r="A253" s="22">
        <v>31.0</v>
      </c>
      <c r="B253" s="88" t="s">
        <v>118</v>
      </c>
      <c r="C253" s="88" t="s">
        <v>119</v>
      </c>
      <c r="D253" s="24"/>
      <c r="E253" s="89">
        <f t="shared" si="11"/>
        <v>1768.86754</v>
      </c>
      <c r="F253" s="89">
        <f t="shared" ref="F253:G253" si="583">SUM(F254:F260)</f>
        <v>161.06754</v>
      </c>
      <c r="G253" s="89">
        <f t="shared" si="583"/>
        <v>1607.8</v>
      </c>
      <c r="H253" s="90">
        <f t="shared" si="13"/>
        <v>0</v>
      </c>
      <c r="I253" s="88">
        <f t="shared" ref="I253:J253" si="584">SUM(I254:I260)</f>
        <v>0</v>
      </c>
      <c r="J253" s="88">
        <f t="shared" si="584"/>
        <v>0</v>
      </c>
      <c r="K253" s="90">
        <f t="shared" si="51"/>
        <v>134.06754</v>
      </c>
      <c r="L253" s="88">
        <f t="shared" ref="L253:M253" si="585">SUM(L254:L260)</f>
        <v>134.06754</v>
      </c>
      <c r="M253" s="88">
        <f t="shared" si="585"/>
        <v>0</v>
      </c>
      <c r="N253" s="90">
        <f t="shared" si="17"/>
        <v>0</v>
      </c>
      <c r="O253" s="88">
        <f t="shared" ref="O253:P253" si="586">SUM(O254:O260)</f>
        <v>0</v>
      </c>
      <c r="P253" s="88">
        <f t="shared" si="586"/>
        <v>0</v>
      </c>
      <c r="Q253" s="90">
        <f t="shared" si="19"/>
        <v>0</v>
      </c>
      <c r="R253" s="88">
        <f t="shared" ref="R253:S253" si="587">SUM(R254:R260)</f>
        <v>0</v>
      </c>
      <c r="S253" s="88">
        <f t="shared" si="587"/>
        <v>0</v>
      </c>
      <c r="T253" s="90">
        <f t="shared" si="21"/>
        <v>0</v>
      </c>
      <c r="U253" s="88">
        <f t="shared" ref="U253:V253" si="588">SUM(U254:U260)</f>
        <v>0</v>
      </c>
      <c r="V253" s="88">
        <f t="shared" si="588"/>
        <v>0</v>
      </c>
      <c r="W253" s="90">
        <f t="shared" si="23"/>
        <v>0</v>
      </c>
      <c r="X253" s="88">
        <f t="shared" ref="X253:Y253" si="589">SUM(X254:X260)</f>
        <v>0</v>
      </c>
      <c r="Y253" s="88">
        <f t="shared" si="589"/>
        <v>0</v>
      </c>
      <c r="Z253" s="90">
        <f t="shared" si="103"/>
        <v>0</v>
      </c>
      <c r="AA253" s="88">
        <f t="shared" ref="AA253:AB253" si="590">SUM(AA254:AA260)</f>
        <v>0</v>
      </c>
      <c r="AB253" s="88">
        <f t="shared" si="590"/>
        <v>0</v>
      </c>
      <c r="AC253" s="90">
        <f t="shared" si="104"/>
        <v>27</v>
      </c>
      <c r="AD253" s="88">
        <f t="shared" ref="AD253:AE253" si="591">SUM(AD254:AD260)</f>
        <v>27</v>
      </c>
      <c r="AE253" s="88">
        <f t="shared" si="591"/>
        <v>0</v>
      </c>
      <c r="AF253" s="90">
        <f t="shared" si="29"/>
        <v>694.5</v>
      </c>
      <c r="AG253" s="88">
        <f t="shared" ref="AG253:AH253" si="592">SUM(AG254:AG260)</f>
        <v>0</v>
      </c>
      <c r="AH253" s="88">
        <f t="shared" si="592"/>
        <v>694.5</v>
      </c>
      <c r="AI253" s="91"/>
      <c r="AJ253" s="90">
        <f t="shared" si="31"/>
        <v>913.3</v>
      </c>
      <c r="AK253" s="88">
        <f t="shared" ref="AK253:AL253" si="593">SUM(AK254:AK260)</f>
        <v>0</v>
      </c>
      <c r="AL253" s="88">
        <f t="shared" si="593"/>
        <v>913.3</v>
      </c>
      <c r="AM253" s="91"/>
    </row>
    <row r="254" hidden="1" outlineLevel="2">
      <c r="A254" s="92"/>
      <c r="B254" s="93"/>
      <c r="C254" s="93"/>
      <c r="D254" s="11">
        <v>2015.0</v>
      </c>
      <c r="E254" s="94">
        <f t="shared" si="11"/>
        <v>181.36754</v>
      </c>
      <c r="F254" s="94">
        <f t="shared" ref="F254:G254" si="594">I254+L254+O254+R254+U254+X254+AA254+AD254+AK254+AG254</f>
        <v>134.06754</v>
      </c>
      <c r="G254" s="94">
        <f t="shared" si="594"/>
        <v>47.3</v>
      </c>
      <c r="H254" s="95">
        <f t="shared" si="13"/>
        <v>0</v>
      </c>
      <c r="I254" s="96"/>
      <c r="J254" s="96"/>
      <c r="K254" s="97">
        <f t="shared" si="51"/>
        <v>134.06754</v>
      </c>
      <c r="L254" s="98">
        <v>134.06754</v>
      </c>
      <c r="M254" s="96"/>
      <c r="N254" s="95">
        <f t="shared" si="17"/>
        <v>0</v>
      </c>
      <c r="O254" s="96"/>
      <c r="P254" s="96"/>
      <c r="Q254" s="95">
        <f t="shared" si="19"/>
        <v>0</v>
      </c>
      <c r="R254" s="96"/>
      <c r="S254" s="96"/>
      <c r="T254" s="95">
        <f t="shared" si="21"/>
        <v>0</v>
      </c>
      <c r="U254" s="96"/>
      <c r="V254" s="96"/>
      <c r="W254" s="95">
        <f t="shared" si="23"/>
        <v>0</v>
      </c>
      <c r="X254" s="96"/>
      <c r="Y254" s="96"/>
      <c r="Z254" s="95">
        <f t="shared" si="103"/>
        <v>0</v>
      </c>
      <c r="AA254" s="96"/>
      <c r="AB254" s="96"/>
      <c r="AC254" s="95">
        <f t="shared" si="104"/>
        <v>0</v>
      </c>
      <c r="AD254" s="96"/>
      <c r="AE254" s="96"/>
      <c r="AF254" s="95">
        <f t="shared" si="29"/>
        <v>32.1</v>
      </c>
      <c r="AG254" s="96"/>
      <c r="AH254" s="98">
        <v>32.1</v>
      </c>
      <c r="AI254" s="99"/>
      <c r="AJ254" s="95">
        <f t="shared" si="31"/>
        <v>15.2</v>
      </c>
      <c r="AK254" s="96"/>
      <c r="AL254" s="98">
        <v>15.2</v>
      </c>
      <c r="AM254" s="99"/>
    </row>
    <row r="255" hidden="1" outlineLevel="2">
      <c r="A255" s="92"/>
      <c r="B255" s="93"/>
      <c r="C255" s="93"/>
      <c r="D255" s="11">
        <v>2016.0</v>
      </c>
      <c r="E255" s="94">
        <f t="shared" si="11"/>
        <v>115.9</v>
      </c>
      <c r="F255" s="94">
        <f t="shared" ref="F255:G255" si="595">I255+L255+O255+R255+U255+X255+AA255+AD255+AK255+AG255</f>
        <v>0</v>
      </c>
      <c r="G255" s="94">
        <f t="shared" si="595"/>
        <v>115.9</v>
      </c>
      <c r="H255" s="95">
        <f t="shared" si="13"/>
        <v>0</v>
      </c>
      <c r="I255" s="96"/>
      <c r="J255" s="96"/>
      <c r="K255" s="95">
        <f t="shared" si="51"/>
        <v>0</v>
      </c>
      <c r="L255" s="96"/>
      <c r="M255" s="96"/>
      <c r="N255" s="95">
        <f t="shared" si="17"/>
        <v>0</v>
      </c>
      <c r="O255" s="96"/>
      <c r="P255" s="96"/>
      <c r="Q255" s="95">
        <f t="shared" si="19"/>
        <v>0</v>
      </c>
      <c r="R255" s="96"/>
      <c r="S255" s="96"/>
      <c r="T255" s="95">
        <f t="shared" si="21"/>
        <v>0</v>
      </c>
      <c r="U255" s="96"/>
      <c r="V255" s="96"/>
      <c r="W255" s="95">
        <f t="shared" si="23"/>
        <v>0</v>
      </c>
      <c r="X255" s="96"/>
      <c r="Y255" s="96"/>
      <c r="Z255" s="95">
        <f t="shared" si="103"/>
        <v>0</v>
      </c>
      <c r="AA255" s="96"/>
      <c r="AB255" s="96"/>
      <c r="AC255" s="95">
        <f t="shared" si="104"/>
        <v>0</v>
      </c>
      <c r="AD255" s="96"/>
      <c r="AE255" s="96"/>
      <c r="AF255" s="95">
        <f t="shared" si="29"/>
        <v>34.5</v>
      </c>
      <c r="AG255" s="96"/>
      <c r="AH255" s="98">
        <v>34.5</v>
      </c>
      <c r="AI255" s="99"/>
      <c r="AJ255" s="95">
        <f t="shared" si="31"/>
        <v>81.4</v>
      </c>
      <c r="AK255" s="96"/>
      <c r="AL255" s="98">
        <v>81.4</v>
      </c>
      <c r="AM255" s="99"/>
    </row>
    <row r="256" hidden="1" outlineLevel="2">
      <c r="A256" s="92"/>
      <c r="B256" s="93"/>
      <c r="C256" s="93"/>
      <c r="D256" s="11">
        <v>2017.0</v>
      </c>
      <c r="E256" s="94">
        <f t="shared" si="11"/>
        <v>147.2</v>
      </c>
      <c r="F256" s="94">
        <f t="shared" ref="F256:G256" si="596">I256+L256+O256+R256+U256+X256+AA256+AD256+AK256+AG256</f>
        <v>0</v>
      </c>
      <c r="G256" s="94">
        <f t="shared" si="596"/>
        <v>147.2</v>
      </c>
      <c r="H256" s="95">
        <f t="shared" si="13"/>
        <v>0</v>
      </c>
      <c r="I256" s="96"/>
      <c r="J256" s="96"/>
      <c r="K256" s="95">
        <f t="shared" si="51"/>
        <v>0</v>
      </c>
      <c r="L256" s="96"/>
      <c r="M256" s="96"/>
      <c r="N256" s="95">
        <f t="shared" si="17"/>
        <v>0</v>
      </c>
      <c r="O256" s="96"/>
      <c r="P256" s="96"/>
      <c r="Q256" s="95">
        <f t="shared" si="19"/>
        <v>0</v>
      </c>
      <c r="R256" s="96"/>
      <c r="S256" s="96"/>
      <c r="T256" s="95">
        <f t="shared" si="21"/>
        <v>0</v>
      </c>
      <c r="U256" s="96"/>
      <c r="V256" s="96"/>
      <c r="W256" s="95">
        <f t="shared" si="23"/>
        <v>0</v>
      </c>
      <c r="X256" s="96"/>
      <c r="Y256" s="96"/>
      <c r="Z256" s="95">
        <f t="shared" si="103"/>
        <v>0</v>
      </c>
      <c r="AA256" s="96"/>
      <c r="AB256" s="96"/>
      <c r="AC256" s="95">
        <f t="shared" si="104"/>
        <v>0</v>
      </c>
      <c r="AD256" s="96"/>
      <c r="AE256" s="96"/>
      <c r="AF256" s="95">
        <f t="shared" si="29"/>
        <v>56.8</v>
      </c>
      <c r="AG256" s="96"/>
      <c r="AH256" s="98">
        <v>56.8</v>
      </c>
      <c r="AI256" s="99"/>
      <c r="AJ256" s="95">
        <f t="shared" si="31"/>
        <v>90.4</v>
      </c>
      <c r="AK256" s="96"/>
      <c r="AL256" s="98">
        <v>90.4</v>
      </c>
      <c r="AM256" s="99"/>
    </row>
    <row r="257" hidden="1" outlineLevel="2">
      <c r="A257" s="92"/>
      <c r="B257" s="93"/>
      <c r="C257" s="93"/>
      <c r="D257" s="11">
        <v>2018.0</v>
      </c>
      <c r="E257" s="94">
        <f t="shared" si="11"/>
        <v>344.7</v>
      </c>
      <c r="F257" s="94">
        <f t="shared" ref="F257:G257" si="597">I257+L257+O257+R257+U257+X257+AA257+AD257+AK257+AG257</f>
        <v>0</v>
      </c>
      <c r="G257" s="94">
        <f t="shared" si="597"/>
        <v>344.7</v>
      </c>
      <c r="H257" s="95">
        <f t="shared" si="13"/>
        <v>0</v>
      </c>
      <c r="I257" s="96"/>
      <c r="J257" s="96"/>
      <c r="K257" s="95">
        <f t="shared" si="51"/>
        <v>0</v>
      </c>
      <c r="L257" s="96"/>
      <c r="M257" s="96"/>
      <c r="N257" s="95">
        <f t="shared" si="17"/>
        <v>0</v>
      </c>
      <c r="O257" s="96"/>
      <c r="P257" s="96"/>
      <c r="Q257" s="95">
        <f t="shared" si="19"/>
        <v>0</v>
      </c>
      <c r="R257" s="96"/>
      <c r="S257" s="96"/>
      <c r="T257" s="95">
        <f t="shared" si="21"/>
        <v>0</v>
      </c>
      <c r="U257" s="96"/>
      <c r="V257" s="96"/>
      <c r="W257" s="95">
        <f t="shared" si="23"/>
        <v>0</v>
      </c>
      <c r="X257" s="96"/>
      <c r="Y257" s="96"/>
      <c r="Z257" s="95">
        <f t="shared" si="103"/>
        <v>0</v>
      </c>
      <c r="AA257" s="96"/>
      <c r="AB257" s="96"/>
      <c r="AC257" s="95">
        <f t="shared" si="104"/>
        <v>0</v>
      </c>
      <c r="AD257" s="96"/>
      <c r="AE257" s="96"/>
      <c r="AF257" s="95">
        <f t="shared" si="29"/>
        <v>122</v>
      </c>
      <c r="AG257" s="96"/>
      <c r="AH257" s="98">
        <v>122.0</v>
      </c>
      <c r="AI257" s="99"/>
      <c r="AJ257" s="95">
        <f t="shared" si="31"/>
        <v>222.7</v>
      </c>
      <c r="AK257" s="96"/>
      <c r="AL257" s="98">
        <v>222.7</v>
      </c>
      <c r="AM257" s="99"/>
    </row>
    <row r="258" hidden="1" outlineLevel="2">
      <c r="A258" s="92"/>
      <c r="B258" s="93"/>
      <c r="C258" s="93"/>
      <c r="D258" s="11">
        <v>2019.0</v>
      </c>
      <c r="E258" s="94">
        <f t="shared" si="11"/>
        <v>363.4</v>
      </c>
      <c r="F258" s="94">
        <f t="shared" ref="F258:G258" si="598">I258+L258+O258+R258+U258+X258+AA258+AD258+AK258+AG258</f>
        <v>0</v>
      </c>
      <c r="G258" s="94">
        <f t="shared" si="598"/>
        <v>363.4</v>
      </c>
      <c r="H258" s="95">
        <f t="shared" si="13"/>
        <v>0</v>
      </c>
      <c r="I258" s="96"/>
      <c r="J258" s="96"/>
      <c r="K258" s="95">
        <f t="shared" si="51"/>
        <v>0</v>
      </c>
      <c r="L258" s="96"/>
      <c r="M258" s="96"/>
      <c r="N258" s="95">
        <f t="shared" si="17"/>
        <v>0</v>
      </c>
      <c r="O258" s="96"/>
      <c r="P258" s="96"/>
      <c r="Q258" s="95">
        <f t="shared" si="19"/>
        <v>0</v>
      </c>
      <c r="R258" s="96"/>
      <c r="S258" s="96"/>
      <c r="T258" s="95">
        <f t="shared" si="21"/>
        <v>0</v>
      </c>
      <c r="U258" s="96"/>
      <c r="V258" s="96"/>
      <c r="W258" s="95">
        <f t="shared" si="23"/>
        <v>0</v>
      </c>
      <c r="X258" s="96"/>
      <c r="Y258" s="96"/>
      <c r="Z258" s="95">
        <f t="shared" si="103"/>
        <v>0</v>
      </c>
      <c r="AA258" s="96"/>
      <c r="AB258" s="96"/>
      <c r="AC258" s="95">
        <f t="shared" si="104"/>
        <v>0</v>
      </c>
      <c r="AD258" s="96"/>
      <c r="AE258" s="96"/>
      <c r="AF258" s="95">
        <f t="shared" si="29"/>
        <v>173.5</v>
      </c>
      <c r="AG258" s="96"/>
      <c r="AH258" s="98">
        <v>173.5</v>
      </c>
      <c r="AI258" s="99"/>
      <c r="AJ258" s="95">
        <f t="shared" si="31"/>
        <v>189.9</v>
      </c>
      <c r="AK258" s="96"/>
      <c r="AL258" s="98">
        <v>189.9</v>
      </c>
      <c r="AM258" s="99"/>
    </row>
    <row r="259" hidden="1" outlineLevel="2">
      <c r="A259" s="92"/>
      <c r="B259" s="93"/>
      <c r="C259" s="93"/>
      <c r="D259" s="11">
        <v>2020.0</v>
      </c>
      <c r="E259" s="94">
        <f t="shared" si="11"/>
        <v>616.3</v>
      </c>
      <c r="F259" s="94">
        <f t="shared" ref="F259:G259" si="599">I259+L259+O259+R259+U259+X259+AA259+AD259+AK259+AG259</f>
        <v>27</v>
      </c>
      <c r="G259" s="94">
        <f t="shared" si="599"/>
        <v>589.3</v>
      </c>
      <c r="H259" s="95">
        <f t="shared" si="13"/>
        <v>0</v>
      </c>
      <c r="I259" s="96"/>
      <c r="J259" s="96"/>
      <c r="K259" s="95">
        <f t="shared" si="51"/>
        <v>0</v>
      </c>
      <c r="L259" s="96"/>
      <c r="M259" s="96"/>
      <c r="N259" s="95">
        <f t="shared" si="17"/>
        <v>0</v>
      </c>
      <c r="O259" s="96"/>
      <c r="P259" s="96"/>
      <c r="Q259" s="95">
        <f t="shared" si="19"/>
        <v>0</v>
      </c>
      <c r="R259" s="96"/>
      <c r="S259" s="96"/>
      <c r="T259" s="95">
        <f t="shared" si="21"/>
        <v>0</v>
      </c>
      <c r="U259" s="96"/>
      <c r="V259" s="96"/>
      <c r="W259" s="95">
        <f t="shared" si="23"/>
        <v>0</v>
      </c>
      <c r="X259" s="96"/>
      <c r="Y259" s="96"/>
      <c r="Z259" s="95">
        <f t="shared" si="103"/>
        <v>0</v>
      </c>
      <c r="AA259" s="96"/>
      <c r="AB259" s="96"/>
      <c r="AC259" s="97">
        <f t="shared" si="104"/>
        <v>27</v>
      </c>
      <c r="AD259" s="105">
        <v>27.0</v>
      </c>
      <c r="AE259" s="96"/>
      <c r="AF259" s="95">
        <f t="shared" si="29"/>
        <v>275.6</v>
      </c>
      <c r="AG259" s="96"/>
      <c r="AH259" s="98">
        <v>275.6</v>
      </c>
      <c r="AI259" s="99"/>
      <c r="AJ259" s="95">
        <f t="shared" si="31"/>
        <v>313.7</v>
      </c>
      <c r="AK259" s="96"/>
      <c r="AL259" s="98">
        <v>313.7</v>
      </c>
      <c r="AM259" s="99"/>
    </row>
    <row r="260" hidden="1" outlineLevel="2">
      <c r="A260" s="92"/>
      <c r="B260" s="93"/>
      <c r="C260" s="93"/>
      <c r="D260" s="35">
        <v>2021.0</v>
      </c>
      <c r="E260" s="94">
        <f t="shared" si="11"/>
        <v>0</v>
      </c>
      <c r="F260" s="94">
        <f t="shared" ref="F260:G260" si="600">I260+L260+O260+R260+U260+X260+AA260+AD260+AK260+AG260</f>
        <v>0</v>
      </c>
      <c r="G260" s="94">
        <f t="shared" si="600"/>
        <v>0</v>
      </c>
      <c r="H260" s="95">
        <f t="shared" si="13"/>
        <v>0</v>
      </c>
      <c r="I260" s="96"/>
      <c r="J260" s="96"/>
      <c r="K260" s="95">
        <f t="shared" si="51"/>
        <v>0</v>
      </c>
      <c r="L260" s="96"/>
      <c r="M260" s="96"/>
      <c r="N260" s="95">
        <f t="shared" si="17"/>
        <v>0</v>
      </c>
      <c r="O260" s="96"/>
      <c r="P260" s="96"/>
      <c r="Q260" s="95">
        <f t="shared" si="19"/>
        <v>0</v>
      </c>
      <c r="R260" s="96"/>
      <c r="S260" s="96"/>
      <c r="T260" s="95">
        <f t="shared" si="21"/>
        <v>0</v>
      </c>
      <c r="U260" s="96"/>
      <c r="V260" s="96"/>
      <c r="W260" s="95">
        <f t="shared" si="23"/>
        <v>0</v>
      </c>
      <c r="X260" s="96"/>
      <c r="Y260" s="96"/>
      <c r="Z260" s="95">
        <f t="shared" si="103"/>
        <v>0</v>
      </c>
      <c r="AA260" s="96"/>
      <c r="AB260" s="96"/>
      <c r="AC260" s="97">
        <f t="shared" si="104"/>
        <v>0</v>
      </c>
      <c r="AD260" s="105"/>
      <c r="AE260" s="96"/>
      <c r="AF260" s="95">
        <f t="shared" si="29"/>
        <v>0</v>
      </c>
      <c r="AG260" s="96"/>
      <c r="AH260" s="98"/>
      <c r="AI260" s="99"/>
      <c r="AJ260" s="95">
        <f t="shared" si="31"/>
        <v>0</v>
      </c>
      <c r="AK260" s="96"/>
      <c r="AL260" s="98"/>
      <c r="AM260" s="99"/>
    </row>
    <row r="261" hidden="1" outlineLevel="1" collapsed="1">
      <c r="A261" s="22">
        <v>32.0</v>
      </c>
      <c r="B261" s="88" t="s">
        <v>120</v>
      </c>
      <c r="C261" s="88" t="s">
        <v>121</v>
      </c>
      <c r="D261" s="24"/>
      <c r="E261" s="89">
        <f t="shared" si="11"/>
        <v>5414.98354</v>
      </c>
      <c r="F261" s="89">
        <f t="shared" ref="F261:G261" si="601">SUM(F262:F268)</f>
        <v>2683.78354</v>
      </c>
      <c r="G261" s="89">
        <f t="shared" si="601"/>
        <v>2731.2</v>
      </c>
      <c r="H261" s="90">
        <f t="shared" si="13"/>
        <v>1088.90062</v>
      </c>
      <c r="I261" s="88">
        <f t="shared" ref="I261:J261" si="602">SUM(I262:I268)</f>
        <v>1088.90062</v>
      </c>
      <c r="J261" s="88">
        <f t="shared" si="602"/>
        <v>0</v>
      </c>
      <c r="K261" s="90">
        <f t="shared" si="51"/>
        <v>474.15156</v>
      </c>
      <c r="L261" s="88">
        <f t="shared" ref="L261:M261" si="603">SUM(L262:L268)</f>
        <v>474.15156</v>
      </c>
      <c r="M261" s="88">
        <f t="shared" si="603"/>
        <v>0</v>
      </c>
      <c r="N261" s="90">
        <f t="shared" si="17"/>
        <v>199.53203</v>
      </c>
      <c r="O261" s="88">
        <f t="shared" ref="O261:P261" si="604">SUM(O262:O268)</f>
        <v>199.53203</v>
      </c>
      <c r="P261" s="88">
        <f t="shared" si="604"/>
        <v>0</v>
      </c>
      <c r="Q261" s="90">
        <f t="shared" si="19"/>
        <v>0</v>
      </c>
      <c r="R261" s="88">
        <f t="shared" ref="R261:S261" si="605">SUM(R262:R268)</f>
        <v>0</v>
      </c>
      <c r="S261" s="88">
        <f t="shared" si="605"/>
        <v>0</v>
      </c>
      <c r="T261" s="90">
        <f t="shared" si="21"/>
        <v>0</v>
      </c>
      <c r="U261" s="88">
        <f t="shared" ref="U261:V261" si="606">SUM(U262:U268)</f>
        <v>0</v>
      </c>
      <c r="V261" s="88">
        <f t="shared" si="606"/>
        <v>0</v>
      </c>
      <c r="W261" s="90">
        <f t="shared" si="23"/>
        <v>0</v>
      </c>
      <c r="X261" s="88">
        <f t="shared" ref="X261:Y261" si="607">SUM(X262:X268)</f>
        <v>0</v>
      </c>
      <c r="Y261" s="88">
        <f t="shared" si="607"/>
        <v>0</v>
      </c>
      <c r="Z261" s="90">
        <f t="shared" si="103"/>
        <v>0</v>
      </c>
      <c r="AA261" s="88">
        <f t="shared" ref="AA261:AB261" si="608">SUM(AA262:AA268)</f>
        <v>0</v>
      </c>
      <c r="AB261" s="88">
        <f t="shared" si="608"/>
        <v>0</v>
      </c>
      <c r="AC261" s="90">
        <f t="shared" si="104"/>
        <v>356.39315</v>
      </c>
      <c r="AD261" s="88">
        <f t="shared" ref="AD261:AE261" si="609">SUM(AD262:AD268)</f>
        <v>356.39315</v>
      </c>
      <c r="AE261" s="88">
        <f t="shared" si="609"/>
        <v>0</v>
      </c>
      <c r="AF261" s="90">
        <f t="shared" si="29"/>
        <v>1000.14688</v>
      </c>
      <c r="AG261" s="88">
        <f t="shared" ref="AG261:AH261" si="610">SUM(AG262:AG268)</f>
        <v>409.54688</v>
      </c>
      <c r="AH261" s="88">
        <f t="shared" si="610"/>
        <v>590.6</v>
      </c>
      <c r="AI261" s="91"/>
      <c r="AJ261" s="90">
        <f t="shared" si="31"/>
        <v>2295.8593</v>
      </c>
      <c r="AK261" s="88">
        <f t="shared" ref="AK261:AL261" si="611">SUM(AK262:AK268)</f>
        <v>155.2593</v>
      </c>
      <c r="AL261" s="88">
        <f t="shared" si="611"/>
        <v>2140.6</v>
      </c>
      <c r="AM261" s="91"/>
    </row>
    <row r="262" hidden="1" outlineLevel="2">
      <c r="A262" s="92"/>
      <c r="B262" s="93"/>
      <c r="C262" s="93"/>
      <c r="D262" s="11">
        <v>2015.0</v>
      </c>
      <c r="E262" s="94">
        <f t="shared" si="11"/>
        <v>781.58047</v>
      </c>
      <c r="F262" s="94">
        <f t="shared" ref="F262:G262" si="612">I262+L262+O262+R262+U262+X262+AA262+AD262+AK262+AG262</f>
        <v>745.78047</v>
      </c>
      <c r="G262" s="94">
        <f t="shared" si="612"/>
        <v>35.8</v>
      </c>
      <c r="H262" s="95">
        <f t="shared" si="13"/>
        <v>0</v>
      </c>
      <c r="I262" s="96"/>
      <c r="J262" s="96"/>
      <c r="K262" s="97">
        <f t="shared" si="51"/>
        <v>474.15156</v>
      </c>
      <c r="L262" s="98">
        <v>474.15156</v>
      </c>
      <c r="M262" s="96"/>
      <c r="N262" s="97">
        <f t="shared" si="17"/>
        <v>199.53203</v>
      </c>
      <c r="O262" s="98">
        <v>199.53203</v>
      </c>
      <c r="P262" s="96"/>
      <c r="Q262" s="95">
        <f t="shared" si="19"/>
        <v>0</v>
      </c>
      <c r="R262" s="96"/>
      <c r="S262" s="96"/>
      <c r="T262" s="95">
        <f t="shared" si="21"/>
        <v>0</v>
      </c>
      <c r="U262" s="96"/>
      <c r="V262" s="96"/>
      <c r="W262" s="95">
        <f t="shared" si="23"/>
        <v>0</v>
      </c>
      <c r="X262" s="96"/>
      <c r="Y262" s="96"/>
      <c r="Z262" s="95">
        <f t="shared" si="103"/>
        <v>0</v>
      </c>
      <c r="AA262" s="96"/>
      <c r="AB262" s="96"/>
      <c r="AC262" s="95">
        <f t="shared" si="104"/>
        <v>0</v>
      </c>
      <c r="AD262" s="96"/>
      <c r="AE262" s="96"/>
      <c r="AF262" s="97">
        <f t="shared" si="29"/>
        <v>79.09688</v>
      </c>
      <c r="AG262" s="98">
        <v>72.09688</v>
      </c>
      <c r="AH262" s="98">
        <v>7.0</v>
      </c>
      <c r="AI262" s="99"/>
      <c r="AJ262" s="95">
        <f t="shared" si="31"/>
        <v>28.8</v>
      </c>
      <c r="AK262" s="96"/>
      <c r="AL262" s="98">
        <v>28.8</v>
      </c>
      <c r="AM262" s="99"/>
    </row>
    <row r="263" hidden="1" outlineLevel="2">
      <c r="A263" s="92"/>
      <c r="B263" s="93"/>
      <c r="C263" s="93"/>
      <c r="D263" s="11">
        <v>2016.0</v>
      </c>
      <c r="E263" s="94">
        <f t="shared" si="11"/>
        <v>415.3</v>
      </c>
      <c r="F263" s="94">
        <f t="shared" ref="F263:G263" si="613">I263+L263+O263+R263+U263+X263+AA263+AD263+AK263+AG263</f>
        <v>375.9</v>
      </c>
      <c r="G263" s="94">
        <f t="shared" si="613"/>
        <v>39.4</v>
      </c>
      <c r="H263" s="97">
        <f t="shared" si="13"/>
        <v>249.45</v>
      </c>
      <c r="I263" s="98">
        <v>249.45</v>
      </c>
      <c r="J263" s="96"/>
      <c r="K263" s="95">
        <f t="shared" si="51"/>
        <v>0</v>
      </c>
      <c r="L263" s="96"/>
      <c r="M263" s="96"/>
      <c r="N263" s="95">
        <f t="shared" si="17"/>
        <v>0</v>
      </c>
      <c r="O263" s="96"/>
      <c r="P263" s="96"/>
      <c r="Q263" s="95">
        <f t="shared" si="19"/>
        <v>0</v>
      </c>
      <c r="R263" s="96"/>
      <c r="S263" s="96"/>
      <c r="T263" s="95">
        <f t="shared" si="21"/>
        <v>0</v>
      </c>
      <c r="U263" s="96"/>
      <c r="V263" s="96"/>
      <c r="W263" s="95">
        <f t="shared" si="23"/>
        <v>0</v>
      </c>
      <c r="X263" s="96"/>
      <c r="Y263" s="96"/>
      <c r="Z263" s="95">
        <f t="shared" si="103"/>
        <v>0</v>
      </c>
      <c r="AA263" s="96"/>
      <c r="AB263" s="96"/>
      <c r="AC263" s="95">
        <f t="shared" si="104"/>
        <v>0</v>
      </c>
      <c r="AD263" s="96"/>
      <c r="AE263" s="96"/>
      <c r="AF263" s="97">
        <f t="shared" si="29"/>
        <v>126.45</v>
      </c>
      <c r="AG263" s="98">
        <v>126.45</v>
      </c>
      <c r="AH263" s="98"/>
      <c r="AI263" s="99"/>
      <c r="AJ263" s="95">
        <f t="shared" si="31"/>
        <v>39.4</v>
      </c>
      <c r="AK263" s="96"/>
      <c r="AL263" s="98">
        <v>39.4</v>
      </c>
      <c r="AM263" s="99"/>
    </row>
    <row r="264" hidden="1" outlineLevel="2">
      <c r="A264" s="92"/>
      <c r="B264" s="93"/>
      <c r="C264" s="93"/>
      <c r="D264" s="11">
        <v>2017.0</v>
      </c>
      <c r="E264" s="94">
        <f t="shared" si="11"/>
        <v>737.04609</v>
      </c>
      <c r="F264" s="94">
        <f t="shared" ref="F264:G264" si="614">I264+L264+O264+R264+U264+X264+AA264+AD264+AK264+AG264</f>
        <v>620.64609</v>
      </c>
      <c r="G264" s="94">
        <f t="shared" si="614"/>
        <v>116.4</v>
      </c>
      <c r="H264" s="97">
        <f t="shared" si="13"/>
        <v>440.99364</v>
      </c>
      <c r="I264" s="98">
        <v>440.99364</v>
      </c>
      <c r="J264" s="96"/>
      <c r="K264" s="95">
        <f t="shared" si="51"/>
        <v>0</v>
      </c>
      <c r="L264" s="96"/>
      <c r="M264" s="96"/>
      <c r="N264" s="95">
        <f t="shared" si="17"/>
        <v>0</v>
      </c>
      <c r="O264" s="96"/>
      <c r="P264" s="96"/>
      <c r="Q264" s="95">
        <f t="shared" si="19"/>
        <v>0</v>
      </c>
      <c r="R264" s="96"/>
      <c r="S264" s="96"/>
      <c r="T264" s="95">
        <f t="shared" si="21"/>
        <v>0</v>
      </c>
      <c r="U264" s="96"/>
      <c r="V264" s="96"/>
      <c r="W264" s="95">
        <f t="shared" si="23"/>
        <v>0</v>
      </c>
      <c r="X264" s="96"/>
      <c r="Y264" s="96"/>
      <c r="Z264" s="95">
        <f t="shared" si="103"/>
        <v>0</v>
      </c>
      <c r="AA264" s="96"/>
      <c r="AB264" s="96"/>
      <c r="AC264" s="97">
        <f t="shared" si="104"/>
        <v>24.39315</v>
      </c>
      <c r="AD264" s="98">
        <v>24.39315</v>
      </c>
      <c r="AE264" s="96"/>
      <c r="AF264" s="95">
        <f t="shared" si="29"/>
        <v>10.2</v>
      </c>
      <c r="AG264" s="96"/>
      <c r="AH264" s="98">
        <v>10.2</v>
      </c>
      <c r="AI264" s="99"/>
      <c r="AJ264" s="97">
        <f t="shared" si="31"/>
        <v>261.4593</v>
      </c>
      <c r="AK264" s="98">
        <v>155.2593</v>
      </c>
      <c r="AL264" s="98">
        <v>106.2</v>
      </c>
      <c r="AM264" s="99"/>
    </row>
    <row r="265" hidden="1" outlineLevel="2">
      <c r="A265" s="92"/>
      <c r="B265" s="93"/>
      <c r="C265" s="93"/>
      <c r="D265" s="11">
        <v>2018.0</v>
      </c>
      <c r="E265" s="94">
        <f t="shared" si="11"/>
        <v>1067.72118</v>
      </c>
      <c r="F265" s="94">
        <f t="shared" ref="F265:G265" si="615">I265+L265+O265+R265+U265+X265+AA265+AD265+AK265+AG265</f>
        <v>355.62118</v>
      </c>
      <c r="G265" s="94">
        <f t="shared" si="615"/>
        <v>712.1</v>
      </c>
      <c r="H265" s="97">
        <f t="shared" si="13"/>
        <v>355.62118</v>
      </c>
      <c r="I265" s="98">
        <v>355.62118</v>
      </c>
      <c r="J265" s="96"/>
      <c r="K265" s="95">
        <f t="shared" si="51"/>
        <v>0</v>
      </c>
      <c r="L265" s="96"/>
      <c r="M265" s="96"/>
      <c r="N265" s="95">
        <f t="shared" si="17"/>
        <v>0</v>
      </c>
      <c r="O265" s="96"/>
      <c r="P265" s="96"/>
      <c r="Q265" s="95">
        <f t="shared" si="19"/>
        <v>0</v>
      </c>
      <c r="R265" s="96"/>
      <c r="S265" s="96"/>
      <c r="T265" s="95">
        <f t="shared" si="21"/>
        <v>0</v>
      </c>
      <c r="U265" s="96"/>
      <c r="V265" s="96"/>
      <c r="W265" s="95">
        <f t="shared" si="23"/>
        <v>0</v>
      </c>
      <c r="X265" s="96"/>
      <c r="Y265" s="96"/>
      <c r="Z265" s="95">
        <f t="shared" si="103"/>
        <v>0</v>
      </c>
      <c r="AA265" s="96"/>
      <c r="AB265" s="96"/>
      <c r="AC265" s="95">
        <f t="shared" si="104"/>
        <v>0</v>
      </c>
      <c r="AD265" s="96"/>
      <c r="AE265" s="96"/>
      <c r="AF265" s="95">
        <f t="shared" si="29"/>
        <v>129.8</v>
      </c>
      <c r="AG265" s="96"/>
      <c r="AH265" s="98">
        <v>129.8</v>
      </c>
      <c r="AI265" s="99"/>
      <c r="AJ265" s="95">
        <f t="shared" si="31"/>
        <v>582.3</v>
      </c>
      <c r="AK265" s="96"/>
      <c r="AL265" s="98">
        <v>582.3</v>
      </c>
      <c r="AM265" s="99"/>
    </row>
    <row r="266" hidden="1" outlineLevel="2">
      <c r="A266" s="92"/>
      <c r="B266" s="93"/>
      <c r="C266" s="93"/>
      <c r="D266" s="11">
        <v>2019.0</v>
      </c>
      <c r="E266" s="94">
        <f t="shared" si="11"/>
        <v>850.7358</v>
      </c>
      <c r="F266" s="94">
        <f t="shared" ref="F266:G266" si="616">I266+L266+O266+R266+U266+X266+AA266+AD266+AK266+AG266</f>
        <v>42.8358</v>
      </c>
      <c r="G266" s="94">
        <f t="shared" si="616"/>
        <v>807.9</v>
      </c>
      <c r="H266" s="97">
        <f t="shared" si="13"/>
        <v>42.8358</v>
      </c>
      <c r="I266" s="98">
        <v>42.8358</v>
      </c>
      <c r="J266" s="96"/>
      <c r="K266" s="95">
        <f t="shared" si="51"/>
        <v>0</v>
      </c>
      <c r="L266" s="96"/>
      <c r="M266" s="96"/>
      <c r="N266" s="95">
        <f t="shared" si="17"/>
        <v>0</v>
      </c>
      <c r="O266" s="96"/>
      <c r="P266" s="96"/>
      <c r="Q266" s="95">
        <f t="shared" si="19"/>
        <v>0</v>
      </c>
      <c r="R266" s="96"/>
      <c r="S266" s="96"/>
      <c r="T266" s="95">
        <f t="shared" si="21"/>
        <v>0</v>
      </c>
      <c r="U266" s="96"/>
      <c r="V266" s="96"/>
      <c r="W266" s="95">
        <f t="shared" si="23"/>
        <v>0</v>
      </c>
      <c r="X266" s="96"/>
      <c r="Y266" s="96"/>
      <c r="Z266" s="95">
        <f t="shared" si="103"/>
        <v>0</v>
      </c>
      <c r="AA266" s="96"/>
      <c r="AB266" s="96"/>
      <c r="AC266" s="95">
        <f t="shared" si="104"/>
        <v>0</v>
      </c>
      <c r="AD266" s="96"/>
      <c r="AE266" s="96"/>
      <c r="AF266" s="95">
        <f t="shared" si="29"/>
        <v>162.2</v>
      </c>
      <c r="AG266" s="96"/>
      <c r="AH266" s="98">
        <v>162.2</v>
      </c>
      <c r="AI266" s="99"/>
      <c r="AJ266" s="95">
        <f t="shared" si="31"/>
        <v>645.7</v>
      </c>
      <c r="AK266" s="96"/>
      <c r="AL266" s="98">
        <v>645.7</v>
      </c>
      <c r="AM266" s="99"/>
    </row>
    <row r="267" hidden="1" outlineLevel="2">
      <c r="A267" s="92"/>
      <c r="B267" s="93"/>
      <c r="C267" s="93"/>
      <c r="D267" s="11">
        <v>2020.0</v>
      </c>
      <c r="E267" s="94">
        <f t="shared" si="11"/>
        <v>1562.6</v>
      </c>
      <c r="F267" s="94">
        <f t="shared" ref="F267:G267" si="617">I267+L267+O267+R267+U267+X267+AA267+AD267+AK267+AG267</f>
        <v>543</v>
      </c>
      <c r="G267" s="94">
        <f t="shared" si="617"/>
        <v>1019.6</v>
      </c>
      <c r="H267" s="95">
        <f t="shared" si="13"/>
        <v>0</v>
      </c>
      <c r="I267" s="96"/>
      <c r="J267" s="96"/>
      <c r="K267" s="95">
        <f t="shared" si="51"/>
        <v>0</v>
      </c>
      <c r="L267" s="96"/>
      <c r="M267" s="96"/>
      <c r="N267" s="95">
        <f t="shared" si="17"/>
        <v>0</v>
      </c>
      <c r="O267" s="96"/>
      <c r="P267" s="96"/>
      <c r="Q267" s="95">
        <f t="shared" si="19"/>
        <v>0</v>
      </c>
      <c r="R267" s="96"/>
      <c r="S267" s="96"/>
      <c r="T267" s="95">
        <f t="shared" si="21"/>
        <v>0</v>
      </c>
      <c r="U267" s="96"/>
      <c r="V267" s="96"/>
      <c r="W267" s="95">
        <f t="shared" si="23"/>
        <v>0</v>
      </c>
      <c r="X267" s="96"/>
      <c r="Y267" s="96"/>
      <c r="Z267" s="95">
        <f t="shared" si="103"/>
        <v>0</v>
      </c>
      <c r="AA267" s="96"/>
      <c r="AB267" s="96"/>
      <c r="AC267" s="97">
        <f t="shared" si="104"/>
        <v>332</v>
      </c>
      <c r="AD267" s="105">
        <f>200+132</f>
        <v>332</v>
      </c>
      <c r="AE267" s="96"/>
      <c r="AF267" s="97">
        <f t="shared" si="29"/>
        <v>492.4</v>
      </c>
      <c r="AG267" s="98">
        <v>211.0</v>
      </c>
      <c r="AH267" s="98">
        <v>281.4</v>
      </c>
      <c r="AI267" s="103" t="s">
        <v>46</v>
      </c>
      <c r="AJ267" s="95">
        <f t="shared" si="31"/>
        <v>738.2</v>
      </c>
      <c r="AK267" s="96"/>
      <c r="AL267" s="98">
        <v>738.2</v>
      </c>
      <c r="AM267" s="99"/>
    </row>
    <row r="268" hidden="1" outlineLevel="2">
      <c r="A268" s="92"/>
      <c r="B268" s="93"/>
      <c r="C268" s="93"/>
      <c r="D268" s="35">
        <v>2021.0</v>
      </c>
      <c r="E268" s="94">
        <f t="shared" si="11"/>
        <v>0</v>
      </c>
      <c r="F268" s="94">
        <f t="shared" ref="F268:G268" si="618">I268+L268+O268+R268+U268+X268+AA268+AD268+AK268+AG268</f>
        <v>0</v>
      </c>
      <c r="G268" s="94">
        <f t="shared" si="618"/>
        <v>0</v>
      </c>
      <c r="H268" s="95">
        <f t="shared" si="13"/>
        <v>0</v>
      </c>
      <c r="I268" s="96"/>
      <c r="J268" s="96"/>
      <c r="K268" s="95">
        <f t="shared" si="51"/>
        <v>0</v>
      </c>
      <c r="L268" s="96"/>
      <c r="M268" s="96"/>
      <c r="N268" s="95">
        <f t="shared" si="17"/>
        <v>0</v>
      </c>
      <c r="O268" s="96"/>
      <c r="P268" s="96"/>
      <c r="Q268" s="95">
        <f t="shared" si="19"/>
        <v>0</v>
      </c>
      <c r="R268" s="96"/>
      <c r="S268" s="96"/>
      <c r="T268" s="95">
        <f t="shared" si="21"/>
        <v>0</v>
      </c>
      <c r="U268" s="96"/>
      <c r="V268" s="96"/>
      <c r="W268" s="95">
        <f t="shared" si="23"/>
        <v>0</v>
      </c>
      <c r="X268" s="96"/>
      <c r="Y268" s="96"/>
      <c r="Z268" s="95">
        <f t="shared" si="103"/>
        <v>0</v>
      </c>
      <c r="AA268" s="96"/>
      <c r="AB268" s="96"/>
      <c r="AC268" s="97">
        <f t="shared" si="104"/>
        <v>0</v>
      </c>
      <c r="AD268" s="105"/>
      <c r="AE268" s="96"/>
      <c r="AF268" s="97">
        <f t="shared" si="29"/>
        <v>0</v>
      </c>
      <c r="AG268" s="98"/>
      <c r="AH268" s="98"/>
      <c r="AI268" s="99"/>
      <c r="AJ268" s="95">
        <f t="shared" si="31"/>
        <v>0</v>
      </c>
      <c r="AK268" s="96"/>
      <c r="AL268" s="98"/>
      <c r="AM268" s="99"/>
    </row>
    <row r="269">
      <c r="A269" s="38"/>
      <c r="B269" s="38" t="s">
        <v>122</v>
      </c>
      <c r="C269" s="38"/>
      <c r="D269" s="85"/>
      <c r="E269" s="38">
        <f t="shared" si="11"/>
        <v>125864.346</v>
      </c>
      <c r="F269" s="38">
        <f t="shared" ref="F269:G269" si="619">I269+L269+O269+R269+U269+X269+AA269+AD269+AK269+AG269</f>
        <v>124865.572</v>
      </c>
      <c r="G269" s="38">
        <f t="shared" si="619"/>
        <v>998.774</v>
      </c>
      <c r="H269" s="112">
        <f t="shared" si="13"/>
        <v>4543.21</v>
      </c>
      <c r="I269" s="38">
        <f t="shared" ref="I269:J269" si="620">I270+I278+I286+I294+I302+I310+I318+I326+I334+I342+I350+I358+I366+I374+I382+I390+I398+I406+I414+I422</f>
        <v>4543.21</v>
      </c>
      <c r="J269" s="38">
        <f t="shared" si="620"/>
        <v>0</v>
      </c>
      <c r="K269" s="112">
        <f t="shared" si="51"/>
        <v>3054.4</v>
      </c>
      <c r="L269" s="38">
        <f t="shared" ref="L269:M269" si="621">L270+L278+L286+L294+L302+L310+L318+L326+L334+L342+L350+L358+L366+L374+L382+L390+L398+L406+L414+L422</f>
        <v>2972.4</v>
      </c>
      <c r="M269" s="38">
        <f t="shared" si="621"/>
        <v>82</v>
      </c>
      <c r="N269" s="112">
        <f t="shared" si="17"/>
        <v>5711.5</v>
      </c>
      <c r="O269" s="38">
        <f t="shared" ref="O269:P269" si="622">O270+O278+O286+O294+O302+O310+O318+O326+O334+O342+O350+O358+O366+O374+O382+O390+O398+O406+O414+O422</f>
        <v>5711.5</v>
      </c>
      <c r="P269" s="38">
        <f t="shared" si="622"/>
        <v>0</v>
      </c>
      <c r="Q269" s="112">
        <f t="shared" si="19"/>
        <v>454.2</v>
      </c>
      <c r="R269" s="38">
        <f t="shared" ref="R269:S269" si="623">R270+R278+R286+R294+R302+R310+R318+R326+R334+R342+R350+R358+R366+R374+R382+R390+R398+R406+R414+R422</f>
        <v>404.9</v>
      </c>
      <c r="S269" s="38">
        <f t="shared" si="623"/>
        <v>49.3</v>
      </c>
      <c r="T269" s="112">
        <f t="shared" si="21"/>
        <v>5120.5</v>
      </c>
      <c r="U269" s="38">
        <f t="shared" ref="U269:V269" si="624">U270+U278+U286+U294+U302+U310+U318+U326+U334+U342+U350+U358+U366+U374+U382+U390+U398+U406+U414+U422</f>
        <v>5108.2</v>
      </c>
      <c r="V269" s="38">
        <f t="shared" si="624"/>
        <v>12.3</v>
      </c>
      <c r="W269" s="112">
        <f t="shared" si="23"/>
        <v>11277.767</v>
      </c>
      <c r="X269" s="38">
        <f t="shared" ref="X269:Y269" si="625">X270+X278+X286+X294+X302+X310+X318+X326+X334+X342+X350+X358+X366+X374+X382+X390+X398+X406+X414+X422</f>
        <v>11277.767</v>
      </c>
      <c r="Y269" s="38">
        <f t="shared" si="625"/>
        <v>0</v>
      </c>
      <c r="Z269" s="112">
        <f t="shared" si="103"/>
        <v>32889.3</v>
      </c>
      <c r="AA269" s="38">
        <f t="shared" ref="AA269:AB269" si="626">AA270+AA278+AA286+AA294+AA302+AA310+AA318+AA326+AA334+AA342+AA350+AA358+AA366+AA374+AA382+AA390+AA398+AA406+AA414+AA422</f>
        <v>32889.3</v>
      </c>
      <c r="AB269" s="38">
        <f t="shared" si="626"/>
        <v>0</v>
      </c>
      <c r="AC269" s="112">
        <f t="shared" si="104"/>
        <v>7207.356</v>
      </c>
      <c r="AD269" s="38">
        <f t="shared" ref="AD269:AE269" si="627">AD270+AD278+AD286+AD294+AD302+AD310+AD318+AD326+AD334+AD342+AD350+AD358+AD366+AD374+AD382+AD390+AD398+AD406+AD414+AD422</f>
        <v>7207.356</v>
      </c>
      <c r="AE269" s="38">
        <f t="shared" si="627"/>
        <v>0</v>
      </c>
      <c r="AF269" s="112">
        <f t="shared" si="29"/>
        <v>49913.319</v>
      </c>
      <c r="AG269" s="38">
        <f t="shared" ref="AG269:AH269" si="628">AG270+AG278+AG286+AG294+AG302+AG310+AG318+AG326+AG334+AG342+AG350+AG358+AG366+AG374+AG382+AG390+AG398+AG406+AG414+AG422</f>
        <v>49314.319</v>
      </c>
      <c r="AH269" s="38">
        <f t="shared" si="628"/>
        <v>599</v>
      </c>
      <c r="AI269" s="113"/>
      <c r="AJ269" s="112">
        <f t="shared" si="31"/>
        <v>5692.794</v>
      </c>
      <c r="AK269" s="38">
        <f t="shared" ref="AK269:AL269" si="629">AK270+AK278+AK286+AK294+AK302+AK310+AK318+AK326+AK334+AK342+AK350+AK358+AK366+AK374+AK382+AK390+AK398+AK406+AK414+AK422</f>
        <v>5436.62</v>
      </c>
      <c r="AL269" s="38">
        <f t="shared" si="629"/>
        <v>256.174</v>
      </c>
      <c r="AM269" s="113"/>
    </row>
    <row r="270" outlineLevel="1" collapsed="1">
      <c r="A270" s="22">
        <v>33.0</v>
      </c>
      <c r="B270" s="22" t="s">
        <v>123</v>
      </c>
      <c r="C270" s="22" t="s">
        <v>124</v>
      </c>
      <c r="D270" s="24"/>
      <c r="E270" s="25">
        <f t="shared" si="11"/>
        <v>3828.8</v>
      </c>
      <c r="F270" s="25">
        <f t="shared" ref="F270:G270" si="630">SUM(F271:F277)</f>
        <v>3667.6</v>
      </c>
      <c r="G270" s="25">
        <f t="shared" si="630"/>
        <v>161.2</v>
      </c>
      <c r="H270" s="26">
        <f t="shared" si="13"/>
        <v>56</v>
      </c>
      <c r="I270" s="22">
        <f t="shared" ref="I270:J270" si="631">SUM(I271:I277)</f>
        <v>56</v>
      </c>
      <c r="J270" s="22">
        <f t="shared" si="631"/>
        <v>0</v>
      </c>
      <c r="K270" s="26">
        <f t="shared" si="51"/>
        <v>0</v>
      </c>
      <c r="L270" s="22">
        <f t="shared" ref="L270:M270" si="632">SUM(L271:L277)</f>
        <v>0</v>
      </c>
      <c r="M270" s="22">
        <f t="shared" si="632"/>
        <v>0</v>
      </c>
      <c r="N270" s="26">
        <f t="shared" si="17"/>
        <v>0</v>
      </c>
      <c r="O270" s="22">
        <f t="shared" ref="O270:P270" si="633">SUM(O271:O277)</f>
        <v>0</v>
      </c>
      <c r="P270" s="22">
        <f t="shared" si="633"/>
        <v>0</v>
      </c>
      <c r="Q270" s="26">
        <f t="shared" si="19"/>
        <v>49.3</v>
      </c>
      <c r="R270" s="22">
        <f t="shared" ref="R270:S270" si="634">SUM(R271:R277)</f>
        <v>0</v>
      </c>
      <c r="S270" s="22">
        <f t="shared" si="634"/>
        <v>49.3</v>
      </c>
      <c r="T270" s="26">
        <f t="shared" si="21"/>
        <v>460.5</v>
      </c>
      <c r="U270" s="22">
        <f t="shared" ref="U270:V270" si="635">SUM(U271:U277)</f>
        <v>460.5</v>
      </c>
      <c r="V270" s="22">
        <f t="shared" si="635"/>
        <v>0</v>
      </c>
      <c r="W270" s="26">
        <f t="shared" si="23"/>
        <v>0</v>
      </c>
      <c r="X270" s="22">
        <f t="shared" ref="X270:Y270" si="636">SUM(X271:X277)</f>
        <v>0</v>
      </c>
      <c r="Y270" s="22">
        <f t="shared" si="636"/>
        <v>0</v>
      </c>
      <c r="Z270" s="26">
        <f t="shared" si="103"/>
        <v>0</v>
      </c>
      <c r="AA270" s="22">
        <f t="shared" ref="AA270:AB270" si="637">SUM(AA271:AA277)</f>
        <v>0</v>
      </c>
      <c r="AB270" s="22">
        <f t="shared" si="637"/>
        <v>0</v>
      </c>
      <c r="AC270" s="26">
        <f t="shared" si="104"/>
        <v>2384.1</v>
      </c>
      <c r="AD270" s="22">
        <f t="shared" ref="AD270:AE270" si="638">SUM(AD271:AD277)</f>
        <v>2384.1</v>
      </c>
      <c r="AE270" s="22">
        <f t="shared" si="638"/>
        <v>0</v>
      </c>
      <c r="AF270" s="26">
        <f t="shared" si="29"/>
        <v>862.4</v>
      </c>
      <c r="AG270" s="22">
        <f t="shared" ref="AG270:AH270" si="639">SUM(AG271:AG277)</f>
        <v>767</v>
      </c>
      <c r="AH270" s="22">
        <f t="shared" si="639"/>
        <v>95.4</v>
      </c>
      <c r="AI270" s="27"/>
      <c r="AJ270" s="26">
        <f t="shared" si="31"/>
        <v>16.5</v>
      </c>
      <c r="AK270" s="22">
        <f t="shared" ref="AK270:AL270" si="640">SUM(AK271:AK277)</f>
        <v>0</v>
      </c>
      <c r="AL270" s="22">
        <f t="shared" si="640"/>
        <v>16.5</v>
      </c>
      <c r="AM270" s="27"/>
    </row>
    <row r="271" hidden="1" outlineLevel="2">
      <c r="A271" s="114"/>
      <c r="B271" s="114"/>
      <c r="C271" s="114"/>
      <c r="D271" s="11">
        <v>2015.0</v>
      </c>
      <c r="E271" s="5">
        <f t="shared" si="11"/>
        <v>516.5</v>
      </c>
      <c r="F271" s="5">
        <f t="shared" ref="F271:G271" si="641">I271+L271+O271+R271+U271+X271+AA271+AD271+AK271+AG271</f>
        <v>516.5</v>
      </c>
      <c r="G271" s="5">
        <f t="shared" si="641"/>
        <v>0</v>
      </c>
      <c r="H271" s="33">
        <f t="shared" si="13"/>
        <v>56</v>
      </c>
      <c r="I271" s="34">
        <v>56.0</v>
      </c>
      <c r="J271" s="28"/>
      <c r="K271" s="30">
        <f t="shared" si="51"/>
        <v>0</v>
      </c>
      <c r="L271" s="28"/>
      <c r="M271" s="28"/>
      <c r="N271" s="30">
        <f t="shared" si="17"/>
        <v>0</v>
      </c>
      <c r="O271" s="28"/>
      <c r="P271" s="28"/>
      <c r="Q271" s="30">
        <f t="shared" si="19"/>
        <v>0</v>
      </c>
      <c r="R271" s="28"/>
      <c r="S271" s="28"/>
      <c r="T271" s="33">
        <f t="shared" si="21"/>
        <v>460.5</v>
      </c>
      <c r="U271" s="34">
        <v>460.5</v>
      </c>
      <c r="V271" s="28"/>
      <c r="W271" s="30">
        <f t="shared" si="23"/>
        <v>0</v>
      </c>
      <c r="X271" s="28"/>
      <c r="Y271" s="28"/>
      <c r="Z271" s="30">
        <f t="shared" si="103"/>
        <v>0</v>
      </c>
      <c r="AA271" s="28"/>
      <c r="AB271" s="28"/>
      <c r="AC271" s="30">
        <f t="shared" si="104"/>
        <v>0</v>
      </c>
      <c r="AD271" s="28"/>
      <c r="AE271" s="28"/>
      <c r="AF271" s="30">
        <f t="shared" si="29"/>
        <v>0</v>
      </c>
      <c r="AG271" s="28"/>
      <c r="AH271" s="28"/>
      <c r="AI271" s="31"/>
      <c r="AJ271" s="30">
        <f t="shared" si="31"/>
        <v>0</v>
      </c>
      <c r="AK271" s="28"/>
      <c r="AL271" s="28"/>
      <c r="AM271" s="31"/>
    </row>
    <row r="272" hidden="1" outlineLevel="2">
      <c r="A272" s="114"/>
      <c r="B272" s="114"/>
      <c r="C272" s="114"/>
      <c r="D272" s="11">
        <v>2016.0</v>
      </c>
      <c r="E272" s="5">
        <f t="shared" si="11"/>
        <v>26.8</v>
      </c>
      <c r="F272" s="5">
        <f t="shared" ref="F272:G272" si="642">I272+L272+O272+R272+U272+X272+AA272+AD272+AK272+AG272</f>
        <v>26.8</v>
      </c>
      <c r="G272" s="5">
        <f t="shared" si="642"/>
        <v>0</v>
      </c>
      <c r="H272" s="30">
        <f t="shared" si="13"/>
        <v>0</v>
      </c>
      <c r="I272" s="28"/>
      <c r="J272" s="28"/>
      <c r="K272" s="30">
        <f t="shared" si="51"/>
        <v>0</v>
      </c>
      <c r="L272" s="28"/>
      <c r="M272" s="28"/>
      <c r="N272" s="30">
        <f t="shared" si="17"/>
        <v>0</v>
      </c>
      <c r="O272" s="28"/>
      <c r="P272" s="28"/>
      <c r="Q272" s="30">
        <f t="shared" si="19"/>
        <v>0</v>
      </c>
      <c r="R272" s="28"/>
      <c r="S272" s="28"/>
      <c r="T272" s="30">
        <f t="shared" si="21"/>
        <v>0</v>
      </c>
      <c r="U272" s="28"/>
      <c r="V272" s="28"/>
      <c r="W272" s="30">
        <f t="shared" si="23"/>
        <v>0</v>
      </c>
      <c r="X272" s="28"/>
      <c r="Y272" s="28"/>
      <c r="Z272" s="30">
        <f t="shared" si="103"/>
        <v>0</v>
      </c>
      <c r="AA272" s="28"/>
      <c r="AB272" s="28"/>
      <c r="AC272" s="33">
        <f t="shared" si="104"/>
        <v>26.8</v>
      </c>
      <c r="AD272" s="34">
        <v>26.8</v>
      </c>
      <c r="AE272" s="28"/>
      <c r="AF272" s="30">
        <f t="shared" si="29"/>
        <v>0</v>
      </c>
      <c r="AG272" s="28"/>
      <c r="AH272" s="28"/>
      <c r="AI272" s="31"/>
      <c r="AJ272" s="30">
        <f t="shared" si="31"/>
        <v>0</v>
      </c>
      <c r="AK272" s="28"/>
      <c r="AL272" s="28"/>
      <c r="AM272" s="31"/>
    </row>
    <row r="273" hidden="1" outlineLevel="2">
      <c r="A273" s="114"/>
      <c r="B273" s="114"/>
      <c r="C273" s="114"/>
      <c r="D273" s="11">
        <v>2017.0</v>
      </c>
      <c r="E273" s="5">
        <f t="shared" si="11"/>
        <v>1.2</v>
      </c>
      <c r="F273" s="5">
        <f t="shared" ref="F273:G273" si="643">I273+L273+O273+R273+U273+X273+AA273+AD273+AK273+AG273</f>
        <v>1.2</v>
      </c>
      <c r="G273" s="5">
        <f t="shared" si="643"/>
        <v>0</v>
      </c>
      <c r="H273" s="30">
        <f t="shared" si="13"/>
        <v>0</v>
      </c>
      <c r="I273" s="28"/>
      <c r="J273" s="28"/>
      <c r="K273" s="30">
        <f t="shared" si="51"/>
        <v>0</v>
      </c>
      <c r="L273" s="28"/>
      <c r="M273" s="28"/>
      <c r="N273" s="30">
        <f t="shared" si="17"/>
        <v>0</v>
      </c>
      <c r="O273" s="28"/>
      <c r="P273" s="28"/>
      <c r="Q273" s="30">
        <f t="shared" si="19"/>
        <v>0</v>
      </c>
      <c r="R273" s="28"/>
      <c r="S273" s="28"/>
      <c r="T273" s="30">
        <f t="shared" si="21"/>
        <v>0</v>
      </c>
      <c r="U273" s="28"/>
      <c r="V273" s="28"/>
      <c r="W273" s="30">
        <f t="shared" si="23"/>
        <v>0</v>
      </c>
      <c r="X273" s="28"/>
      <c r="Y273" s="28"/>
      <c r="Z273" s="30">
        <f t="shared" si="103"/>
        <v>0</v>
      </c>
      <c r="AA273" s="28"/>
      <c r="AB273" s="28"/>
      <c r="AC273" s="33">
        <f t="shared" si="104"/>
        <v>1.2</v>
      </c>
      <c r="AD273" s="34">
        <v>1.2</v>
      </c>
      <c r="AE273" s="28"/>
      <c r="AF273" s="30">
        <f t="shared" si="29"/>
        <v>0</v>
      </c>
      <c r="AG273" s="28"/>
      <c r="AH273" s="28"/>
      <c r="AI273" s="31"/>
      <c r="AJ273" s="30">
        <f t="shared" si="31"/>
        <v>0</v>
      </c>
      <c r="AK273" s="28"/>
      <c r="AL273" s="28"/>
      <c r="AM273" s="31"/>
    </row>
    <row r="274" hidden="1" outlineLevel="2">
      <c r="A274" s="114"/>
      <c r="B274" s="114"/>
      <c r="C274" s="114"/>
      <c r="D274" s="11">
        <v>2018.0</v>
      </c>
      <c r="E274" s="5">
        <f t="shared" si="11"/>
        <v>772.5</v>
      </c>
      <c r="F274" s="5">
        <f t="shared" ref="F274:G274" si="644">I274+L274+O274+R274+U274+X274+AA274+AD274+AK274+AG274</f>
        <v>772.5</v>
      </c>
      <c r="G274" s="5">
        <f t="shared" si="644"/>
        <v>0</v>
      </c>
      <c r="H274" s="30">
        <f t="shared" si="13"/>
        <v>0</v>
      </c>
      <c r="I274" s="28"/>
      <c r="J274" s="28"/>
      <c r="K274" s="30">
        <f t="shared" si="51"/>
        <v>0</v>
      </c>
      <c r="L274" s="28"/>
      <c r="M274" s="28"/>
      <c r="N274" s="30">
        <f t="shared" si="17"/>
        <v>0</v>
      </c>
      <c r="O274" s="28"/>
      <c r="P274" s="28"/>
      <c r="Q274" s="30">
        <f t="shared" si="19"/>
        <v>0</v>
      </c>
      <c r="R274" s="28"/>
      <c r="S274" s="28"/>
      <c r="T274" s="30">
        <f t="shared" si="21"/>
        <v>0</v>
      </c>
      <c r="U274" s="28"/>
      <c r="V274" s="28"/>
      <c r="W274" s="30">
        <f t="shared" si="23"/>
        <v>0</v>
      </c>
      <c r="X274" s="28"/>
      <c r="Y274" s="28"/>
      <c r="Z274" s="30">
        <f t="shared" si="103"/>
        <v>0</v>
      </c>
      <c r="AA274" s="28"/>
      <c r="AB274" s="28"/>
      <c r="AC274" s="33">
        <f t="shared" si="104"/>
        <v>772.5</v>
      </c>
      <c r="AD274" s="34">
        <v>772.5</v>
      </c>
      <c r="AE274" s="28"/>
      <c r="AF274" s="30">
        <f t="shared" si="29"/>
        <v>0</v>
      </c>
      <c r="AG274" s="28"/>
      <c r="AH274" s="28"/>
      <c r="AI274" s="31"/>
      <c r="AJ274" s="56">
        <f t="shared" si="31"/>
        <v>0</v>
      </c>
      <c r="AK274" s="115"/>
      <c r="AL274" s="28"/>
      <c r="AM274" s="31"/>
    </row>
    <row r="275" hidden="1" outlineLevel="2">
      <c r="A275" s="114"/>
      <c r="B275" s="114"/>
      <c r="C275" s="114"/>
      <c r="D275" s="11">
        <v>2019.0</v>
      </c>
      <c r="E275" s="5">
        <f t="shared" si="11"/>
        <v>1484.2</v>
      </c>
      <c r="F275" s="5">
        <f t="shared" ref="F275:G275" si="645">I275+L275+O275+R275+U275+X275+AA275+AD275+AK275+AG275</f>
        <v>1434.9</v>
      </c>
      <c r="G275" s="5">
        <f t="shared" si="645"/>
        <v>49.3</v>
      </c>
      <c r="H275" s="30">
        <f t="shared" si="13"/>
        <v>0</v>
      </c>
      <c r="I275" s="28"/>
      <c r="J275" s="28"/>
      <c r="K275" s="30">
        <f t="shared" si="51"/>
        <v>0</v>
      </c>
      <c r="L275" s="28"/>
      <c r="M275" s="28"/>
      <c r="N275" s="30">
        <f t="shared" si="17"/>
        <v>0</v>
      </c>
      <c r="O275" s="28"/>
      <c r="P275" s="28"/>
      <c r="Q275" s="30">
        <f t="shared" si="19"/>
        <v>49.3</v>
      </c>
      <c r="R275" s="28"/>
      <c r="S275" s="115">
        <v>49.3</v>
      </c>
      <c r="T275" s="30">
        <f t="shared" si="21"/>
        <v>0</v>
      </c>
      <c r="U275" s="28"/>
      <c r="V275" s="28"/>
      <c r="W275" s="30">
        <f t="shared" si="23"/>
        <v>0</v>
      </c>
      <c r="X275" s="28"/>
      <c r="Y275" s="28"/>
      <c r="Z275" s="30">
        <f t="shared" si="103"/>
        <v>0</v>
      </c>
      <c r="AA275" s="28"/>
      <c r="AB275" s="28"/>
      <c r="AC275" s="33">
        <f t="shared" si="104"/>
        <v>1434.9</v>
      </c>
      <c r="AD275" s="34">
        <v>1434.9</v>
      </c>
      <c r="AE275" s="28"/>
      <c r="AF275" s="30">
        <f t="shared" si="29"/>
        <v>0</v>
      </c>
      <c r="AG275" s="28"/>
      <c r="AH275" s="28"/>
      <c r="AI275" s="31"/>
      <c r="AJ275" s="56">
        <f t="shared" si="31"/>
        <v>0</v>
      </c>
      <c r="AK275" s="115"/>
      <c r="AL275" s="28"/>
      <c r="AM275" s="31"/>
    </row>
    <row r="276" hidden="1" outlineLevel="2">
      <c r="A276" s="114"/>
      <c r="B276" s="114"/>
      <c r="C276" s="114"/>
      <c r="D276" s="11">
        <v>2020.0</v>
      </c>
      <c r="E276" s="5">
        <f t="shared" si="11"/>
        <v>1027.6</v>
      </c>
      <c r="F276" s="5">
        <f t="shared" ref="F276:G276" si="646">I276+L276+O276+R276+U276+X276+AA276+AD276+AK276+AG276</f>
        <v>915.7</v>
      </c>
      <c r="G276" s="5">
        <f t="shared" si="646"/>
        <v>111.9</v>
      </c>
      <c r="H276" s="30">
        <f t="shared" si="13"/>
        <v>0</v>
      </c>
      <c r="I276" s="28"/>
      <c r="J276" s="28"/>
      <c r="K276" s="30">
        <f t="shared" si="51"/>
        <v>0</v>
      </c>
      <c r="L276" s="28"/>
      <c r="M276" s="28"/>
      <c r="N276" s="30">
        <f t="shared" si="17"/>
        <v>0</v>
      </c>
      <c r="O276" s="28"/>
      <c r="P276" s="28"/>
      <c r="Q276" s="30">
        <f t="shared" si="19"/>
        <v>0</v>
      </c>
      <c r="R276" s="28"/>
      <c r="S276" s="28"/>
      <c r="T276" s="30">
        <f t="shared" si="21"/>
        <v>0</v>
      </c>
      <c r="U276" s="28"/>
      <c r="V276" s="28"/>
      <c r="W276" s="30">
        <f t="shared" si="23"/>
        <v>0</v>
      </c>
      <c r="X276" s="28"/>
      <c r="Y276" s="28"/>
      <c r="Z276" s="30">
        <f t="shared" si="103"/>
        <v>0</v>
      </c>
      <c r="AA276" s="28"/>
      <c r="AB276" s="28"/>
      <c r="AC276" s="33">
        <f t="shared" si="104"/>
        <v>148.7</v>
      </c>
      <c r="AD276" s="34">
        <v>148.7</v>
      </c>
      <c r="AE276" s="28"/>
      <c r="AF276" s="56">
        <f t="shared" si="29"/>
        <v>862.4</v>
      </c>
      <c r="AG276" s="115">
        <v>767.0</v>
      </c>
      <c r="AH276" s="115">
        <v>95.4</v>
      </c>
      <c r="AI276" s="44" t="s">
        <v>46</v>
      </c>
      <c r="AJ276" s="30">
        <f t="shared" si="31"/>
        <v>16.5</v>
      </c>
      <c r="AK276" s="28"/>
      <c r="AL276" s="115">
        <v>16.5</v>
      </c>
      <c r="AM276" s="31"/>
    </row>
    <row r="277" hidden="1" outlineLevel="2">
      <c r="A277" s="114"/>
      <c r="B277" s="114"/>
      <c r="C277" s="114"/>
      <c r="D277" s="35">
        <v>2021.0</v>
      </c>
      <c r="E277" s="5">
        <f t="shared" si="11"/>
        <v>0</v>
      </c>
      <c r="F277" s="5">
        <f t="shared" ref="F277:G277" si="647">I277+L277+O277+R277+U277+X277+AA277+AD277+AK277+AG277</f>
        <v>0</v>
      </c>
      <c r="G277" s="5">
        <f t="shared" si="647"/>
        <v>0</v>
      </c>
      <c r="H277" s="30">
        <f t="shared" si="13"/>
        <v>0</v>
      </c>
      <c r="I277" s="28"/>
      <c r="J277" s="28"/>
      <c r="K277" s="30">
        <f t="shared" si="51"/>
        <v>0</v>
      </c>
      <c r="L277" s="28"/>
      <c r="M277" s="28"/>
      <c r="N277" s="30">
        <f t="shared" si="17"/>
        <v>0</v>
      </c>
      <c r="O277" s="28"/>
      <c r="P277" s="28"/>
      <c r="Q277" s="30">
        <f t="shared" si="19"/>
        <v>0</v>
      </c>
      <c r="R277" s="28"/>
      <c r="S277" s="28"/>
      <c r="T277" s="30">
        <f t="shared" si="21"/>
        <v>0</v>
      </c>
      <c r="U277" s="28"/>
      <c r="V277" s="28"/>
      <c r="W277" s="30">
        <f t="shared" si="23"/>
        <v>0</v>
      </c>
      <c r="X277" s="28"/>
      <c r="Y277" s="28"/>
      <c r="Z277" s="30">
        <f t="shared" si="103"/>
        <v>0</v>
      </c>
      <c r="AA277" s="28"/>
      <c r="AB277" s="28"/>
      <c r="AC277" s="33">
        <f t="shared" si="104"/>
        <v>0</v>
      </c>
      <c r="AD277" s="34"/>
      <c r="AE277" s="28"/>
      <c r="AF277" s="56">
        <f t="shared" si="29"/>
        <v>0</v>
      </c>
      <c r="AG277" s="115"/>
      <c r="AH277" s="115"/>
      <c r="AI277" s="31"/>
      <c r="AJ277" s="30">
        <f t="shared" si="31"/>
        <v>0</v>
      </c>
      <c r="AK277" s="28"/>
      <c r="AL277" s="115"/>
      <c r="AM277" s="31"/>
    </row>
    <row r="278" outlineLevel="1">
      <c r="A278" s="22">
        <v>34.0</v>
      </c>
      <c r="B278" s="22" t="s">
        <v>125</v>
      </c>
      <c r="C278" s="22" t="s">
        <v>126</v>
      </c>
      <c r="D278" s="24"/>
      <c r="E278" s="25">
        <f t="shared" si="11"/>
        <v>11257.02</v>
      </c>
      <c r="F278" s="25">
        <f t="shared" ref="F278:G278" si="648">SUM(F279:F285)</f>
        <v>11257.02</v>
      </c>
      <c r="G278" s="25">
        <f t="shared" si="648"/>
        <v>0</v>
      </c>
      <c r="H278" s="26">
        <f t="shared" si="13"/>
        <v>446.6</v>
      </c>
      <c r="I278" s="22">
        <f t="shared" ref="I278:J278" si="649">SUM(I279:I285)</f>
        <v>446.6</v>
      </c>
      <c r="J278" s="22">
        <f t="shared" si="649"/>
        <v>0</v>
      </c>
      <c r="K278" s="26">
        <f t="shared" si="51"/>
        <v>0</v>
      </c>
      <c r="L278" s="22">
        <f t="shared" ref="L278:M278" si="650">SUM(L279:L285)</f>
        <v>0</v>
      </c>
      <c r="M278" s="22">
        <f t="shared" si="650"/>
        <v>0</v>
      </c>
      <c r="N278" s="26">
        <f t="shared" si="17"/>
        <v>3207.9</v>
      </c>
      <c r="O278" s="22">
        <f t="shared" ref="O278:P278" si="651">SUM(O279:O285)</f>
        <v>3207.9</v>
      </c>
      <c r="P278" s="22">
        <f t="shared" si="651"/>
        <v>0</v>
      </c>
      <c r="Q278" s="26">
        <f t="shared" si="19"/>
        <v>0</v>
      </c>
      <c r="R278" s="22">
        <f t="shared" ref="R278:S278" si="652">SUM(R279:R285)</f>
        <v>0</v>
      </c>
      <c r="S278" s="22">
        <f t="shared" si="652"/>
        <v>0</v>
      </c>
      <c r="T278" s="26">
        <f t="shared" si="21"/>
        <v>298.7</v>
      </c>
      <c r="U278" s="22">
        <f t="shared" ref="U278:V278" si="653">SUM(U279:U285)</f>
        <v>298.7</v>
      </c>
      <c r="V278" s="22">
        <f t="shared" si="653"/>
        <v>0</v>
      </c>
      <c r="W278" s="26">
        <f t="shared" si="23"/>
        <v>5982</v>
      </c>
      <c r="X278" s="22">
        <f t="shared" ref="X278:Y278" si="654">SUM(X279:X285)</f>
        <v>5982</v>
      </c>
      <c r="Y278" s="22">
        <f t="shared" si="654"/>
        <v>0</v>
      </c>
      <c r="Z278" s="26">
        <f t="shared" si="103"/>
        <v>0</v>
      </c>
      <c r="AA278" s="22">
        <f t="shared" ref="AA278:AB278" si="655">SUM(AA279:AA285)</f>
        <v>0</v>
      </c>
      <c r="AB278" s="22">
        <f t="shared" si="655"/>
        <v>0</v>
      </c>
      <c r="AC278" s="26">
        <f t="shared" si="104"/>
        <v>0</v>
      </c>
      <c r="AD278" s="22">
        <f t="shared" ref="AD278:AE278" si="656">SUM(AD279:AD285)</f>
        <v>0</v>
      </c>
      <c r="AE278" s="22">
        <f t="shared" si="656"/>
        <v>0</v>
      </c>
      <c r="AF278" s="26">
        <f t="shared" si="29"/>
        <v>672.3</v>
      </c>
      <c r="AG278" s="22">
        <f t="shared" ref="AG278:AH278" si="657">SUM(AG279:AG285)</f>
        <v>672.3</v>
      </c>
      <c r="AH278" s="22">
        <f t="shared" si="657"/>
        <v>0</v>
      </c>
      <c r="AI278" s="27"/>
      <c r="AJ278" s="26">
        <f t="shared" si="31"/>
        <v>649.52</v>
      </c>
      <c r="AK278" s="22">
        <f t="shared" ref="AK278:AL278" si="658">SUM(AK279:AK285)</f>
        <v>649.52</v>
      </c>
      <c r="AL278" s="22">
        <f t="shared" si="658"/>
        <v>0</v>
      </c>
      <c r="AM278" s="27"/>
    </row>
    <row r="279" outlineLevel="2">
      <c r="A279" s="114"/>
      <c r="B279" s="114"/>
      <c r="C279" s="114"/>
      <c r="D279" s="11">
        <v>2015.0</v>
      </c>
      <c r="E279" s="5">
        <f t="shared" si="11"/>
        <v>971.3</v>
      </c>
      <c r="F279" s="5">
        <f t="shared" ref="F279:G279" si="659">I279+L279+O279+R279+U279+X279+AA279+AD279+AK279+AG279</f>
        <v>971.3</v>
      </c>
      <c r="G279" s="5">
        <f t="shared" si="659"/>
        <v>0</v>
      </c>
      <c r="H279" s="30">
        <f t="shared" si="13"/>
        <v>0</v>
      </c>
      <c r="I279" s="28"/>
      <c r="J279" s="28"/>
      <c r="K279" s="30">
        <f t="shared" si="51"/>
        <v>0</v>
      </c>
      <c r="L279" s="28"/>
      <c r="M279" s="28"/>
      <c r="N279" s="33">
        <f t="shared" si="17"/>
        <v>395.6</v>
      </c>
      <c r="O279" s="34">
        <v>395.6</v>
      </c>
      <c r="P279" s="28"/>
      <c r="Q279" s="30">
        <f t="shared" si="19"/>
        <v>0</v>
      </c>
      <c r="R279" s="28"/>
      <c r="S279" s="28"/>
      <c r="T279" s="30">
        <f t="shared" si="21"/>
        <v>0</v>
      </c>
      <c r="U279" s="28"/>
      <c r="V279" s="28"/>
      <c r="W279" s="33">
        <f t="shared" si="23"/>
        <v>575.7</v>
      </c>
      <c r="X279" s="34">
        <v>575.7</v>
      </c>
      <c r="Y279" s="28"/>
      <c r="Z279" s="30">
        <f t="shared" si="103"/>
        <v>0</v>
      </c>
      <c r="AA279" s="28"/>
      <c r="AB279" s="28"/>
      <c r="AC279" s="30">
        <f t="shared" si="104"/>
        <v>0</v>
      </c>
      <c r="AD279" s="28"/>
      <c r="AE279" s="28"/>
      <c r="AF279" s="30">
        <f t="shared" si="29"/>
        <v>0</v>
      </c>
      <c r="AG279" s="28"/>
      <c r="AH279" s="28"/>
      <c r="AI279" s="31"/>
      <c r="AJ279" s="30">
        <f t="shared" si="31"/>
        <v>0</v>
      </c>
      <c r="AK279" s="28"/>
      <c r="AL279" s="28"/>
      <c r="AM279" s="31"/>
    </row>
    <row r="280" outlineLevel="2">
      <c r="A280" s="114"/>
      <c r="B280" s="114"/>
      <c r="C280" s="114"/>
      <c r="D280" s="11">
        <v>2016.0</v>
      </c>
      <c r="E280" s="5">
        <f t="shared" si="11"/>
        <v>5645.8</v>
      </c>
      <c r="F280" s="5">
        <f t="shared" ref="F280:G280" si="660">I280+L280+O280+R280+U280+X280+AA280+AD280+AK280+AG280</f>
        <v>5645.8</v>
      </c>
      <c r="G280" s="5">
        <f t="shared" si="660"/>
        <v>0</v>
      </c>
      <c r="H280" s="33">
        <f t="shared" si="13"/>
        <v>446.6</v>
      </c>
      <c r="I280" s="34">
        <v>446.6</v>
      </c>
      <c r="J280" s="28"/>
      <c r="K280" s="30">
        <f t="shared" si="51"/>
        <v>0</v>
      </c>
      <c r="L280" s="28"/>
      <c r="M280" s="28"/>
      <c r="N280" s="33">
        <f t="shared" si="17"/>
        <v>2605.7</v>
      </c>
      <c r="O280" s="34">
        <v>2605.7</v>
      </c>
      <c r="P280" s="28"/>
      <c r="Q280" s="30">
        <f t="shared" si="19"/>
        <v>0</v>
      </c>
      <c r="R280" s="28"/>
      <c r="S280" s="28"/>
      <c r="T280" s="30">
        <f t="shared" si="21"/>
        <v>0</v>
      </c>
      <c r="U280" s="28"/>
      <c r="V280" s="28"/>
      <c r="W280" s="33">
        <f t="shared" si="23"/>
        <v>2593.5</v>
      </c>
      <c r="X280" s="34">
        <v>2593.5</v>
      </c>
      <c r="Y280" s="28"/>
      <c r="Z280" s="30">
        <f t="shared" si="103"/>
        <v>0</v>
      </c>
      <c r="AA280" s="28"/>
      <c r="AB280" s="28"/>
      <c r="AC280" s="30">
        <f t="shared" si="104"/>
        <v>0</v>
      </c>
      <c r="AD280" s="28"/>
      <c r="AE280" s="28"/>
      <c r="AF280" s="30">
        <f t="shared" si="29"/>
        <v>0</v>
      </c>
      <c r="AG280" s="28"/>
      <c r="AH280" s="28"/>
      <c r="AI280" s="31"/>
      <c r="AJ280" s="30">
        <f t="shared" si="31"/>
        <v>0</v>
      </c>
      <c r="AK280" s="28"/>
      <c r="AL280" s="28"/>
      <c r="AM280" s="31"/>
    </row>
    <row r="281" outlineLevel="2">
      <c r="A281" s="114"/>
      <c r="B281" s="114"/>
      <c r="C281" s="114"/>
      <c r="D281" s="11">
        <v>2017.0</v>
      </c>
      <c r="E281" s="5">
        <f t="shared" si="11"/>
        <v>3215.5</v>
      </c>
      <c r="F281" s="5">
        <f t="shared" ref="F281:G281" si="661">I281+L281+O281+R281+U281+X281+AA281+AD281+AK281+AG281</f>
        <v>3215.5</v>
      </c>
      <c r="G281" s="5">
        <f t="shared" si="661"/>
        <v>0</v>
      </c>
      <c r="H281" s="30">
        <f t="shared" si="13"/>
        <v>0</v>
      </c>
      <c r="I281" s="28"/>
      <c r="J281" s="28"/>
      <c r="K281" s="30">
        <f t="shared" si="51"/>
        <v>0</v>
      </c>
      <c r="L281" s="28"/>
      <c r="M281" s="28"/>
      <c r="N281" s="33">
        <f t="shared" si="17"/>
        <v>202.6</v>
      </c>
      <c r="O281" s="34">
        <v>202.6</v>
      </c>
      <c r="P281" s="28"/>
      <c r="Q281" s="30">
        <f t="shared" si="19"/>
        <v>0</v>
      </c>
      <c r="R281" s="28"/>
      <c r="S281" s="28"/>
      <c r="T281" s="30">
        <f t="shared" si="21"/>
        <v>0</v>
      </c>
      <c r="U281" s="28"/>
      <c r="V281" s="28"/>
      <c r="W281" s="33">
        <f t="shared" si="23"/>
        <v>2801.3</v>
      </c>
      <c r="X281" s="34">
        <v>2801.3</v>
      </c>
      <c r="Y281" s="28"/>
      <c r="Z281" s="30">
        <f t="shared" si="103"/>
        <v>0</v>
      </c>
      <c r="AA281" s="28"/>
      <c r="AB281" s="28"/>
      <c r="AC281" s="30">
        <f t="shared" si="104"/>
        <v>0</v>
      </c>
      <c r="AD281" s="28"/>
      <c r="AE281" s="28"/>
      <c r="AF281" s="33">
        <f t="shared" si="29"/>
        <v>211.6</v>
      </c>
      <c r="AG281" s="34">
        <v>211.6</v>
      </c>
      <c r="AH281" s="28"/>
      <c r="AI281" s="31"/>
      <c r="AJ281" s="30">
        <f t="shared" si="31"/>
        <v>0</v>
      </c>
      <c r="AK281" s="28"/>
      <c r="AL281" s="28"/>
      <c r="AM281" s="31"/>
    </row>
    <row r="282" outlineLevel="2">
      <c r="A282" s="114"/>
      <c r="B282" s="114"/>
      <c r="C282" s="114"/>
      <c r="D282" s="11">
        <v>2018.0</v>
      </c>
      <c r="E282" s="5">
        <f t="shared" si="11"/>
        <v>17.9</v>
      </c>
      <c r="F282" s="5">
        <f t="shared" ref="F282:G282" si="662">I282+L282+O282+R282+U282+X282+AA282+AD282+AK282+AG282</f>
        <v>17.9</v>
      </c>
      <c r="G282" s="5">
        <f t="shared" si="662"/>
        <v>0</v>
      </c>
      <c r="H282" s="30">
        <f t="shared" si="13"/>
        <v>0</v>
      </c>
      <c r="I282" s="28"/>
      <c r="J282" s="28"/>
      <c r="K282" s="30">
        <f t="shared" si="51"/>
        <v>0</v>
      </c>
      <c r="L282" s="28"/>
      <c r="M282" s="28"/>
      <c r="N282" s="33">
        <f t="shared" si="17"/>
        <v>4</v>
      </c>
      <c r="O282" s="34">
        <v>4.0</v>
      </c>
      <c r="P282" s="28"/>
      <c r="Q282" s="30">
        <f t="shared" si="19"/>
        <v>0</v>
      </c>
      <c r="R282" s="28"/>
      <c r="S282" s="28"/>
      <c r="T282" s="30">
        <f t="shared" si="21"/>
        <v>0</v>
      </c>
      <c r="U282" s="28"/>
      <c r="V282" s="28"/>
      <c r="W282" s="33">
        <f t="shared" si="23"/>
        <v>11.5</v>
      </c>
      <c r="X282" s="34">
        <v>11.5</v>
      </c>
      <c r="Y282" s="28"/>
      <c r="Z282" s="30">
        <f t="shared" si="103"/>
        <v>0</v>
      </c>
      <c r="AA282" s="28"/>
      <c r="AB282" s="28"/>
      <c r="AC282" s="30">
        <f t="shared" si="104"/>
        <v>0</v>
      </c>
      <c r="AD282" s="28"/>
      <c r="AE282" s="28"/>
      <c r="AF282" s="30">
        <f t="shared" si="29"/>
        <v>0</v>
      </c>
      <c r="AG282" s="28"/>
      <c r="AH282" s="28"/>
      <c r="AI282" s="31"/>
      <c r="AJ282" s="33">
        <f t="shared" si="31"/>
        <v>2.4</v>
      </c>
      <c r="AK282" s="34">
        <v>2.4</v>
      </c>
      <c r="AL282" s="28"/>
      <c r="AM282" s="31"/>
    </row>
    <row r="283" outlineLevel="2">
      <c r="A283" s="114"/>
      <c r="B283" s="114"/>
      <c r="C283" s="114"/>
      <c r="D283" s="11">
        <v>2019.0</v>
      </c>
      <c r="E283" s="5">
        <f t="shared" si="11"/>
        <v>811.1</v>
      </c>
      <c r="F283" s="5">
        <f t="shared" ref="F283:G283" si="663">I283+L283+O283+R283+U283+X283+AA283+AD283+AK283+AG283</f>
        <v>811.1</v>
      </c>
      <c r="G283" s="5">
        <f t="shared" si="663"/>
        <v>0</v>
      </c>
      <c r="H283" s="30">
        <f t="shared" si="13"/>
        <v>0</v>
      </c>
      <c r="I283" s="28"/>
      <c r="J283" s="28"/>
      <c r="K283" s="30">
        <f t="shared" si="51"/>
        <v>0</v>
      </c>
      <c r="L283" s="28"/>
      <c r="M283" s="28"/>
      <c r="N283" s="30">
        <f t="shared" si="17"/>
        <v>0</v>
      </c>
      <c r="O283" s="28"/>
      <c r="P283" s="28"/>
      <c r="Q283" s="30">
        <f t="shared" si="19"/>
        <v>0</v>
      </c>
      <c r="R283" s="28"/>
      <c r="S283" s="28"/>
      <c r="T283" s="30">
        <f t="shared" si="21"/>
        <v>0</v>
      </c>
      <c r="U283" s="28"/>
      <c r="V283" s="28"/>
      <c r="W283" s="30">
        <f t="shared" si="23"/>
        <v>0</v>
      </c>
      <c r="X283" s="28"/>
      <c r="Y283" s="28"/>
      <c r="Z283" s="30">
        <f t="shared" si="103"/>
        <v>0</v>
      </c>
      <c r="AA283" s="28"/>
      <c r="AB283" s="28"/>
      <c r="AC283" s="30">
        <f t="shared" si="104"/>
        <v>0</v>
      </c>
      <c r="AD283" s="28"/>
      <c r="AE283" s="28"/>
      <c r="AF283" s="33">
        <f t="shared" si="29"/>
        <v>460.7</v>
      </c>
      <c r="AG283" s="34">
        <v>460.7</v>
      </c>
      <c r="AH283" s="28"/>
      <c r="AI283" s="31"/>
      <c r="AJ283" s="33">
        <f t="shared" si="31"/>
        <v>350.4</v>
      </c>
      <c r="AK283" s="34">
        <v>350.4</v>
      </c>
      <c r="AL283" s="28"/>
      <c r="AM283" s="31"/>
    </row>
    <row r="284" outlineLevel="2">
      <c r="A284" s="114"/>
      <c r="B284" s="114"/>
      <c r="C284" s="114"/>
      <c r="D284" s="11">
        <v>2020.0</v>
      </c>
      <c r="E284" s="5">
        <f t="shared" si="11"/>
        <v>595.42</v>
      </c>
      <c r="F284" s="5">
        <f t="shared" ref="F284:G284" si="664">I284+L284+O284+R284+U284+X284+AA284+AD284+AK284+AG284</f>
        <v>595.42</v>
      </c>
      <c r="G284" s="5">
        <f t="shared" si="664"/>
        <v>0</v>
      </c>
      <c r="H284" s="30">
        <f t="shared" si="13"/>
        <v>0</v>
      </c>
      <c r="I284" s="28"/>
      <c r="J284" s="28"/>
      <c r="K284" s="30">
        <f t="shared" si="51"/>
        <v>0</v>
      </c>
      <c r="L284" s="28"/>
      <c r="M284" s="28"/>
      <c r="N284" s="30">
        <f t="shared" si="17"/>
        <v>0</v>
      </c>
      <c r="O284" s="28"/>
      <c r="P284" s="28"/>
      <c r="Q284" s="30">
        <f t="shared" si="19"/>
        <v>0</v>
      </c>
      <c r="R284" s="28"/>
      <c r="S284" s="28"/>
      <c r="T284" s="33">
        <f t="shared" si="21"/>
        <v>298.7</v>
      </c>
      <c r="U284" s="34">
        <v>298.7</v>
      </c>
      <c r="V284" s="28"/>
      <c r="W284" s="30">
        <f t="shared" si="23"/>
        <v>0</v>
      </c>
      <c r="X284" s="28"/>
      <c r="Y284" s="28"/>
      <c r="Z284" s="30">
        <f t="shared" si="103"/>
        <v>0</v>
      </c>
      <c r="AA284" s="28"/>
      <c r="AB284" s="28"/>
      <c r="AC284" s="30">
        <f t="shared" si="104"/>
        <v>0</v>
      </c>
      <c r="AD284" s="28"/>
      <c r="AE284" s="28"/>
      <c r="AF284" s="30">
        <f t="shared" si="29"/>
        <v>0</v>
      </c>
      <c r="AG284" s="28"/>
      <c r="AH284" s="28"/>
      <c r="AI284" s="31"/>
      <c r="AJ284" s="33">
        <f t="shared" si="31"/>
        <v>296.72</v>
      </c>
      <c r="AK284" s="34">
        <v>296.72</v>
      </c>
      <c r="AL284" s="28"/>
      <c r="AM284" s="44" t="s">
        <v>127</v>
      </c>
    </row>
    <row r="285" outlineLevel="2">
      <c r="A285" s="114"/>
      <c r="B285" s="114"/>
      <c r="C285" s="114"/>
      <c r="D285" s="35">
        <v>2021.0</v>
      </c>
      <c r="E285" s="5">
        <f t="shared" si="11"/>
        <v>0</v>
      </c>
      <c r="F285" s="5">
        <f t="shared" ref="F285:G285" si="665">I285+L285+O285+R285+U285+X285+AA285+AD285+AK285+AG285</f>
        <v>0</v>
      </c>
      <c r="G285" s="5">
        <f t="shared" si="665"/>
        <v>0</v>
      </c>
      <c r="H285" s="30">
        <f t="shared" si="13"/>
        <v>0</v>
      </c>
      <c r="I285" s="28"/>
      <c r="J285" s="28"/>
      <c r="K285" s="30">
        <f t="shared" si="51"/>
        <v>0</v>
      </c>
      <c r="L285" s="28"/>
      <c r="M285" s="28"/>
      <c r="N285" s="30">
        <f t="shared" si="17"/>
        <v>0</v>
      </c>
      <c r="O285" s="28"/>
      <c r="P285" s="28"/>
      <c r="Q285" s="30">
        <f t="shared" si="19"/>
        <v>0</v>
      </c>
      <c r="R285" s="28"/>
      <c r="S285" s="28"/>
      <c r="T285" s="30">
        <f t="shared" si="21"/>
        <v>0</v>
      </c>
      <c r="U285" s="28"/>
      <c r="V285" s="28"/>
      <c r="W285" s="30">
        <f t="shared" si="23"/>
        <v>0</v>
      </c>
      <c r="X285" s="28"/>
      <c r="Y285" s="28"/>
      <c r="Z285" s="30">
        <f t="shared" si="103"/>
        <v>0</v>
      </c>
      <c r="AA285" s="28"/>
      <c r="AB285" s="28"/>
      <c r="AC285" s="30">
        <f t="shared" si="104"/>
        <v>0</v>
      </c>
      <c r="AD285" s="28"/>
      <c r="AE285" s="28"/>
      <c r="AF285" s="30">
        <f t="shared" si="29"/>
        <v>0</v>
      </c>
      <c r="AG285" s="28"/>
      <c r="AH285" s="28"/>
      <c r="AI285" s="31"/>
      <c r="AJ285" s="30">
        <f t="shared" si="31"/>
        <v>0</v>
      </c>
      <c r="AK285" s="28"/>
      <c r="AL285" s="28"/>
      <c r="AM285" s="31"/>
    </row>
    <row r="286" outlineLevel="1" collapsed="1">
      <c r="A286" s="22">
        <v>35.0</v>
      </c>
      <c r="B286" s="22" t="s">
        <v>128</v>
      </c>
      <c r="C286" s="22" t="s">
        <v>129</v>
      </c>
      <c r="D286" s="24"/>
      <c r="E286" s="25">
        <f t="shared" si="11"/>
        <v>24584.4</v>
      </c>
      <c r="F286" s="25">
        <f t="shared" ref="F286:G286" si="666">SUM(F287:F293)</f>
        <v>24552.3</v>
      </c>
      <c r="G286" s="25">
        <f t="shared" si="666"/>
        <v>32.1</v>
      </c>
      <c r="H286" s="26">
        <f t="shared" si="13"/>
        <v>110.6</v>
      </c>
      <c r="I286" s="22">
        <f t="shared" ref="I286:J286" si="667">SUM(I287:I293)</f>
        <v>110.6</v>
      </c>
      <c r="J286" s="22">
        <f t="shared" si="667"/>
        <v>0</v>
      </c>
      <c r="K286" s="26">
        <f t="shared" si="51"/>
        <v>118.9</v>
      </c>
      <c r="L286" s="22">
        <f t="shared" ref="L286:M286" si="668">SUM(L287:L293)</f>
        <v>86.8</v>
      </c>
      <c r="M286" s="22">
        <f t="shared" si="668"/>
        <v>32.1</v>
      </c>
      <c r="N286" s="26">
        <f t="shared" si="17"/>
        <v>0</v>
      </c>
      <c r="O286" s="22">
        <f t="shared" ref="O286:P286" si="669">SUM(O287:O293)</f>
        <v>0</v>
      </c>
      <c r="P286" s="22">
        <f t="shared" si="669"/>
        <v>0</v>
      </c>
      <c r="Q286" s="26">
        <f t="shared" si="19"/>
        <v>0</v>
      </c>
      <c r="R286" s="22">
        <f t="shared" ref="R286:S286" si="670">SUM(R287:R293)</f>
        <v>0</v>
      </c>
      <c r="S286" s="22">
        <f t="shared" si="670"/>
        <v>0</v>
      </c>
      <c r="T286" s="26">
        <f t="shared" si="21"/>
        <v>0</v>
      </c>
      <c r="U286" s="22">
        <f t="shared" ref="U286:V286" si="671">SUM(U287:U293)</f>
        <v>0</v>
      </c>
      <c r="V286" s="22">
        <f t="shared" si="671"/>
        <v>0</v>
      </c>
      <c r="W286" s="26">
        <f t="shared" si="23"/>
        <v>0</v>
      </c>
      <c r="X286" s="22">
        <f t="shared" ref="X286:Y286" si="672">SUM(X287:X293)</f>
        <v>0</v>
      </c>
      <c r="Y286" s="22">
        <f t="shared" si="672"/>
        <v>0</v>
      </c>
      <c r="Z286" s="26">
        <f t="shared" si="103"/>
        <v>21470.2</v>
      </c>
      <c r="AA286" s="22">
        <f t="shared" ref="AA286:AB286" si="673">SUM(AA287:AA293)</f>
        <v>21470.2</v>
      </c>
      <c r="AB286" s="22">
        <f t="shared" si="673"/>
        <v>0</v>
      </c>
      <c r="AC286" s="26">
        <f t="shared" si="104"/>
        <v>0</v>
      </c>
      <c r="AD286" s="22">
        <f t="shared" ref="AD286:AE286" si="674">SUM(AD287:AD293)</f>
        <v>0</v>
      </c>
      <c r="AE286" s="22">
        <f t="shared" si="674"/>
        <v>0</v>
      </c>
      <c r="AF286" s="26">
        <f t="shared" si="29"/>
        <v>2271.9</v>
      </c>
      <c r="AG286" s="22">
        <f t="shared" ref="AG286:AH286" si="675">SUM(AG287:AG293)</f>
        <v>2271.9</v>
      </c>
      <c r="AH286" s="22">
        <f t="shared" si="675"/>
        <v>0</v>
      </c>
      <c r="AI286" s="27"/>
      <c r="AJ286" s="26">
        <f t="shared" si="31"/>
        <v>612.8</v>
      </c>
      <c r="AK286" s="22">
        <f t="shared" ref="AK286:AL286" si="676">SUM(AK287:AK293)</f>
        <v>612.8</v>
      </c>
      <c r="AL286" s="22">
        <f t="shared" si="676"/>
        <v>0</v>
      </c>
      <c r="AM286" s="27"/>
    </row>
    <row r="287" hidden="1" outlineLevel="2">
      <c r="A287" s="114"/>
      <c r="B287" s="114"/>
      <c r="C287" s="114"/>
      <c r="D287" s="11">
        <v>2015.0</v>
      </c>
      <c r="E287" s="5">
        <f t="shared" si="11"/>
        <v>197.4</v>
      </c>
      <c r="F287" s="5">
        <f t="shared" ref="F287:G287" si="677">I287+L287+O287+R287+U287+X287+AA287+AD287+AK287+AG287</f>
        <v>197.4</v>
      </c>
      <c r="G287" s="5">
        <f t="shared" si="677"/>
        <v>0</v>
      </c>
      <c r="H287" s="33">
        <f t="shared" si="13"/>
        <v>110.6</v>
      </c>
      <c r="I287" s="34">
        <v>110.6</v>
      </c>
      <c r="J287" s="28"/>
      <c r="K287" s="33">
        <f t="shared" si="51"/>
        <v>86.8</v>
      </c>
      <c r="L287" s="34">
        <v>86.8</v>
      </c>
      <c r="M287" s="28"/>
      <c r="N287" s="30">
        <f t="shared" si="17"/>
        <v>0</v>
      </c>
      <c r="O287" s="28"/>
      <c r="P287" s="28"/>
      <c r="Q287" s="30">
        <f t="shared" si="19"/>
        <v>0</v>
      </c>
      <c r="R287" s="28"/>
      <c r="S287" s="28"/>
      <c r="T287" s="30">
        <f t="shared" si="21"/>
        <v>0</v>
      </c>
      <c r="U287" s="28"/>
      <c r="V287" s="28"/>
      <c r="W287" s="30">
        <f t="shared" si="23"/>
        <v>0</v>
      </c>
      <c r="X287" s="28"/>
      <c r="Y287" s="28"/>
      <c r="Z287" s="30">
        <f t="shared" si="103"/>
        <v>0</v>
      </c>
      <c r="AA287" s="28"/>
      <c r="AB287" s="28"/>
      <c r="AC287" s="30">
        <f t="shared" si="104"/>
        <v>0</v>
      </c>
      <c r="AD287" s="28"/>
      <c r="AE287" s="28"/>
      <c r="AF287" s="30">
        <f t="shared" si="29"/>
        <v>0</v>
      </c>
      <c r="AG287" s="28"/>
      <c r="AH287" s="28"/>
      <c r="AI287" s="31"/>
      <c r="AJ287" s="30">
        <f t="shared" si="31"/>
        <v>0</v>
      </c>
      <c r="AK287" s="28"/>
      <c r="AL287" s="28"/>
      <c r="AM287" s="31"/>
    </row>
    <row r="288" hidden="1" outlineLevel="2">
      <c r="A288" s="114"/>
      <c r="B288" s="114"/>
      <c r="C288" s="114"/>
      <c r="D288" s="11">
        <v>2016.0</v>
      </c>
      <c r="E288" s="5">
        <f t="shared" si="11"/>
        <v>71.1</v>
      </c>
      <c r="F288" s="5">
        <f t="shared" ref="F288:G288" si="678">I288+L288+O288+R288+U288+X288+AA288+AD288+AK288+AG288</f>
        <v>71.1</v>
      </c>
      <c r="G288" s="5">
        <f t="shared" si="678"/>
        <v>0</v>
      </c>
      <c r="H288" s="30">
        <f t="shared" si="13"/>
        <v>0</v>
      </c>
      <c r="I288" s="28"/>
      <c r="J288" s="28"/>
      <c r="K288" s="30">
        <f t="shared" si="51"/>
        <v>0</v>
      </c>
      <c r="L288" s="28"/>
      <c r="M288" s="28"/>
      <c r="N288" s="30">
        <f t="shared" si="17"/>
        <v>0</v>
      </c>
      <c r="O288" s="28"/>
      <c r="P288" s="28"/>
      <c r="Q288" s="30">
        <f t="shared" si="19"/>
        <v>0</v>
      </c>
      <c r="R288" s="28"/>
      <c r="S288" s="28"/>
      <c r="T288" s="30">
        <f t="shared" si="21"/>
        <v>0</v>
      </c>
      <c r="U288" s="28"/>
      <c r="V288" s="28"/>
      <c r="W288" s="30">
        <f t="shared" si="23"/>
        <v>0</v>
      </c>
      <c r="X288" s="28"/>
      <c r="Y288" s="28"/>
      <c r="Z288" s="33">
        <f t="shared" si="103"/>
        <v>71.1</v>
      </c>
      <c r="AA288" s="34">
        <v>71.1</v>
      </c>
      <c r="AB288" s="28"/>
      <c r="AC288" s="30">
        <f t="shared" si="104"/>
        <v>0</v>
      </c>
      <c r="AD288" s="28"/>
      <c r="AE288" s="28"/>
      <c r="AF288" s="30">
        <f t="shared" si="29"/>
        <v>0</v>
      </c>
      <c r="AG288" s="28"/>
      <c r="AH288" s="28"/>
      <c r="AI288" s="31"/>
      <c r="AJ288" s="30">
        <f t="shared" si="31"/>
        <v>0</v>
      </c>
      <c r="AK288" s="28"/>
      <c r="AL288" s="28"/>
      <c r="AM288" s="31"/>
    </row>
    <row r="289" hidden="1" outlineLevel="2">
      <c r="A289" s="114"/>
      <c r="B289" s="114"/>
      <c r="C289" s="114"/>
      <c r="D289" s="11">
        <v>2017.0</v>
      </c>
      <c r="E289" s="5">
        <f t="shared" si="11"/>
        <v>1495.2</v>
      </c>
      <c r="F289" s="5">
        <f t="shared" ref="F289:G289" si="679">I289+L289+O289+R289+U289+X289+AA289+AD289+AK289+AG289</f>
        <v>1495.2</v>
      </c>
      <c r="G289" s="5">
        <f t="shared" si="679"/>
        <v>0</v>
      </c>
      <c r="H289" s="30">
        <f t="shared" si="13"/>
        <v>0</v>
      </c>
      <c r="I289" s="28"/>
      <c r="J289" s="28"/>
      <c r="K289" s="30">
        <f t="shared" si="51"/>
        <v>0</v>
      </c>
      <c r="L289" s="28"/>
      <c r="M289" s="28"/>
      <c r="N289" s="30">
        <f t="shared" si="17"/>
        <v>0</v>
      </c>
      <c r="O289" s="28"/>
      <c r="P289" s="28"/>
      <c r="Q289" s="30">
        <f t="shared" si="19"/>
        <v>0</v>
      </c>
      <c r="R289" s="28"/>
      <c r="S289" s="28"/>
      <c r="T289" s="30">
        <f t="shared" si="21"/>
        <v>0</v>
      </c>
      <c r="U289" s="28"/>
      <c r="V289" s="28"/>
      <c r="W289" s="30">
        <f t="shared" si="23"/>
        <v>0</v>
      </c>
      <c r="X289" s="28"/>
      <c r="Y289" s="28"/>
      <c r="Z289" s="33">
        <f t="shared" si="103"/>
        <v>1495.2</v>
      </c>
      <c r="AA289" s="34">
        <v>1495.2</v>
      </c>
      <c r="AB289" s="28"/>
      <c r="AC289" s="30">
        <f t="shared" si="104"/>
        <v>0</v>
      </c>
      <c r="AD289" s="28"/>
      <c r="AE289" s="28"/>
      <c r="AF289" s="30">
        <f t="shared" si="29"/>
        <v>0</v>
      </c>
      <c r="AG289" s="28"/>
      <c r="AH289" s="28"/>
      <c r="AI289" s="31"/>
      <c r="AJ289" s="30">
        <f t="shared" si="31"/>
        <v>0</v>
      </c>
      <c r="AK289" s="28"/>
      <c r="AL289" s="28"/>
      <c r="AM289" s="31"/>
    </row>
    <row r="290" hidden="1" outlineLevel="2">
      <c r="A290" s="114"/>
      <c r="B290" s="114"/>
      <c r="C290" s="114"/>
      <c r="D290" s="11">
        <v>2018.0</v>
      </c>
      <c r="E290" s="5">
        <f t="shared" si="11"/>
        <v>1755.3</v>
      </c>
      <c r="F290" s="5">
        <f t="shared" ref="F290:G290" si="680">I290+L290+O290+R290+U290+X290+AA290+AD290+AK290+AG290</f>
        <v>1723.2</v>
      </c>
      <c r="G290" s="5">
        <f t="shared" si="680"/>
        <v>32.1</v>
      </c>
      <c r="H290" s="30">
        <f t="shared" si="13"/>
        <v>0</v>
      </c>
      <c r="I290" s="28"/>
      <c r="J290" s="28"/>
      <c r="K290" s="30">
        <f t="shared" si="51"/>
        <v>32.1</v>
      </c>
      <c r="L290" s="28"/>
      <c r="M290" s="115">
        <v>32.1</v>
      </c>
      <c r="N290" s="30">
        <f t="shared" si="17"/>
        <v>0</v>
      </c>
      <c r="O290" s="28"/>
      <c r="P290" s="28"/>
      <c r="Q290" s="30">
        <f t="shared" si="19"/>
        <v>0</v>
      </c>
      <c r="R290" s="28"/>
      <c r="S290" s="28"/>
      <c r="T290" s="30">
        <f t="shared" si="21"/>
        <v>0</v>
      </c>
      <c r="U290" s="28"/>
      <c r="V290" s="28"/>
      <c r="W290" s="30">
        <f t="shared" si="23"/>
        <v>0</v>
      </c>
      <c r="X290" s="28"/>
      <c r="Y290" s="28"/>
      <c r="Z290" s="33">
        <f t="shared" si="103"/>
        <v>549.8</v>
      </c>
      <c r="AA290" s="34">
        <v>549.8</v>
      </c>
      <c r="AB290" s="28"/>
      <c r="AC290" s="30">
        <f t="shared" si="104"/>
        <v>0</v>
      </c>
      <c r="AD290" s="28"/>
      <c r="AE290" s="28"/>
      <c r="AF290" s="33">
        <f t="shared" si="29"/>
        <v>1131.8</v>
      </c>
      <c r="AG290" s="34">
        <v>1131.8</v>
      </c>
      <c r="AH290" s="28"/>
      <c r="AI290" s="31"/>
      <c r="AJ290" s="33">
        <f t="shared" si="31"/>
        <v>41.6</v>
      </c>
      <c r="AK290" s="34">
        <v>41.6</v>
      </c>
      <c r="AL290" s="28"/>
      <c r="AM290" s="31"/>
    </row>
    <row r="291" hidden="1" outlineLevel="2">
      <c r="A291" s="114"/>
      <c r="B291" s="114"/>
      <c r="C291" s="114"/>
      <c r="D291" s="11">
        <v>2019.0</v>
      </c>
      <c r="E291" s="5">
        <f t="shared" si="11"/>
        <v>10044.4</v>
      </c>
      <c r="F291" s="5">
        <f t="shared" ref="F291:G291" si="681">I291+L291+O291+R291+U291+X291+AA291+AD291+AK291+AG291</f>
        <v>10044.4</v>
      </c>
      <c r="G291" s="5">
        <f t="shared" si="681"/>
        <v>0</v>
      </c>
      <c r="H291" s="30">
        <f t="shared" si="13"/>
        <v>0</v>
      </c>
      <c r="I291" s="28"/>
      <c r="J291" s="28"/>
      <c r="K291" s="30">
        <f t="shared" si="51"/>
        <v>0</v>
      </c>
      <c r="L291" s="28"/>
      <c r="M291" s="28"/>
      <c r="N291" s="30">
        <f t="shared" si="17"/>
        <v>0</v>
      </c>
      <c r="O291" s="28"/>
      <c r="P291" s="28"/>
      <c r="Q291" s="30">
        <f t="shared" si="19"/>
        <v>0</v>
      </c>
      <c r="R291" s="28"/>
      <c r="S291" s="28"/>
      <c r="T291" s="30">
        <f t="shared" si="21"/>
        <v>0</v>
      </c>
      <c r="U291" s="28"/>
      <c r="V291" s="28"/>
      <c r="W291" s="30">
        <f t="shared" si="23"/>
        <v>0</v>
      </c>
      <c r="X291" s="28"/>
      <c r="Y291" s="28"/>
      <c r="Z291" s="33">
        <f t="shared" si="103"/>
        <v>9400.1</v>
      </c>
      <c r="AA291" s="34">
        <v>9400.1</v>
      </c>
      <c r="AB291" s="28"/>
      <c r="AC291" s="30">
        <f t="shared" si="104"/>
        <v>0</v>
      </c>
      <c r="AD291" s="28"/>
      <c r="AE291" s="28"/>
      <c r="AF291" s="33">
        <f t="shared" si="29"/>
        <v>363.1</v>
      </c>
      <c r="AG291" s="34">
        <v>363.1</v>
      </c>
      <c r="AH291" s="28"/>
      <c r="AI291" s="31"/>
      <c r="AJ291" s="33">
        <f t="shared" si="31"/>
        <v>281.2</v>
      </c>
      <c r="AK291" s="34">
        <v>281.2</v>
      </c>
      <c r="AL291" s="28"/>
      <c r="AM291" s="31"/>
    </row>
    <row r="292" hidden="1" outlineLevel="2">
      <c r="A292" s="114"/>
      <c r="B292" s="114"/>
      <c r="C292" s="114"/>
      <c r="D292" s="11">
        <v>2020.0</v>
      </c>
      <c r="E292" s="5">
        <f t="shared" si="11"/>
        <v>11021</v>
      </c>
      <c r="F292" s="5">
        <f t="shared" ref="F292:G292" si="682">I292+L292+O292+R292+U292+X292+AA292+AD292+AK292+AG292</f>
        <v>11021</v>
      </c>
      <c r="G292" s="5">
        <f t="shared" si="682"/>
        <v>0</v>
      </c>
      <c r="H292" s="30">
        <f t="shared" si="13"/>
        <v>0</v>
      </c>
      <c r="I292" s="28"/>
      <c r="J292" s="28"/>
      <c r="K292" s="30">
        <f t="shared" si="51"/>
        <v>0</v>
      </c>
      <c r="L292" s="28"/>
      <c r="M292" s="28"/>
      <c r="N292" s="30">
        <f t="shared" si="17"/>
        <v>0</v>
      </c>
      <c r="O292" s="28"/>
      <c r="P292" s="28"/>
      <c r="Q292" s="30">
        <f t="shared" si="19"/>
        <v>0</v>
      </c>
      <c r="R292" s="28"/>
      <c r="S292" s="28"/>
      <c r="T292" s="30">
        <f t="shared" si="21"/>
        <v>0</v>
      </c>
      <c r="U292" s="28"/>
      <c r="V292" s="28"/>
      <c r="W292" s="30">
        <f t="shared" si="23"/>
        <v>0</v>
      </c>
      <c r="X292" s="28"/>
      <c r="Y292" s="28"/>
      <c r="Z292" s="33">
        <f t="shared" si="103"/>
        <v>9954</v>
      </c>
      <c r="AA292" s="34">
        <v>9954.0</v>
      </c>
      <c r="AB292" s="28"/>
      <c r="AC292" s="30">
        <f t="shared" si="104"/>
        <v>0</v>
      </c>
      <c r="AD292" s="28"/>
      <c r="AE292" s="28"/>
      <c r="AF292" s="33">
        <f t="shared" si="29"/>
        <v>777</v>
      </c>
      <c r="AG292" s="34">
        <f>484+293</f>
        <v>777</v>
      </c>
      <c r="AH292" s="28"/>
      <c r="AI292" s="44" t="s">
        <v>130</v>
      </c>
      <c r="AJ292" s="33">
        <f t="shared" si="31"/>
        <v>290</v>
      </c>
      <c r="AK292" s="34">
        <v>290.0</v>
      </c>
      <c r="AL292" s="28"/>
      <c r="AM292" s="44" t="s">
        <v>131</v>
      </c>
    </row>
    <row r="293" hidden="1" outlineLevel="2">
      <c r="A293" s="114"/>
      <c r="B293" s="114"/>
      <c r="C293" s="114"/>
      <c r="D293" s="35">
        <v>2021.0</v>
      </c>
      <c r="E293" s="5">
        <f t="shared" si="11"/>
        <v>0</v>
      </c>
      <c r="F293" s="5">
        <f t="shared" ref="F293:G293" si="683">I293+L293+O293+R293+U293+X293+AA293+AD293+AK293+AG293</f>
        <v>0</v>
      </c>
      <c r="G293" s="5">
        <f t="shared" si="683"/>
        <v>0</v>
      </c>
      <c r="H293" s="30">
        <f t="shared" si="13"/>
        <v>0</v>
      </c>
      <c r="I293" s="28"/>
      <c r="J293" s="28"/>
      <c r="K293" s="30">
        <f t="shared" si="51"/>
        <v>0</v>
      </c>
      <c r="L293" s="28"/>
      <c r="M293" s="28"/>
      <c r="N293" s="30">
        <f t="shared" si="17"/>
        <v>0</v>
      </c>
      <c r="O293" s="28"/>
      <c r="P293" s="28"/>
      <c r="Q293" s="30">
        <f t="shared" si="19"/>
        <v>0</v>
      </c>
      <c r="R293" s="28"/>
      <c r="S293" s="28"/>
      <c r="T293" s="30">
        <f t="shared" si="21"/>
        <v>0</v>
      </c>
      <c r="U293" s="28"/>
      <c r="V293" s="28"/>
      <c r="W293" s="30">
        <f t="shared" si="23"/>
        <v>0</v>
      </c>
      <c r="X293" s="28"/>
      <c r="Y293" s="28"/>
      <c r="Z293" s="30">
        <f t="shared" si="103"/>
        <v>0</v>
      </c>
      <c r="AA293" s="28"/>
      <c r="AB293" s="28"/>
      <c r="AC293" s="30">
        <f t="shared" si="104"/>
        <v>0</v>
      </c>
      <c r="AD293" s="28"/>
      <c r="AE293" s="28"/>
      <c r="AF293" s="30">
        <f t="shared" si="29"/>
        <v>0</v>
      </c>
      <c r="AG293" s="28"/>
      <c r="AH293" s="28"/>
      <c r="AI293" s="31"/>
      <c r="AJ293" s="30">
        <f t="shared" si="31"/>
        <v>0</v>
      </c>
      <c r="AK293" s="28"/>
      <c r="AL293" s="28"/>
      <c r="AM293" s="31"/>
    </row>
    <row r="294" outlineLevel="1" collapsed="1">
      <c r="A294" s="22">
        <v>36.0</v>
      </c>
      <c r="B294" s="22" t="s">
        <v>132</v>
      </c>
      <c r="C294" s="22" t="s">
        <v>133</v>
      </c>
      <c r="D294" s="24"/>
      <c r="E294" s="25">
        <f t="shared" si="11"/>
        <v>4703.074</v>
      </c>
      <c r="F294" s="25">
        <f t="shared" ref="F294:G294" si="684">SUM(F295:F301)</f>
        <v>4589.4</v>
      </c>
      <c r="G294" s="25">
        <f t="shared" si="684"/>
        <v>113.674</v>
      </c>
      <c r="H294" s="26">
        <f t="shared" si="13"/>
        <v>0</v>
      </c>
      <c r="I294" s="22">
        <f t="shared" ref="I294:J294" si="685">SUM(I295:I301)</f>
        <v>0</v>
      </c>
      <c r="J294" s="22">
        <f t="shared" si="685"/>
        <v>0</v>
      </c>
      <c r="K294" s="26">
        <f t="shared" si="51"/>
        <v>0</v>
      </c>
      <c r="L294" s="22">
        <f t="shared" ref="L294:M294" si="686">SUM(L295:L301)</f>
        <v>0</v>
      </c>
      <c r="M294" s="22">
        <f t="shared" si="686"/>
        <v>0</v>
      </c>
      <c r="N294" s="26">
        <f t="shared" si="17"/>
        <v>0</v>
      </c>
      <c r="O294" s="22">
        <f t="shared" ref="O294:P294" si="687">SUM(O295:O301)</f>
        <v>0</v>
      </c>
      <c r="P294" s="22">
        <f t="shared" si="687"/>
        <v>0</v>
      </c>
      <c r="Q294" s="26">
        <f t="shared" si="19"/>
        <v>0</v>
      </c>
      <c r="R294" s="22">
        <f t="shared" ref="R294:S294" si="688">SUM(R295:R301)</f>
        <v>0</v>
      </c>
      <c r="S294" s="22">
        <f t="shared" si="688"/>
        <v>0</v>
      </c>
      <c r="T294" s="26">
        <f t="shared" si="21"/>
        <v>0</v>
      </c>
      <c r="U294" s="22">
        <f t="shared" ref="U294:V294" si="689">SUM(U295:U301)</f>
        <v>0</v>
      </c>
      <c r="V294" s="22">
        <f t="shared" si="689"/>
        <v>0</v>
      </c>
      <c r="W294" s="26">
        <f t="shared" si="23"/>
        <v>0</v>
      </c>
      <c r="X294" s="22">
        <f t="shared" ref="X294:Y294" si="690">SUM(X295:X301)</f>
        <v>0</v>
      </c>
      <c r="Y294" s="22">
        <f t="shared" si="690"/>
        <v>0</v>
      </c>
      <c r="Z294" s="26">
        <f t="shared" si="103"/>
        <v>0</v>
      </c>
      <c r="AA294" s="22">
        <f t="shared" ref="AA294:AB294" si="691">SUM(AA295:AA301)</f>
        <v>0</v>
      </c>
      <c r="AB294" s="22">
        <f t="shared" si="691"/>
        <v>0</v>
      </c>
      <c r="AC294" s="26">
        <f t="shared" si="104"/>
        <v>1111.1</v>
      </c>
      <c r="AD294" s="22">
        <f t="shared" ref="AD294:AE294" si="692">SUM(AD295:AD301)</f>
        <v>1111.1</v>
      </c>
      <c r="AE294" s="22">
        <f t="shared" si="692"/>
        <v>0</v>
      </c>
      <c r="AF294" s="26">
        <f t="shared" si="29"/>
        <v>2918.9</v>
      </c>
      <c r="AG294" s="22">
        <f t="shared" ref="AG294:AH294" si="693">SUM(AG295:AG301)</f>
        <v>2861.2</v>
      </c>
      <c r="AH294" s="22">
        <f t="shared" si="693"/>
        <v>57.7</v>
      </c>
      <c r="AI294" s="27"/>
      <c r="AJ294" s="26">
        <f t="shared" si="31"/>
        <v>673.074</v>
      </c>
      <c r="AK294" s="22">
        <f t="shared" ref="AK294:AL294" si="694">SUM(AK295:AK301)</f>
        <v>617.1</v>
      </c>
      <c r="AL294" s="22">
        <f t="shared" si="694"/>
        <v>55.974</v>
      </c>
      <c r="AM294" s="27"/>
    </row>
    <row r="295" hidden="1" outlineLevel="2">
      <c r="A295" s="92"/>
      <c r="B295" s="116"/>
      <c r="C295" s="116"/>
      <c r="D295" s="11">
        <v>2015.0</v>
      </c>
      <c r="E295" s="5">
        <f t="shared" si="11"/>
        <v>1214</v>
      </c>
      <c r="F295" s="5">
        <f t="shared" ref="F295:G295" si="695">I295+L295+O295+R295+U295+X295+AA295+AD295+AK295+AG295</f>
        <v>1214</v>
      </c>
      <c r="G295" s="5">
        <f t="shared" si="695"/>
        <v>0</v>
      </c>
      <c r="H295" s="30">
        <f t="shared" si="13"/>
        <v>0</v>
      </c>
      <c r="I295" s="28"/>
      <c r="J295" s="28"/>
      <c r="K295" s="30">
        <f t="shared" si="51"/>
        <v>0</v>
      </c>
      <c r="L295" s="28"/>
      <c r="M295" s="28"/>
      <c r="N295" s="30">
        <f t="shared" si="17"/>
        <v>0</v>
      </c>
      <c r="O295" s="28"/>
      <c r="P295" s="28"/>
      <c r="Q295" s="30">
        <f t="shared" si="19"/>
        <v>0</v>
      </c>
      <c r="R295" s="28"/>
      <c r="S295" s="28"/>
      <c r="T295" s="30">
        <f t="shared" si="21"/>
        <v>0</v>
      </c>
      <c r="U295" s="28"/>
      <c r="V295" s="28"/>
      <c r="W295" s="30">
        <f t="shared" si="23"/>
        <v>0</v>
      </c>
      <c r="X295" s="28"/>
      <c r="Y295" s="28"/>
      <c r="Z295" s="30">
        <f t="shared" si="103"/>
        <v>0</v>
      </c>
      <c r="AA295" s="28"/>
      <c r="AB295" s="28"/>
      <c r="AC295" s="33">
        <f t="shared" si="104"/>
        <v>808.6</v>
      </c>
      <c r="AD295" s="34">
        <v>808.6</v>
      </c>
      <c r="AE295" s="28"/>
      <c r="AF295" s="33">
        <f t="shared" si="29"/>
        <v>405.4</v>
      </c>
      <c r="AG295" s="34">
        <v>405.4</v>
      </c>
      <c r="AH295" s="28"/>
      <c r="AI295" s="31"/>
      <c r="AJ295" s="30">
        <f t="shared" si="31"/>
        <v>0</v>
      </c>
      <c r="AK295" s="28"/>
      <c r="AL295" s="28"/>
      <c r="AM295" s="31"/>
    </row>
    <row r="296" hidden="1" outlineLevel="2">
      <c r="A296" s="92"/>
      <c r="B296" s="116"/>
      <c r="C296" s="116"/>
      <c r="D296" s="11">
        <v>2016.0</v>
      </c>
      <c r="E296" s="5">
        <f t="shared" si="11"/>
        <v>1003.1</v>
      </c>
      <c r="F296" s="5">
        <f t="shared" ref="F296:G296" si="696">I296+L296+O296+R296+U296+X296+AA296+AD296+AK296+AG296</f>
        <v>1003.1</v>
      </c>
      <c r="G296" s="5">
        <f t="shared" si="696"/>
        <v>0</v>
      </c>
      <c r="H296" s="30">
        <f t="shared" si="13"/>
        <v>0</v>
      </c>
      <c r="I296" s="28"/>
      <c r="J296" s="28"/>
      <c r="K296" s="30">
        <f t="shared" si="51"/>
        <v>0</v>
      </c>
      <c r="L296" s="28"/>
      <c r="M296" s="28"/>
      <c r="N296" s="30">
        <f t="shared" si="17"/>
        <v>0</v>
      </c>
      <c r="O296" s="28"/>
      <c r="P296" s="28"/>
      <c r="Q296" s="30">
        <f t="shared" si="19"/>
        <v>0</v>
      </c>
      <c r="R296" s="28"/>
      <c r="S296" s="28"/>
      <c r="T296" s="30">
        <f t="shared" si="21"/>
        <v>0</v>
      </c>
      <c r="U296" s="28"/>
      <c r="V296" s="28"/>
      <c r="W296" s="30">
        <f t="shared" si="23"/>
        <v>0</v>
      </c>
      <c r="X296" s="28"/>
      <c r="Y296" s="28"/>
      <c r="Z296" s="30">
        <f t="shared" si="103"/>
        <v>0</v>
      </c>
      <c r="AA296" s="28"/>
      <c r="AB296" s="28"/>
      <c r="AC296" s="33">
        <f t="shared" si="104"/>
        <v>302.5</v>
      </c>
      <c r="AD296" s="34">
        <v>302.5</v>
      </c>
      <c r="AE296" s="28"/>
      <c r="AF296" s="33">
        <f t="shared" si="29"/>
        <v>700.6</v>
      </c>
      <c r="AG296" s="34">
        <v>700.6</v>
      </c>
      <c r="AH296" s="28"/>
      <c r="AI296" s="31"/>
      <c r="AJ296" s="30">
        <f t="shared" si="31"/>
        <v>0</v>
      </c>
      <c r="AK296" s="28"/>
      <c r="AL296" s="28"/>
      <c r="AM296" s="31"/>
    </row>
    <row r="297" hidden="1" outlineLevel="2">
      <c r="A297" s="92"/>
      <c r="B297" s="116"/>
      <c r="C297" s="116"/>
      <c r="D297" s="11">
        <v>2017.0</v>
      </c>
      <c r="E297" s="5">
        <f t="shared" si="11"/>
        <v>970.2</v>
      </c>
      <c r="F297" s="5">
        <f t="shared" ref="F297:G297" si="697">I297+L297+O297+R297+U297+X297+AA297+AD297+AK297+AG297</f>
        <v>970.2</v>
      </c>
      <c r="G297" s="5">
        <f t="shared" si="697"/>
        <v>0</v>
      </c>
      <c r="H297" s="30">
        <f t="shared" si="13"/>
        <v>0</v>
      </c>
      <c r="I297" s="28"/>
      <c r="J297" s="28"/>
      <c r="K297" s="30">
        <f t="shared" si="51"/>
        <v>0</v>
      </c>
      <c r="L297" s="28"/>
      <c r="M297" s="28"/>
      <c r="N297" s="30">
        <f t="shared" si="17"/>
        <v>0</v>
      </c>
      <c r="O297" s="28"/>
      <c r="P297" s="28"/>
      <c r="Q297" s="30">
        <f t="shared" si="19"/>
        <v>0</v>
      </c>
      <c r="R297" s="28"/>
      <c r="S297" s="28"/>
      <c r="T297" s="30">
        <f t="shared" si="21"/>
        <v>0</v>
      </c>
      <c r="U297" s="28"/>
      <c r="V297" s="28"/>
      <c r="W297" s="30">
        <f t="shared" si="23"/>
        <v>0</v>
      </c>
      <c r="X297" s="28"/>
      <c r="Y297" s="28"/>
      <c r="Z297" s="30">
        <f t="shared" si="103"/>
        <v>0</v>
      </c>
      <c r="AA297" s="28"/>
      <c r="AB297" s="28"/>
      <c r="AC297" s="30">
        <f t="shared" si="104"/>
        <v>0</v>
      </c>
      <c r="AD297" s="28"/>
      <c r="AE297" s="28"/>
      <c r="AF297" s="33">
        <f t="shared" si="29"/>
        <v>824.1</v>
      </c>
      <c r="AG297" s="34">
        <v>824.1</v>
      </c>
      <c r="AH297" s="28"/>
      <c r="AI297" s="31"/>
      <c r="AJ297" s="33">
        <f t="shared" si="31"/>
        <v>146.1</v>
      </c>
      <c r="AK297" s="34">
        <v>146.1</v>
      </c>
      <c r="AL297" s="28"/>
      <c r="AM297" s="31"/>
    </row>
    <row r="298" hidden="1" outlineLevel="2">
      <c r="A298" s="92"/>
      <c r="B298" s="116"/>
      <c r="C298" s="116"/>
      <c r="D298" s="11">
        <v>2018.0</v>
      </c>
      <c r="E298" s="5">
        <f t="shared" si="11"/>
        <v>715.9</v>
      </c>
      <c r="F298" s="5">
        <f t="shared" ref="F298:G298" si="698">I298+L298+O298+R298+U298+X298+AA298+AD298+AK298+AG298</f>
        <v>715.9</v>
      </c>
      <c r="G298" s="5">
        <f t="shared" si="698"/>
        <v>0</v>
      </c>
      <c r="H298" s="30">
        <f t="shared" si="13"/>
        <v>0</v>
      </c>
      <c r="I298" s="28"/>
      <c r="J298" s="28"/>
      <c r="K298" s="30">
        <f t="shared" si="51"/>
        <v>0</v>
      </c>
      <c r="L298" s="28"/>
      <c r="M298" s="28"/>
      <c r="N298" s="30">
        <f t="shared" si="17"/>
        <v>0</v>
      </c>
      <c r="O298" s="28"/>
      <c r="P298" s="28"/>
      <c r="Q298" s="30">
        <f t="shared" si="19"/>
        <v>0</v>
      </c>
      <c r="R298" s="28"/>
      <c r="S298" s="28"/>
      <c r="T298" s="30">
        <f t="shared" si="21"/>
        <v>0</v>
      </c>
      <c r="U298" s="28"/>
      <c r="V298" s="28"/>
      <c r="W298" s="30">
        <f t="shared" si="23"/>
        <v>0</v>
      </c>
      <c r="X298" s="28"/>
      <c r="Y298" s="28"/>
      <c r="Z298" s="30">
        <f t="shared" si="103"/>
        <v>0</v>
      </c>
      <c r="AA298" s="28"/>
      <c r="AB298" s="28"/>
      <c r="AC298" s="30">
        <f t="shared" si="104"/>
        <v>0</v>
      </c>
      <c r="AD298" s="28"/>
      <c r="AE298" s="28"/>
      <c r="AF298" s="33">
        <f t="shared" si="29"/>
        <v>590.9</v>
      </c>
      <c r="AG298" s="34">
        <v>590.9</v>
      </c>
      <c r="AH298" s="28"/>
      <c r="AI298" s="31"/>
      <c r="AJ298" s="33">
        <f t="shared" si="31"/>
        <v>125</v>
      </c>
      <c r="AK298" s="34">
        <v>125.0</v>
      </c>
      <c r="AL298" s="28"/>
      <c r="AM298" s="31"/>
    </row>
    <row r="299" hidden="1" outlineLevel="2">
      <c r="A299" s="92"/>
      <c r="B299" s="116"/>
      <c r="C299" s="116"/>
      <c r="D299" s="11">
        <v>2019.0</v>
      </c>
      <c r="E299" s="5">
        <f t="shared" si="11"/>
        <v>799.874</v>
      </c>
      <c r="F299" s="5">
        <f t="shared" ref="F299:G299" si="699">I299+L299+O299+R299+U299+X299+AA299+AD299+AK299+AG299</f>
        <v>686.2</v>
      </c>
      <c r="G299" s="5">
        <f t="shared" si="699"/>
        <v>113.674</v>
      </c>
      <c r="H299" s="30">
        <f t="shared" si="13"/>
        <v>0</v>
      </c>
      <c r="I299" s="28"/>
      <c r="J299" s="28"/>
      <c r="K299" s="30">
        <f t="shared" si="51"/>
        <v>0</v>
      </c>
      <c r="L299" s="28"/>
      <c r="M299" s="28"/>
      <c r="N299" s="30">
        <f t="shared" si="17"/>
        <v>0</v>
      </c>
      <c r="O299" s="28"/>
      <c r="P299" s="28"/>
      <c r="Q299" s="30">
        <f t="shared" si="19"/>
        <v>0</v>
      </c>
      <c r="R299" s="28"/>
      <c r="S299" s="28"/>
      <c r="T299" s="30">
        <f t="shared" si="21"/>
        <v>0</v>
      </c>
      <c r="U299" s="28"/>
      <c r="V299" s="28"/>
      <c r="W299" s="30">
        <f t="shared" si="23"/>
        <v>0</v>
      </c>
      <c r="X299" s="28"/>
      <c r="Y299" s="28"/>
      <c r="Z299" s="30">
        <f t="shared" si="103"/>
        <v>0</v>
      </c>
      <c r="AA299" s="28"/>
      <c r="AB299" s="28"/>
      <c r="AC299" s="30">
        <f t="shared" si="104"/>
        <v>0</v>
      </c>
      <c r="AD299" s="28"/>
      <c r="AE299" s="28"/>
      <c r="AF299" s="33">
        <f t="shared" si="29"/>
        <v>397.9</v>
      </c>
      <c r="AG299" s="34">
        <v>340.2</v>
      </c>
      <c r="AH299" s="34">
        <v>57.7</v>
      </c>
      <c r="AI299" s="31"/>
      <c r="AJ299" s="33">
        <f t="shared" si="31"/>
        <v>401.974</v>
      </c>
      <c r="AK299" s="34">
        <v>346.0</v>
      </c>
      <c r="AL299" s="34">
        <v>55.974</v>
      </c>
      <c r="AM299" s="31"/>
    </row>
    <row r="300" hidden="1" outlineLevel="2">
      <c r="A300" s="92"/>
      <c r="B300" s="116"/>
      <c r="C300" s="116"/>
      <c r="D300" s="11">
        <v>2020.0</v>
      </c>
      <c r="E300" s="5">
        <f t="shared" si="11"/>
        <v>0</v>
      </c>
      <c r="F300" s="5">
        <f t="shared" ref="F300:G300" si="700">I300+L300+O300+R300+U300+X300+AA300+AD300+AK300+AG300</f>
        <v>0</v>
      </c>
      <c r="G300" s="5">
        <f t="shared" si="700"/>
        <v>0</v>
      </c>
      <c r="H300" s="30">
        <f t="shared" si="13"/>
        <v>0</v>
      </c>
      <c r="I300" s="28"/>
      <c r="J300" s="28"/>
      <c r="K300" s="30">
        <f t="shared" si="51"/>
        <v>0</v>
      </c>
      <c r="L300" s="28"/>
      <c r="M300" s="28"/>
      <c r="N300" s="30">
        <f t="shared" si="17"/>
        <v>0</v>
      </c>
      <c r="O300" s="28"/>
      <c r="P300" s="28"/>
      <c r="Q300" s="30">
        <f t="shared" si="19"/>
        <v>0</v>
      </c>
      <c r="R300" s="28"/>
      <c r="S300" s="28"/>
      <c r="T300" s="30">
        <f t="shared" si="21"/>
        <v>0</v>
      </c>
      <c r="U300" s="28"/>
      <c r="V300" s="28"/>
      <c r="W300" s="30">
        <f t="shared" si="23"/>
        <v>0</v>
      </c>
      <c r="X300" s="28"/>
      <c r="Y300" s="28"/>
      <c r="Z300" s="30">
        <f t="shared" si="103"/>
        <v>0</v>
      </c>
      <c r="AA300" s="28"/>
      <c r="AB300" s="28"/>
      <c r="AC300" s="30">
        <f t="shared" si="104"/>
        <v>0</v>
      </c>
      <c r="AD300" s="28"/>
      <c r="AE300" s="28"/>
      <c r="AF300" s="30">
        <f t="shared" si="29"/>
        <v>0</v>
      </c>
      <c r="AG300" s="28"/>
      <c r="AH300" s="28"/>
      <c r="AI300" s="31"/>
      <c r="AJ300" s="30">
        <f t="shared" si="31"/>
        <v>0</v>
      </c>
      <c r="AK300" s="28"/>
      <c r="AL300" s="28"/>
      <c r="AM300" s="31"/>
    </row>
    <row r="301" hidden="1" outlineLevel="2">
      <c r="A301" s="92"/>
      <c r="B301" s="116"/>
      <c r="C301" s="116"/>
      <c r="D301" s="35">
        <v>2021.0</v>
      </c>
      <c r="E301" s="5">
        <f t="shared" si="11"/>
        <v>0</v>
      </c>
      <c r="F301" s="5">
        <f t="shared" ref="F301:G301" si="701">I301+L301+O301+R301+U301+X301+AA301+AD301+AK301+AG301</f>
        <v>0</v>
      </c>
      <c r="G301" s="5">
        <f t="shared" si="701"/>
        <v>0</v>
      </c>
      <c r="H301" s="30">
        <f t="shared" si="13"/>
        <v>0</v>
      </c>
      <c r="I301" s="28"/>
      <c r="J301" s="28"/>
      <c r="K301" s="30">
        <f t="shared" si="51"/>
        <v>0</v>
      </c>
      <c r="L301" s="28"/>
      <c r="M301" s="28"/>
      <c r="N301" s="30">
        <f t="shared" si="17"/>
        <v>0</v>
      </c>
      <c r="O301" s="28"/>
      <c r="P301" s="28"/>
      <c r="Q301" s="30">
        <f t="shared" si="19"/>
        <v>0</v>
      </c>
      <c r="R301" s="28"/>
      <c r="S301" s="28"/>
      <c r="T301" s="30">
        <f t="shared" si="21"/>
        <v>0</v>
      </c>
      <c r="U301" s="28"/>
      <c r="V301" s="28"/>
      <c r="W301" s="30">
        <f t="shared" si="23"/>
        <v>0</v>
      </c>
      <c r="X301" s="28"/>
      <c r="Y301" s="28"/>
      <c r="Z301" s="30">
        <f t="shared" si="103"/>
        <v>0</v>
      </c>
      <c r="AA301" s="28"/>
      <c r="AB301" s="28"/>
      <c r="AC301" s="30">
        <f t="shared" si="104"/>
        <v>0</v>
      </c>
      <c r="AD301" s="28"/>
      <c r="AE301" s="28"/>
      <c r="AF301" s="30">
        <f t="shared" si="29"/>
        <v>0</v>
      </c>
      <c r="AG301" s="28"/>
      <c r="AH301" s="28"/>
      <c r="AI301" s="31"/>
      <c r="AJ301" s="30">
        <f t="shared" si="31"/>
        <v>0</v>
      </c>
      <c r="AK301" s="28"/>
      <c r="AL301" s="28"/>
      <c r="AM301" s="31"/>
    </row>
    <row r="302" outlineLevel="1" collapsed="1">
      <c r="A302" s="22">
        <v>37.0</v>
      </c>
      <c r="B302" s="22" t="s">
        <v>134</v>
      </c>
      <c r="C302" s="22" t="s">
        <v>135</v>
      </c>
      <c r="D302" s="24"/>
      <c r="E302" s="25">
        <f t="shared" si="11"/>
        <v>2608.2</v>
      </c>
      <c r="F302" s="25">
        <f t="shared" ref="F302:G302" si="702">SUM(F303:F309)</f>
        <v>2608.2</v>
      </c>
      <c r="G302" s="25">
        <f t="shared" si="702"/>
        <v>0</v>
      </c>
      <c r="H302" s="26">
        <f t="shared" si="13"/>
        <v>0</v>
      </c>
      <c r="I302" s="22">
        <f t="shared" ref="I302:J302" si="703">SUM(I303:I309)</f>
        <v>0</v>
      </c>
      <c r="J302" s="22">
        <f t="shared" si="703"/>
        <v>0</v>
      </c>
      <c r="K302" s="26">
        <f t="shared" si="51"/>
        <v>707.7</v>
      </c>
      <c r="L302" s="22">
        <f t="shared" ref="L302:M302" si="704">SUM(L303:L309)</f>
        <v>707.7</v>
      </c>
      <c r="M302" s="22">
        <f t="shared" si="704"/>
        <v>0</v>
      </c>
      <c r="N302" s="26">
        <f t="shared" si="17"/>
        <v>13</v>
      </c>
      <c r="O302" s="22">
        <f t="shared" ref="O302:P302" si="705">SUM(O303:O309)</f>
        <v>13</v>
      </c>
      <c r="P302" s="22">
        <f t="shared" si="705"/>
        <v>0</v>
      </c>
      <c r="Q302" s="26">
        <f t="shared" si="19"/>
        <v>0</v>
      </c>
      <c r="R302" s="22">
        <f t="shared" ref="R302:S302" si="706">SUM(R303:R309)</f>
        <v>0</v>
      </c>
      <c r="S302" s="22">
        <f t="shared" si="706"/>
        <v>0</v>
      </c>
      <c r="T302" s="26">
        <f t="shared" si="21"/>
        <v>330</v>
      </c>
      <c r="U302" s="22">
        <f t="shared" ref="U302:V302" si="707">SUM(U303:U309)</f>
        <v>330</v>
      </c>
      <c r="V302" s="22">
        <f t="shared" si="707"/>
        <v>0</v>
      </c>
      <c r="W302" s="26">
        <f t="shared" si="23"/>
        <v>0</v>
      </c>
      <c r="X302" s="22">
        <f t="shared" ref="X302:Y302" si="708">SUM(X303:X309)</f>
        <v>0</v>
      </c>
      <c r="Y302" s="22">
        <f t="shared" si="708"/>
        <v>0</v>
      </c>
      <c r="Z302" s="26">
        <f t="shared" si="103"/>
        <v>0</v>
      </c>
      <c r="AA302" s="22">
        <f t="shared" ref="AA302:AB302" si="709">SUM(AA303:AA309)</f>
        <v>0</v>
      </c>
      <c r="AB302" s="22">
        <f t="shared" si="709"/>
        <v>0</v>
      </c>
      <c r="AC302" s="26">
        <f t="shared" si="104"/>
        <v>57.4</v>
      </c>
      <c r="AD302" s="22">
        <f t="shared" ref="AD302:AE302" si="710">SUM(AD303:AD309)</f>
        <v>57.4</v>
      </c>
      <c r="AE302" s="22">
        <f t="shared" si="710"/>
        <v>0</v>
      </c>
      <c r="AF302" s="26">
        <f t="shared" si="29"/>
        <v>1356.6</v>
      </c>
      <c r="AG302" s="22">
        <f t="shared" ref="AG302:AH302" si="711">SUM(AG303:AG309)</f>
        <v>1356.6</v>
      </c>
      <c r="AH302" s="22">
        <f t="shared" si="711"/>
        <v>0</v>
      </c>
      <c r="AI302" s="27"/>
      <c r="AJ302" s="26">
        <f t="shared" si="31"/>
        <v>143.5</v>
      </c>
      <c r="AK302" s="22">
        <f t="shared" ref="AK302:AL302" si="712">SUM(AK303:AK309)</f>
        <v>143.5</v>
      </c>
      <c r="AL302" s="22">
        <f t="shared" si="712"/>
        <v>0</v>
      </c>
      <c r="AM302" s="27"/>
    </row>
    <row r="303" hidden="1" outlineLevel="2">
      <c r="A303" s="92"/>
      <c r="B303" s="116"/>
      <c r="C303" s="116"/>
      <c r="D303" s="11">
        <v>2015.0</v>
      </c>
      <c r="E303" s="5">
        <f t="shared" si="11"/>
        <v>692</v>
      </c>
      <c r="F303" s="5">
        <f t="shared" ref="F303:G303" si="713">I303+L303+O303+R303+U303+X303+AA303+AD303+AK303+AG303</f>
        <v>692</v>
      </c>
      <c r="G303" s="5">
        <f t="shared" si="713"/>
        <v>0</v>
      </c>
      <c r="H303" s="30">
        <f t="shared" si="13"/>
        <v>0</v>
      </c>
      <c r="I303" s="28"/>
      <c r="J303" s="28"/>
      <c r="K303" s="33">
        <f t="shared" si="51"/>
        <v>607.9</v>
      </c>
      <c r="L303" s="34">
        <v>607.9</v>
      </c>
      <c r="M303" s="28"/>
      <c r="N303" s="30">
        <f t="shared" si="17"/>
        <v>0</v>
      </c>
      <c r="O303" s="28"/>
      <c r="P303" s="28"/>
      <c r="Q303" s="30">
        <f t="shared" si="19"/>
        <v>0</v>
      </c>
      <c r="R303" s="28"/>
      <c r="S303" s="28"/>
      <c r="T303" s="30">
        <f t="shared" si="21"/>
        <v>0</v>
      </c>
      <c r="U303" s="28"/>
      <c r="V303" s="28"/>
      <c r="W303" s="30">
        <f t="shared" si="23"/>
        <v>0</v>
      </c>
      <c r="X303" s="28"/>
      <c r="Y303" s="28"/>
      <c r="Z303" s="30">
        <f t="shared" si="103"/>
        <v>0</v>
      </c>
      <c r="AA303" s="28"/>
      <c r="AB303" s="28"/>
      <c r="AC303" s="30">
        <f t="shared" si="104"/>
        <v>0</v>
      </c>
      <c r="AD303" s="28"/>
      <c r="AE303" s="28"/>
      <c r="AF303" s="33">
        <f t="shared" si="29"/>
        <v>84.1</v>
      </c>
      <c r="AG303" s="34">
        <v>84.1</v>
      </c>
      <c r="AH303" s="28"/>
      <c r="AI303" s="31"/>
      <c r="AJ303" s="30">
        <f t="shared" si="31"/>
        <v>0</v>
      </c>
      <c r="AK303" s="28"/>
      <c r="AL303" s="28"/>
      <c r="AM303" s="31"/>
    </row>
    <row r="304" hidden="1" outlineLevel="2">
      <c r="A304" s="92"/>
      <c r="B304" s="116"/>
      <c r="C304" s="116"/>
      <c r="D304" s="11">
        <v>2016.0</v>
      </c>
      <c r="E304" s="5">
        <f t="shared" si="11"/>
        <v>0</v>
      </c>
      <c r="F304" s="5">
        <f t="shared" ref="F304:G304" si="714">I304+L304+O304+R304+U304+X304+AA304+AD304+AK304+AG304</f>
        <v>0</v>
      </c>
      <c r="G304" s="5">
        <f t="shared" si="714"/>
        <v>0</v>
      </c>
      <c r="H304" s="30">
        <f t="shared" si="13"/>
        <v>0</v>
      </c>
      <c r="I304" s="28"/>
      <c r="J304" s="28"/>
      <c r="K304" s="30">
        <f t="shared" si="51"/>
        <v>0</v>
      </c>
      <c r="L304" s="28"/>
      <c r="M304" s="28"/>
      <c r="N304" s="30">
        <f t="shared" si="17"/>
        <v>0</v>
      </c>
      <c r="O304" s="28"/>
      <c r="P304" s="28"/>
      <c r="Q304" s="30">
        <f t="shared" si="19"/>
        <v>0</v>
      </c>
      <c r="R304" s="28"/>
      <c r="S304" s="28"/>
      <c r="T304" s="30">
        <f t="shared" si="21"/>
        <v>0</v>
      </c>
      <c r="U304" s="28"/>
      <c r="V304" s="28"/>
      <c r="W304" s="30">
        <f t="shared" si="23"/>
        <v>0</v>
      </c>
      <c r="X304" s="28"/>
      <c r="Y304" s="28"/>
      <c r="Z304" s="30">
        <f t="shared" si="103"/>
        <v>0</v>
      </c>
      <c r="AA304" s="28"/>
      <c r="AB304" s="28"/>
      <c r="AC304" s="30">
        <f t="shared" si="104"/>
        <v>0</v>
      </c>
      <c r="AD304" s="28"/>
      <c r="AE304" s="28"/>
      <c r="AF304" s="30">
        <f t="shared" si="29"/>
        <v>0</v>
      </c>
      <c r="AG304" s="28"/>
      <c r="AH304" s="28"/>
      <c r="AI304" s="31"/>
      <c r="AJ304" s="30">
        <f t="shared" si="31"/>
        <v>0</v>
      </c>
      <c r="AK304" s="28"/>
      <c r="AL304" s="28"/>
      <c r="AM304" s="31"/>
    </row>
    <row r="305" hidden="1" outlineLevel="2">
      <c r="A305" s="92"/>
      <c r="B305" s="116"/>
      <c r="C305" s="116"/>
      <c r="D305" s="11">
        <v>2017.0</v>
      </c>
      <c r="E305" s="5">
        <f t="shared" si="11"/>
        <v>583.1</v>
      </c>
      <c r="F305" s="5">
        <f t="shared" ref="F305:G305" si="715">I305+L305+O305+R305+U305+X305+AA305+AD305+AK305+AG305</f>
        <v>583.1</v>
      </c>
      <c r="G305" s="5">
        <f t="shared" si="715"/>
        <v>0</v>
      </c>
      <c r="H305" s="30">
        <f t="shared" si="13"/>
        <v>0</v>
      </c>
      <c r="I305" s="28"/>
      <c r="J305" s="28"/>
      <c r="K305" s="33">
        <f t="shared" si="51"/>
        <v>99.8</v>
      </c>
      <c r="L305" s="34">
        <v>99.8</v>
      </c>
      <c r="M305" s="28"/>
      <c r="N305" s="30">
        <f t="shared" si="17"/>
        <v>0</v>
      </c>
      <c r="O305" s="28"/>
      <c r="P305" s="28"/>
      <c r="Q305" s="30">
        <f t="shared" si="19"/>
        <v>0</v>
      </c>
      <c r="R305" s="28"/>
      <c r="S305" s="28"/>
      <c r="T305" s="30">
        <f t="shared" si="21"/>
        <v>0</v>
      </c>
      <c r="U305" s="28"/>
      <c r="V305" s="28"/>
      <c r="W305" s="30">
        <f t="shared" si="23"/>
        <v>0</v>
      </c>
      <c r="X305" s="28"/>
      <c r="Y305" s="28"/>
      <c r="Z305" s="30">
        <f t="shared" si="103"/>
        <v>0</v>
      </c>
      <c r="AA305" s="28"/>
      <c r="AB305" s="28"/>
      <c r="AC305" s="33">
        <f t="shared" si="104"/>
        <v>34.4</v>
      </c>
      <c r="AD305" s="34">
        <v>34.4</v>
      </c>
      <c r="AE305" s="28"/>
      <c r="AF305" s="33">
        <f t="shared" si="29"/>
        <v>448.9</v>
      </c>
      <c r="AG305" s="34">
        <v>448.9</v>
      </c>
      <c r="AH305" s="28"/>
      <c r="AI305" s="31"/>
      <c r="AJ305" s="30">
        <f t="shared" si="31"/>
        <v>0</v>
      </c>
      <c r="AK305" s="28"/>
      <c r="AL305" s="28"/>
      <c r="AM305" s="31"/>
    </row>
    <row r="306" hidden="1" outlineLevel="2">
      <c r="A306" s="92"/>
      <c r="B306" s="116"/>
      <c r="C306" s="116"/>
      <c r="D306" s="11">
        <v>2018.0</v>
      </c>
      <c r="E306" s="5">
        <f t="shared" si="11"/>
        <v>298</v>
      </c>
      <c r="F306" s="5">
        <f t="shared" ref="F306:G306" si="716">I306+L306+O306+R306+U306+X306+AA306+AD306+AK306+AG306</f>
        <v>298</v>
      </c>
      <c r="G306" s="5">
        <f t="shared" si="716"/>
        <v>0</v>
      </c>
      <c r="H306" s="30">
        <f t="shared" si="13"/>
        <v>0</v>
      </c>
      <c r="I306" s="28"/>
      <c r="J306" s="28"/>
      <c r="K306" s="30">
        <f t="shared" si="51"/>
        <v>0</v>
      </c>
      <c r="L306" s="28"/>
      <c r="M306" s="28"/>
      <c r="N306" s="30">
        <f t="shared" si="17"/>
        <v>0</v>
      </c>
      <c r="O306" s="28"/>
      <c r="P306" s="28"/>
      <c r="Q306" s="30">
        <f t="shared" si="19"/>
        <v>0</v>
      </c>
      <c r="R306" s="28"/>
      <c r="S306" s="28"/>
      <c r="T306" s="30">
        <f t="shared" si="21"/>
        <v>0</v>
      </c>
      <c r="U306" s="28"/>
      <c r="V306" s="28"/>
      <c r="W306" s="30">
        <f t="shared" si="23"/>
        <v>0</v>
      </c>
      <c r="X306" s="28"/>
      <c r="Y306" s="28"/>
      <c r="Z306" s="30">
        <f t="shared" si="103"/>
        <v>0</v>
      </c>
      <c r="AA306" s="28"/>
      <c r="AB306" s="28"/>
      <c r="AC306" s="30">
        <f t="shared" si="104"/>
        <v>0</v>
      </c>
      <c r="AD306" s="28"/>
      <c r="AE306" s="28"/>
      <c r="AF306" s="33">
        <f t="shared" si="29"/>
        <v>298</v>
      </c>
      <c r="AG306" s="34">
        <v>298.0</v>
      </c>
      <c r="AH306" s="28"/>
      <c r="AI306" s="31"/>
      <c r="AJ306" s="30">
        <f t="shared" si="31"/>
        <v>0</v>
      </c>
      <c r="AK306" s="28"/>
      <c r="AL306" s="28"/>
      <c r="AM306" s="31"/>
    </row>
    <row r="307" hidden="1" outlineLevel="2">
      <c r="A307" s="92"/>
      <c r="B307" s="116"/>
      <c r="C307" s="116"/>
      <c r="D307" s="11">
        <v>2019.0</v>
      </c>
      <c r="E307" s="5">
        <f t="shared" si="11"/>
        <v>466.6</v>
      </c>
      <c r="F307" s="5">
        <f t="shared" ref="F307:G307" si="717">I307+L307+O307+R307+U307+X307+AA307+AD307+AK307+AG307</f>
        <v>466.6</v>
      </c>
      <c r="G307" s="5">
        <f t="shared" si="717"/>
        <v>0</v>
      </c>
      <c r="H307" s="30">
        <f t="shared" si="13"/>
        <v>0</v>
      </c>
      <c r="I307" s="28"/>
      <c r="J307" s="28"/>
      <c r="K307" s="30">
        <f t="shared" si="51"/>
        <v>0</v>
      </c>
      <c r="L307" s="28"/>
      <c r="M307" s="28"/>
      <c r="N307" s="30">
        <f t="shared" si="17"/>
        <v>0</v>
      </c>
      <c r="O307" s="28"/>
      <c r="P307" s="28"/>
      <c r="Q307" s="30">
        <f t="shared" si="19"/>
        <v>0</v>
      </c>
      <c r="R307" s="28"/>
      <c r="S307" s="28"/>
      <c r="T307" s="30">
        <f t="shared" si="21"/>
        <v>0</v>
      </c>
      <c r="U307" s="28"/>
      <c r="V307" s="28"/>
      <c r="W307" s="30">
        <f t="shared" si="23"/>
        <v>0</v>
      </c>
      <c r="X307" s="28"/>
      <c r="Y307" s="28"/>
      <c r="Z307" s="30">
        <f t="shared" si="103"/>
        <v>0</v>
      </c>
      <c r="AA307" s="28"/>
      <c r="AB307" s="28"/>
      <c r="AC307" s="30">
        <f t="shared" si="104"/>
        <v>0</v>
      </c>
      <c r="AD307" s="28"/>
      <c r="AE307" s="28"/>
      <c r="AF307" s="33">
        <f t="shared" si="29"/>
        <v>323.1</v>
      </c>
      <c r="AG307" s="34">
        <v>323.1</v>
      </c>
      <c r="AH307" s="28"/>
      <c r="AI307" s="31"/>
      <c r="AJ307" s="33">
        <f t="shared" si="31"/>
        <v>143.5</v>
      </c>
      <c r="AK307" s="34">
        <v>143.5</v>
      </c>
      <c r="AL307" s="28"/>
      <c r="AM307" s="31"/>
    </row>
    <row r="308" hidden="1" outlineLevel="2">
      <c r="A308" s="92"/>
      <c r="B308" s="116"/>
      <c r="C308" s="116"/>
      <c r="D308" s="11">
        <v>2020.0</v>
      </c>
      <c r="E308" s="5">
        <f t="shared" si="11"/>
        <v>568.5</v>
      </c>
      <c r="F308" s="5">
        <f t="shared" ref="F308:G308" si="718">I308+L308+O308+R308+U308+X308+AA308+AD308+AK308+AG308</f>
        <v>568.5</v>
      </c>
      <c r="G308" s="5">
        <f t="shared" si="718"/>
        <v>0</v>
      </c>
      <c r="H308" s="30">
        <f t="shared" si="13"/>
        <v>0</v>
      </c>
      <c r="I308" s="28"/>
      <c r="J308" s="28"/>
      <c r="K308" s="30">
        <f t="shared" si="51"/>
        <v>0</v>
      </c>
      <c r="L308" s="28"/>
      <c r="M308" s="28"/>
      <c r="N308" s="33">
        <f t="shared" si="17"/>
        <v>13</v>
      </c>
      <c r="O308" s="34">
        <v>13.0</v>
      </c>
      <c r="P308" s="28"/>
      <c r="Q308" s="30">
        <f t="shared" si="19"/>
        <v>0</v>
      </c>
      <c r="R308" s="28"/>
      <c r="S308" s="28"/>
      <c r="T308" s="33">
        <f t="shared" si="21"/>
        <v>330</v>
      </c>
      <c r="U308" s="34">
        <f>176+154</f>
        <v>330</v>
      </c>
      <c r="V308" s="28"/>
      <c r="W308" s="30">
        <f t="shared" si="23"/>
        <v>0</v>
      </c>
      <c r="X308" s="28"/>
      <c r="Y308" s="28"/>
      <c r="Z308" s="30">
        <f t="shared" si="103"/>
        <v>0</v>
      </c>
      <c r="AA308" s="28"/>
      <c r="AB308" s="28"/>
      <c r="AC308" s="33">
        <f t="shared" si="104"/>
        <v>23</v>
      </c>
      <c r="AD308" s="34">
        <v>23.0</v>
      </c>
      <c r="AE308" s="28"/>
      <c r="AF308" s="33">
        <f t="shared" si="29"/>
        <v>202.5</v>
      </c>
      <c r="AG308" s="34">
        <v>202.5</v>
      </c>
      <c r="AH308" s="28"/>
      <c r="AI308" s="44" t="s">
        <v>136</v>
      </c>
      <c r="AJ308" s="30">
        <f t="shared" si="31"/>
        <v>0</v>
      </c>
      <c r="AK308" s="28"/>
      <c r="AL308" s="28"/>
      <c r="AM308" s="31"/>
    </row>
    <row r="309" hidden="1" outlineLevel="2">
      <c r="A309" s="92"/>
      <c r="B309" s="116"/>
      <c r="C309" s="116"/>
      <c r="D309" s="35">
        <v>2021.0</v>
      </c>
      <c r="E309" s="5">
        <f t="shared" si="11"/>
        <v>0</v>
      </c>
      <c r="F309" s="5">
        <f t="shared" ref="F309:G309" si="719">I309+L309+O309+R309+U309+X309+AA309+AD309+AK309+AG309</f>
        <v>0</v>
      </c>
      <c r="G309" s="5">
        <f t="shared" si="719"/>
        <v>0</v>
      </c>
      <c r="H309" s="30">
        <f t="shared" si="13"/>
        <v>0</v>
      </c>
      <c r="I309" s="28"/>
      <c r="J309" s="28"/>
      <c r="K309" s="30">
        <f t="shared" si="51"/>
        <v>0</v>
      </c>
      <c r="L309" s="28"/>
      <c r="M309" s="28"/>
      <c r="N309" s="33">
        <f t="shared" si="17"/>
        <v>0</v>
      </c>
      <c r="O309" s="34"/>
      <c r="P309" s="28"/>
      <c r="Q309" s="30">
        <f t="shared" si="19"/>
        <v>0</v>
      </c>
      <c r="R309" s="28"/>
      <c r="S309" s="28"/>
      <c r="T309" s="33">
        <f t="shared" si="21"/>
        <v>0</v>
      </c>
      <c r="U309" s="34"/>
      <c r="V309" s="28"/>
      <c r="W309" s="30">
        <f t="shared" si="23"/>
        <v>0</v>
      </c>
      <c r="X309" s="28"/>
      <c r="Y309" s="28"/>
      <c r="Z309" s="30">
        <f t="shared" si="103"/>
        <v>0</v>
      </c>
      <c r="AA309" s="28"/>
      <c r="AB309" s="28"/>
      <c r="AC309" s="33">
        <f t="shared" si="104"/>
        <v>0</v>
      </c>
      <c r="AD309" s="34"/>
      <c r="AE309" s="28"/>
      <c r="AF309" s="30">
        <f t="shared" si="29"/>
        <v>0</v>
      </c>
      <c r="AG309" s="28"/>
      <c r="AH309" s="28"/>
      <c r="AI309" s="31"/>
      <c r="AJ309" s="30">
        <f t="shared" si="31"/>
        <v>0</v>
      </c>
      <c r="AK309" s="28"/>
      <c r="AL309" s="28"/>
      <c r="AM309" s="31"/>
    </row>
    <row r="310" outlineLevel="1" collapsed="1">
      <c r="A310" s="22">
        <v>38.0</v>
      </c>
      <c r="B310" s="22" t="s">
        <v>137</v>
      </c>
      <c r="C310" s="22" t="s">
        <v>138</v>
      </c>
      <c r="D310" s="24"/>
      <c r="E310" s="25">
        <f t="shared" si="11"/>
        <v>2276.5</v>
      </c>
      <c r="F310" s="25">
        <f t="shared" ref="F310:G310" si="720">SUM(F311:F317)</f>
        <v>2276.5</v>
      </c>
      <c r="G310" s="25">
        <f t="shared" si="720"/>
        <v>0</v>
      </c>
      <c r="H310" s="26">
        <f t="shared" si="13"/>
        <v>145.7</v>
      </c>
      <c r="I310" s="22">
        <f t="shared" ref="I310:J310" si="721">SUM(I311:I317)</f>
        <v>145.7</v>
      </c>
      <c r="J310" s="22">
        <f t="shared" si="721"/>
        <v>0</v>
      </c>
      <c r="K310" s="26">
        <f t="shared" si="51"/>
        <v>0</v>
      </c>
      <c r="L310" s="22">
        <f t="shared" ref="L310:M310" si="722">SUM(L311:L317)</f>
        <v>0</v>
      </c>
      <c r="M310" s="22">
        <f t="shared" si="722"/>
        <v>0</v>
      </c>
      <c r="N310" s="26">
        <f t="shared" si="17"/>
        <v>1123.7</v>
      </c>
      <c r="O310" s="22">
        <f t="shared" ref="O310:P310" si="723">SUM(O311:O317)</f>
        <v>1123.7</v>
      </c>
      <c r="P310" s="22">
        <f t="shared" si="723"/>
        <v>0</v>
      </c>
      <c r="Q310" s="26">
        <f t="shared" si="19"/>
        <v>0</v>
      </c>
      <c r="R310" s="22">
        <f t="shared" ref="R310:S310" si="724">SUM(R311:R317)</f>
        <v>0</v>
      </c>
      <c r="S310" s="22">
        <f t="shared" si="724"/>
        <v>0</v>
      </c>
      <c r="T310" s="26">
        <f t="shared" si="21"/>
        <v>0</v>
      </c>
      <c r="U310" s="22">
        <f t="shared" ref="U310:V310" si="725">SUM(U311:U317)</f>
        <v>0</v>
      </c>
      <c r="V310" s="22">
        <f t="shared" si="725"/>
        <v>0</v>
      </c>
      <c r="W310" s="26">
        <f t="shared" si="23"/>
        <v>0</v>
      </c>
      <c r="X310" s="22">
        <f t="shared" ref="X310:Y310" si="726">SUM(X311:X317)</f>
        <v>0</v>
      </c>
      <c r="Y310" s="22">
        <f t="shared" si="726"/>
        <v>0</v>
      </c>
      <c r="Z310" s="26">
        <f t="shared" si="103"/>
        <v>0</v>
      </c>
      <c r="AA310" s="22">
        <f t="shared" ref="AA310:AB310" si="727">SUM(AA311:AA317)</f>
        <v>0</v>
      </c>
      <c r="AB310" s="22">
        <f t="shared" si="727"/>
        <v>0</v>
      </c>
      <c r="AC310" s="26">
        <f t="shared" si="104"/>
        <v>0</v>
      </c>
      <c r="AD310" s="22">
        <f t="shared" ref="AD310:AE310" si="728">SUM(AD311:AD317)</f>
        <v>0</v>
      </c>
      <c r="AE310" s="22">
        <f t="shared" si="728"/>
        <v>0</v>
      </c>
      <c r="AF310" s="26">
        <f t="shared" si="29"/>
        <v>957.1</v>
      </c>
      <c r="AG310" s="22">
        <f t="shared" ref="AG310:AH310" si="729">SUM(AG311:AG317)</f>
        <v>957.1</v>
      </c>
      <c r="AH310" s="22">
        <f t="shared" si="729"/>
        <v>0</v>
      </c>
      <c r="AI310" s="27"/>
      <c r="AJ310" s="26">
        <f t="shared" si="31"/>
        <v>50</v>
      </c>
      <c r="AK310" s="22">
        <f t="shared" ref="AK310:AL310" si="730">SUM(AK311:AK317)</f>
        <v>50</v>
      </c>
      <c r="AL310" s="22">
        <f t="shared" si="730"/>
        <v>0</v>
      </c>
      <c r="AM310" s="27"/>
    </row>
    <row r="311" hidden="1" outlineLevel="2">
      <c r="A311" s="92"/>
      <c r="B311" s="116"/>
      <c r="C311" s="116"/>
      <c r="D311" s="11">
        <v>2015.0</v>
      </c>
      <c r="E311" s="5">
        <f t="shared" si="11"/>
        <v>1008.4</v>
      </c>
      <c r="F311" s="5">
        <f t="shared" ref="F311:G311" si="731">I311+L311+O311+R311+U311+X311+AA311+AD311+AK311+AG311</f>
        <v>1008.4</v>
      </c>
      <c r="G311" s="5">
        <f t="shared" si="731"/>
        <v>0</v>
      </c>
      <c r="H311" s="30">
        <f t="shared" si="13"/>
        <v>0</v>
      </c>
      <c r="I311" s="28"/>
      <c r="J311" s="28"/>
      <c r="K311" s="30">
        <f t="shared" si="51"/>
        <v>0</v>
      </c>
      <c r="L311" s="28"/>
      <c r="M311" s="28"/>
      <c r="N311" s="33">
        <f t="shared" si="17"/>
        <v>1008.4</v>
      </c>
      <c r="O311" s="34">
        <v>1008.4</v>
      </c>
      <c r="P311" s="28"/>
      <c r="Q311" s="30">
        <f t="shared" si="19"/>
        <v>0</v>
      </c>
      <c r="R311" s="28"/>
      <c r="S311" s="28"/>
      <c r="T311" s="30">
        <f t="shared" si="21"/>
        <v>0</v>
      </c>
      <c r="U311" s="28"/>
      <c r="V311" s="28"/>
      <c r="W311" s="30">
        <f t="shared" si="23"/>
        <v>0</v>
      </c>
      <c r="X311" s="28"/>
      <c r="Y311" s="28"/>
      <c r="Z311" s="30">
        <f t="shared" si="103"/>
        <v>0</v>
      </c>
      <c r="AA311" s="28"/>
      <c r="AB311" s="28"/>
      <c r="AC311" s="30">
        <f t="shared" si="104"/>
        <v>0</v>
      </c>
      <c r="AD311" s="28"/>
      <c r="AE311" s="28"/>
      <c r="AF311" s="30">
        <f t="shared" si="29"/>
        <v>0</v>
      </c>
      <c r="AG311" s="28"/>
      <c r="AH311" s="28"/>
      <c r="AI311" s="31"/>
      <c r="AJ311" s="30">
        <f t="shared" si="31"/>
        <v>0</v>
      </c>
      <c r="AK311" s="28"/>
      <c r="AL311" s="28"/>
      <c r="AM311" s="31"/>
    </row>
    <row r="312" hidden="1" outlineLevel="2">
      <c r="A312" s="92"/>
      <c r="B312" s="116"/>
      <c r="C312" s="116"/>
      <c r="D312" s="11">
        <v>2016.0</v>
      </c>
      <c r="E312" s="5">
        <f t="shared" si="11"/>
        <v>115.3</v>
      </c>
      <c r="F312" s="5">
        <f t="shared" ref="F312:G312" si="732">I312+L312+O312+R312+U312+X312+AA312+AD312+AK312+AG312</f>
        <v>115.3</v>
      </c>
      <c r="G312" s="5">
        <f t="shared" si="732"/>
        <v>0</v>
      </c>
      <c r="H312" s="30">
        <f t="shared" si="13"/>
        <v>0</v>
      </c>
      <c r="I312" s="28"/>
      <c r="J312" s="28"/>
      <c r="K312" s="30">
        <f t="shared" si="51"/>
        <v>0</v>
      </c>
      <c r="L312" s="28"/>
      <c r="M312" s="28"/>
      <c r="N312" s="33">
        <f t="shared" si="17"/>
        <v>115.3</v>
      </c>
      <c r="O312" s="34">
        <v>115.3</v>
      </c>
      <c r="P312" s="28"/>
      <c r="Q312" s="30">
        <f t="shared" si="19"/>
        <v>0</v>
      </c>
      <c r="R312" s="28"/>
      <c r="S312" s="28"/>
      <c r="T312" s="30">
        <f t="shared" si="21"/>
        <v>0</v>
      </c>
      <c r="U312" s="28"/>
      <c r="V312" s="28"/>
      <c r="W312" s="30">
        <f t="shared" si="23"/>
        <v>0</v>
      </c>
      <c r="X312" s="28"/>
      <c r="Y312" s="28"/>
      <c r="Z312" s="30">
        <f t="shared" si="103"/>
        <v>0</v>
      </c>
      <c r="AA312" s="28"/>
      <c r="AB312" s="28"/>
      <c r="AC312" s="30">
        <f t="shared" si="104"/>
        <v>0</v>
      </c>
      <c r="AD312" s="28"/>
      <c r="AE312" s="28"/>
      <c r="AF312" s="30">
        <f t="shared" si="29"/>
        <v>0</v>
      </c>
      <c r="AG312" s="28"/>
      <c r="AH312" s="28"/>
      <c r="AI312" s="31"/>
      <c r="AJ312" s="30">
        <f t="shared" si="31"/>
        <v>0</v>
      </c>
      <c r="AK312" s="28"/>
      <c r="AL312" s="28"/>
      <c r="AM312" s="31"/>
    </row>
    <row r="313" hidden="1" outlineLevel="2">
      <c r="A313" s="92"/>
      <c r="B313" s="116"/>
      <c r="C313" s="116"/>
      <c r="D313" s="11">
        <v>2017.0</v>
      </c>
      <c r="E313" s="5">
        <f t="shared" si="11"/>
        <v>474.3</v>
      </c>
      <c r="F313" s="5">
        <f t="shared" ref="F313:G313" si="733">I313+L313+O313+R313+U313+X313+AA313+AD313+AK313+AG313</f>
        <v>474.3</v>
      </c>
      <c r="G313" s="5">
        <f t="shared" si="733"/>
        <v>0</v>
      </c>
      <c r="H313" s="30">
        <f t="shared" si="13"/>
        <v>0</v>
      </c>
      <c r="I313" s="28"/>
      <c r="J313" s="28"/>
      <c r="K313" s="30">
        <f t="shared" si="51"/>
        <v>0</v>
      </c>
      <c r="L313" s="28"/>
      <c r="M313" s="28"/>
      <c r="N313" s="30">
        <f t="shared" si="17"/>
        <v>0</v>
      </c>
      <c r="O313" s="28"/>
      <c r="P313" s="28"/>
      <c r="Q313" s="30">
        <f t="shared" si="19"/>
        <v>0</v>
      </c>
      <c r="R313" s="28"/>
      <c r="S313" s="28"/>
      <c r="T313" s="30">
        <f t="shared" si="21"/>
        <v>0</v>
      </c>
      <c r="U313" s="28"/>
      <c r="V313" s="28"/>
      <c r="W313" s="30">
        <f t="shared" si="23"/>
        <v>0</v>
      </c>
      <c r="X313" s="28"/>
      <c r="Y313" s="28"/>
      <c r="Z313" s="30">
        <f t="shared" si="103"/>
        <v>0</v>
      </c>
      <c r="AA313" s="28"/>
      <c r="AB313" s="28"/>
      <c r="AC313" s="30">
        <f t="shared" si="104"/>
        <v>0</v>
      </c>
      <c r="AD313" s="28"/>
      <c r="AE313" s="28"/>
      <c r="AF313" s="33">
        <f t="shared" si="29"/>
        <v>474.3</v>
      </c>
      <c r="AG313" s="34">
        <v>474.3</v>
      </c>
      <c r="AH313" s="28"/>
      <c r="AI313" s="31"/>
      <c r="AJ313" s="30">
        <f t="shared" si="31"/>
        <v>0</v>
      </c>
      <c r="AK313" s="28"/>
      <c r="AL313" s="28"/>
      <c r="AM313" s="31"/>
    </row>
    <row r="314" hidden="1" outlineLevel="2">
      <c r="A314" s="92"/>
      <c r="B314" s="116"/>
      <c r="C314" s="116"/>
      <c r="D314" s="11">
        <v>2018.0</v>
      </c>
      <c r="E314" s="5">
        <f t="shared" si="11"/>
        <v>0</v>
      </c>
      <c r="F314" s="5">
        <f t="shared" ref="F314:G314" si="734">I314+L314+O314+R314+U314+X314+AA314+AD314+AK314+AG314</f>
        <v>0</v>
      </c>
      <c r="G314" s="5">
        <f t="shared" si="734"/>
        <v>0</v>
      </c>
      <c r="H314" s="30">
        <f t="shared" si="13"/>
        <v>0</v>
      </c>
      <c r="I314" s="28"/>
      <c r="J314" s="28"/>
      <c r="K314" s="30">
        <f t="shared" si="51"/>
        <v>0</v>
      </c>
      <c r="L314" s="28"/>
      <c r="M314" s="28"/>
      <c r="N314" s="30">
        <f t="shared" si="17"/>
        <v>0</v>
      </c>
      <c r="O314" s="28"/>
      <c r="P314" s="28"/>
      <c r="Q314" s="30">
        <f t="shared" si="19"/>
        <v>0</v>
      </c>
      <c r="R314" s="28"/>
      <c r="S314" s="28"/>
      <c r="T314" s="30">
        <f t="shared" si="21"/>
        <v>0</v>
      </c>
      <c r="U314" s="28"/>
      <c r="V314" s="28"/>
      <c r="W314" s="30">
        <f t="shared" si="23"/>
        <v>0</v>
      </c>
      <c r="X314" s="28"/>
      <c r="Y314" s="28"/>
      <c r="Z314" s="30">
        <f t="shared" si="103"/>
        <v>0</v>
      </c>
      <c r="AA314" s="28"/>
      <c r="AB314" s="28"/>
      <c r="AC314" s="30">
        <f t="shared" si="104"/>
        <v>0</v>
      </c>
      <c r="AD314" s="28"/>
      <c r="AE314" s="28"/>
      <c r="AF314" s="30">
        <f t="shared" si="29"/>
        <v>0</v>
      </c>
      <c r="AG314" s="28"/>
      <c r="AH314" s="28"/>
      <c r="AI314" s="31"/>
      <c r="AJ314" s="30">
        <f t="shared" si="31"/>
        <v>0</v>
      </c>
      <c r="AK314" s="28"/>
      <c r="AL314" s="28"/>
      <c r="AM314" s="31"/>
    </row>
    <row r="315" hidden="1" outlineLevel="2">
      <c r="A315" s="92"/>
      <c r="B315" s="116"/>
      <c r="C315" s="116"/>
      <c r="D315" s="11">
        <v>2019.0</v>
      </c>
      <c r="E315" s="5">
        <f t="shared" si="11"/>
        <v>628.5</v>
      </c>
      <c r="F315" s="5">
        <f t="shared" ref="F315:G315" si="735">I315+L315+O315+R315+U315+X315+AA315+AD315+AK315+AG315</f>
        <v>628.5</v>
      </c>
      <c r="G315" s="5">
        <f t="shared" si="735"/>
        <v>0</v>
      </c>
      <c r="H315" s="33">
        <f t="shared" si="13"/>
        <v>145.7</v>
      </c>
      <c r="I315" s="34">
        <v>145.7</v>
      </c>
      <c r="J315" s="28"/>
      <c r="K315" s="30">
        <f t="shared" si="51"/>
        <v>0</v>
      </c>
      <c r="L315" s="28"/>
      <c r="M315" s="28"/>
      <c r="N315" s="30">
        <f t="shared" si="17"/>
        <v>0</v>
      </c>
      <c r="O315" s="28"/>
      <c r="P315" s="28"/>
      <c r="Q315" s="30">
        <f t="shared" si="19"/>
        <v>0</v>
      </c>
      <c r="R315" s="28"/>
      <c r="S315" s="28"/>
      <c r="T315" s="30">
        <f t="shared" si="21"/>
        <v>0</v>
      </c>
      <c r="U315" s="28"/>
      <c r="V315" s="28"/>
      <c r="W315" s="30">
        <f t="shared" si="23"/>
        <v>0</v>
      </c>
      <c r="X315" s="28"/>
      <c r="Y315" s="28"/>
      <c r="Z315" s="30">
        <f t="shared" si="103"/>
        <v>0</v>
      </c>
      <c r="AA315" s="28"/>
      <c r="AB315" s="28"/>
      <c r="AC315" s="30">
        <f t="shared" si="104"/>
        <v>0</v>
      </c>
      <c r="AD315" s="28"/>
      <c r="AE315" s="28"/>
      <c r="AF315" s="33">
        <f t="shared" si="29"/>
        <v>482.8</v>
      </c>
      <c r="AG315" s="34">
        <v>482.8</v>
      </c>
      <c r="AH315" s="28"/>
      <c r="AI315" s="31"/>
      <c r="AJ315" s="30">
        <f t="shared" si="31"/>
        <v>0</v>
      </c>
      <c r="AK315" s="28"/>
      <c r="AL315" s="28"/>
      <c r="AM315" s="31"/>
    </row>
    <row r="316" hidden="1" outlineLevel="2">
      <c r="A316" s="92"/>
      <c r="B316" s="116"/>
      <c r="C316" s="116"/>
      <c r="D316" s="11">
        <v>2020.0</v>
      </c>
      <c r="E316" s="5">
        <f t="shared" si="11"/>
        <v>50</v>
      </c>
      <c r="F316" s="5">
        <f t="shared" ref="F316:G316" si="736">I316+L316+O316+R316+U316+X316+AA316+AD316+AK316+AG316</f>
        <v>50</v>
      </c>
      <c r="G316" s="5">
        <f t="shared" si="736"/>
        <v>0</v>
      </c>
      <c r="H316" s="30">
        <f t="shared" si="13"/>
        <v>0</v>
      </c>
      <c r="I316" s="28"/>
      <c r="J316" s="28"/>
      <c r="K316" s="30">
        <f t="shared" si="51"/>
        <v>0</v>
      </c>
      <c r="L316" s="28"/>
      <c r="M316" s="28"/>
      <c r="N316" s="30">
        <f t="shared" si="17"/>
        <v>0</v>
      </c>
      <c r="O316" s="28"/>
      <c r="P316" s="28"/>
      <c r="Q316" s="30">
        <f t="shared" si="19"/>
        <v>0</v>
      </c>
      <c r="R316" s="28"/>
      <c r="S316" s="28"/>
      <c r="T316" s="30">
        <f t="shared" si="21"/>
        <v>0</v>
      </c>
      <c r="U316" s="28"/>
      <c r="V316" s="28"/>
      <c r="W316" s="30">
        <f t="shared" si="23"/>
        <v>0</v>
      </c>
      <c r="X316" s="28"/>
      <c r="Y316" s="28"/>
      <c r="Z316" s="30">
        <f t="shared" si="103"/>
        <v>0</v>
      </c>
      <c r="AA316" s="28"/>
      <c r="AB316" s="28"/>
      <c r="AC316" s="30">
        <f t="shared" si="104"/>
        <v>0</v>
      </c>
      <c r="AD316" s="28"/>
      <c r="AE316" s="28"/>
      <c r="AF316" s="33">
        <f t="shared" si="29"/>
        <v>0</v>
      </c>
      <c r="AG316" s="34"/>
      <c r="AH316" s="28"/>
      <c r="AI316" s="31"/>
      <c r="AJ316" s="33">
        <f t="shared" si="31"/>
        <v>50</v>
      </c>
      <c r="AK316" s="34">
        <v>50.0</v>
      </c>
      <c r="AL316" s="28"/>
      <c r="AM316" s="44" t="s">
        <v>139</v>
      </c>
    </row>
    <row r="317" hidden="1" outlineLevel="2">
      <c r="A317" s="92"/>
      <c r="B317" s="116"/>
      <c r="C317" s="116"/>
      <c r="D317" s="35">
        <v>2021.0</v>
      </c>
      <c r="E317" s="5">
        <f t="shared" si="11"/>
        <v>0</v>
      </c>
      <c r="F317" s="5">
        <f t="shared" ref="F317:G317" si="737">I317+L317+O317+R317+U317+X317+AA317+AD317+AK317+AG317</f>
        <v>0</v>
      </c>
      <c r="G317" s="5">
        <f t="shared" si="737"/>
        <v>0</v>
      </c>
      <c r="H317" s="30">
        <f t="shared" si="13"/>
        <v>0</v>
      </c>
      <c r="I317" s="28"/>
      <c r="J317" s="28"/>
      <c r="K317" s="30">
        <f t="shared" si="51"/>
        <v>0</v>
      </c>
      <c r="L317" s="28"/>
      <c r="M317" s="28"/>
      <c r="N317" s="30">
        <f t="shared" si="17"/>
        <v>0</v>
      </c>
      <c r="O317" s="28"/>
      <c r="P317" s="28"/>
      <c r="Q317" s="30">
        <f t="shared" si="19"/>
        <v>0</v>
      </c>
      <c r="R317" s="28"/>
      <c r="S317" s="28"/>
      <c r="T317" s="30">
        <f t="shared" si="21"/>
        <v>0</v>
      </c>
      <c r="U317" s="28"/>
      <c r="V317" s="28"/>
      <c r="W317" s="30">
        <f t="shared" si="23"/>
        <v>0</v>
      </c>
      <c r="X317" s="28"/>
      <c r="Y317" s="28"/>
      <c r="Z317" s="30">
        <f t="shared" si="103"/>
        <v>0</v>
      </c>
      <c r="AA317" s="28"/>
      <c r="AB317" s="28"/>
      <c r="AC317" s="30">
        <f t="shared" si="104"/>
        <v>0</v>
      </c>
      <c r="AD317" s="28"/>
      <c r="AE317" s="28"/>
      <c r="AF317" s="33">
        <f t="shared" si="29"/>
        <v>0</v>
      </c>
      <c r="AG317" s="34"/>
      <c r="AH317" s="28"/>
      <c r="AI317" s="31"/>
      <c r="AJ317" s="33">
        <f t="shared" si="31"/>
        <v>0</v>
      </c>
      <c r="AK317" s="34"/>
      <c r="AL317" s="28"/>
      <c r="AM317" s="31"/>
    </row>
    <row r="318" outlineLevel="1" collapsed="1">
      <c r="A318" s="22">
        <v>39.0</v>
      </c>
      <c r="B318" s="22" t="s">
        <v>140</v>
      </c>
      <c r="C318" s="22" t="s">
        <v>141</v>
      </c>
      <c r="D318" s="24"/>
      <c r="E318" s="25">
        <f t="shared" si="11"/>
        <v>631.3</v>
      </c>
      <c r="F318" s="25">
        <f t="shared" ref="F318:G318" si="738">SUM(F319:F325)</f>
        <v>382.6</v>
      </c>
      <c r="G318" s="25">
        <f t="shared" si="738"/>
        <v>248.7</v>
      </c>
      <c r="H318" s="26">
        <f t="shared" si="13"/>
        <v>0</v>
      </c>
      <c r="I318" s="22">
        <f t="shared" ref="I318:J318" si="739">SUM(I319:I325)</f>
        <v>0</v>
      </c>
      <c r="J318" s="22">
        <f t="shared" si="739"/>
        <v>0</v>
      </c>
      <c r="K318" s="26">
        <f t="shared" si="51"/>
        <v>165.5</v>
      </c>
      <c r="L318" s="22">
        <f t="shared" ref="L318:M318" si="740">SUM(L319:L325)</f>
        <v>165.5</v>
      </c>
      <c r="M318" s="22">
        <f t="shared" si="740"/>
        <v>0</v>
      </c>
      <c r="N318" s="26">
        <f t="shared" si="17"/>
        <v>0</v>
      </c>
      <c r="O318" s="22">
        <f t="shared" ref="O318:P318" si="741">SUM(O319:O325)</f>
        <v>0</v>
      </c>
      <c r="P318" s="22">
        <f t="shared" si="741"/>
        <v>0</v>
      </c>
      <c r="Q318" s="26">
        <f t="shared" si="19"/>
        <v>0</v>
      </c>
      <c r="R318" s="22">
        <f t="shared" ref="R318:S318" si="742">SUM(R319:R325)</f>
        <v>0</v>
      </c>
      <c r="S318" s="22">
        <f t="shared" si="742"/>
        <v>0</v>
      </c>
      <c r="T318" s="26">
        <f t="shared" si="21"/>
        <v>188.6</v>
      </c>
      <c r="U318" s="22">
        <f t="shared" ref="U318:V318" si="743">SUM(U319:U325)</f>
        <v>188.6</v>
      </c>
      <c r="V318" s="22">
        <f t="shared" si="743"/>
        <v>0</v>
      </c>
      <c r="W318" s="26">
        <f t="shared" si="23"/>
        <v>0</v>
      </c>
      <c r="X318" s="22">
        <f t="shared" ref="X318:Y318" si="744">SUM(X319:X325)</f>
        <v>0</v>
      </c>
      <c r="Y318" s="22">
        <f t="shared" si="744"/>
        <v>0</v>
      </c>
      <c r="Z318" s="26">
        <f t="shared" si="103"/>
        <v>0</v>
      </c>
      <c r="AA318" s="22">
        <f t="shared" ref="AA318:AB318" si="745">SUM(AA319:AA325)</f>
        <v>0</v>
      </c>
      <c r="AB318" s="22">
        <f t="shared" si="745"/>
        <v>0</v>
      </c>
      <c r="AC318" s="26">
        <f t="shared" si="104"/>
        <v>0</v>
      </c>
      <c r="AD318" s="22">
        <f t="shared" ref="AD318:AE318" si="746">SUM(AD319:AD325)</f>
        <v>0</v>
      </c>
      <c r="AE318" s="22">
        <f t="shared" si="746"/>
        <v>0</v>
      </c>
      <c r="AF318" s="26">
        <f t="shared" si="29"/>
        <v>172.7</v>
      </c>
      <c r="AG318" s="22">
        <f t="shared" ref="AG318:AH318" si="747">SUM(AG319:AG325)</f>
        <v>0</v>
      </c>
      <c r="AH318" s="22">
        <f t="shared" si="747"/>
        <v>172.7</v>
      </c>
      <c r="AI318" s="27"/>
      <c r="AJ318" s="26">
        <f t="shared" si="31"/>
        <v>104.5</v>
      </c>
      <c r="AK318" s="22">
        <f t="shared" ref="AK318:AL318" si="748">SUM(AK319:AK325)</f>
        <v>28.5</v>
      </c>
      <c r="AL318" s="22">
        <f t="shared" si="748"/>
        <v>76</v>
      </c>
      <c r="AM318" s="27"/>
    </row>
    <row r="319" hidden="1" outlineLevel="2">
      <c r="A319" s="92"/>
      <c r="B319" s="116"/>
      <c r="C319" s="116"/>
      <c r="D319" s="11">
        <v>2015.0</v>
      </c>
      <c r="E319" s="5">
        <f t="shared" si="11"/>
        <v>0</v>
      </c>
      <c r="F319" s="5">
        <f t="shared" ref="F319:G319" si="749">I319+L319+O319+R319+U319+X319+AA319+AD319+AK319+AG319</f>
        <v>0</v>
      </c>
      <c r="G319" s="5">
        <f t="shared" si="749"/>
        <v>0</v>
      </c>
      <c r="H319" s="30">
        <f t="shared" si="13"/>
        <v>0</v>
      </c>
      <c r="I319" s="28"/>
      <c r="J319" s="28"/>
      <c r="K319" s="30">
        <f t="shared" si="51"/>
        <v>0</v>
      </c>
      <c r="L319" s="28"/>
      <c r="M319" s="28"/>
      <c r="N319" s="30">
        <f t="shared" si="17"/>
        <v>0</v>
      </c>
      <c r="O319" s="28"/>
      <c r="P319" s="28"/>
      <c r="Q319" s="30">
        <f t="shared" si="19"/>
        <v>0</v>
      </c>
      <c r="R319" s="28"/>
      <c r="S319" s="28"/>
      <c r="T319" s="30">
        <f t="shared" si="21"/>
        <v>0</v>
      </c>
      <c r="U319" s="28"/>
      <c r="V319" s="28"/>
      <c r="W319" s="30">
        <f t="shared" si="23"/>
        <v>0</v>
      </c>
      <c r="X319" s="28"/>
      <c r="Y319" s="28"/>
      <c r="Z319" s="30">
        <f t="shared" si="103"/>
        <v>0</v>
      </c>
      <c r="AA319" s="28"/>
      <c r="AB319" s="28"/>
      <c r="AC319" s="30">
        <f t="shared" si="104"/>
        <v>0</v>
      </c>
      <c r="AD319" s="28"/>
      <c r="AE319" s="28"/>
      <c r="AF319" s="30">
        <f t="shared" si="29"/>
        <v>0</v>
      </c>
      <c r="AG319" s="28"/>
      <c r="AH319" s="28"/>
      <c r="AI319" s="31"/>
      <c r="AJ319" s="30">
        <f t="shared" si="31"/>
        <v>0</v>
      </c>
      <c r="AK319" s="28"/>
      <c r="AL319" s="28"/>
      <c r="AM319" s="31"/>
    </row>
    <row r="320" hidden="1" outlineLevel="2">
      <c r="A320" s="92"/>
      <c r="B320" s="116"/>
      <c r="C320" s="116"/>
      <c r="D320" s="11">
        <v>2016.0</v>
      </c>
      <c r="E320" s="5">
        <f t="shared" si="11"/>
        <v>0</v>
      </c>
      <c r="F320" s="5">
        <f t="shared" ref="F320:G320" si="750">I320+L320+O320+R320+U320+X320+AA320+AD320+AK320+AG320</f>
        <v>0</v>
      </c>
      <c r="G320" s="5">
        <f t="shared" si="750"/>
        <v>0</v>
      </c>
      <c r="H320" s="30">
        <f t="shared" si="13"/>
        <v>0</v>
      </c>
      <c r="I320" s="28"/>
      <c r="J320" s="28"/>
      <c r="K320" s="30">
        <f t="shared" si="51"/>
        <v>0</v>
      </c>
      <c r="L320" s="28"/>
      <c r="M320" s="28"/>
      <c r="N320" s="30">
        <f t="shared" si="17"/>
        <v>0</v>
      </c>
      <c r="O320" s="28"/>
      <c r="P320" s="28"/>
      <c r="Q320" s="30">
        <f t="shared" si="19"/>
        <v>0</v>
      </c>
      <c r="R320" s="28"/>
      <c r="S320" s="28"/>
      <c r="T320" s="30">
        <f t="shared" si="21"/>
        <v>0</v>
      </c>
      <c r="U320" s="28"/>
      <c r="V320" s="28"/>
      <c r="W320" s="30">
        <f t="shared" si="23"/>
        <v>0</v>
      </c>
      <c r="X320" s="28"/>
      <c r="Y320" s="28"/>
      <c r="Z320" s="30">
        <f t="shared" si="103"/>
        <v>0</v>
      </c>
      <c r="AA320" s="28"/>
      <c r="AB320" s="28"/>
      <c r="AC320" s="30">
        <f t="shared" si="104"/>
        <v>0</v>
      </c>
      <c r="AD320" s="28"/>
      <c r="AE320" s="28"/>
      <c r="AF320" s="30">
        <f t="shared" si="29"/>
        <v>0</v>
      </c>
      <c r="AG320" s="28"/>
      <c r="AH320" s="28"/>
      <c r="AI320" s="31"/>
      <c r="AJ320" s="30">
        <f t="shared" si="31"/>
        <v>0</v>
      </c>
      <c r="AK320" s="28"/>
      <c r="AL320" s="28"/>
      <c r="AM320" s="31"/>
    </row>
    <row r="321" hidden="1" outlineLevel="2">
      <c r="A321" s="92"/>
      <c r="B321" s="116"/>
      <c r="C321" s="116"/>
      <c r="D321" s="11">
        <v>2017.0</v>
      </c>
      <c r="E321" s="5">
        <f t="shared" si="11"/>
        <v>188.6</v>
      </c>
      <c r="F321" s="5">
        <f t="shared" ref="F321:G321" si="751">I321+L321+O321+R321+U321+X321+AA321+AD321+AK321+AG321</f>
        <v>188.6</v>
      </c>
      <c r="G321" s="5">
        <f t="shared" si="751"/>
        <v>0</v>
      </c>
      <c r="H321" s="30">
        <f t="shared" si="13"/>
        <v>0</v>
      </c>
      <c r="I321" s="28"/>
      <c r="J321" s="28"/>
      <c r="K321" s="30">
        <f t="shared" si="51"/>
        <v>0</v>
      </c>
      <c r="L321" s="28"/>
      <c r="M321" s="28"/>
      <c r="N321" s="30">
        <f t="shared" si="17"/>
        <v>0</v>
      </c>
      <c r="O321" s="28"/>
      <c r="P321" s="28"/>
      <c r="Q321" s="30">
        <f t="shared" si="19"/>
        <v>0</v>
      </c>
      <c r="R321" s="28"/>
      <c r="S321" s="28"/>
      <c r="T321" s="33">
        <f t="shared" si="21"/>
        <v>188.6</v>
      </c>
      <c r="U321" s="34">
        <v>188.6</v>
      </c>
      <c r="V321" s="28"/>
      <c r="W321" s="30">
        <f t="shared" si="23"/>
        <v>0</v>
      </c>
      <c r="X321" s="28"/>
      <c r="Y321" s="28"/>
      <c r="Z321" s="30">
        <f t="shared" si="103"/>
        <v>0</v>
      </c>
      <c r="AA321" s="28"/>
      <c r="AB321" s="28"/>
      <c r="AC321" s="30">
        <f t="shared" si="104"/>
        <v>0</v>
      </c>
      <c r="AD321" s="28"/>
      <c r="AE321" s="28"/>
      <c r="AF321" s="30">
        <f t="shared" si="29"/>
        <v>0</v>
      </c>
      <c r="AG321" s="28"/>
      <c r="AH321" s="28"/>
      <c r="AI321" s="31"/>
      <c r="AJ321" s="30">
        <f t="shared" si="31"/>
        <v>0</v>
      </c>
      <c r="AK321" s="28"/>
      <c r="AL321" s="28"/>
      <c r="AM321" s="31"/>
    </row>
    <row r="322" hidden="1" outlineLevel="2">
      <c r="A322" s="92"/>
      <c r="B322" s="116"/>
      <c r="C322" s="116"/>
      <c r="D322" s="11">
        <v>2018.0</v>
      </c>
      <c r="E322" s="5">
        <f t="shared" si="11"/>
        <v>124.8</v>
      </c>
      <c r="F322" s="5">
        <f t="shared" ref="F322:G322" si="752">I322+L322+O322+R322+U322+X322+AA322+AD322+AK322+AG322</f>
        <v>119.6</v>
      </c>
      <c r="G322" s="5">
        <f t="shared" si="752"/>
        <v>5.2</v>
      </c>
      <c r="H322" s="30">
        <f t="shared" si="13"/>
        <v>0</v>
      </c>
      <c r="I322" s="28"/>
      <c r="J322" s="28"/>
      <c r="K322" s="33">
        <f t="shared" si="51"/>
        <v>119.6</v>
      </c>
      <c r="L322" s="34">
        <v>119.6</v>
      </c>
      <c r="M322" s="28"/>
      <c r="N322" s="30">
        <f t="shared" si="17"/>
        <v>0</v>
      </c>
      <c r="O322" s="28"/>
      <c r="P322" s="28"/>
      <c r="Q322" s="30">
        <f t="shared" si="19"/>
        <v>0</v>
      </c>
      <c r="R322" s="28"/>
      <c r="S322" s="28"/>
      <c r="T322" s="30">
        <f t="shared" si="21"/>
        <v>0</v>
      </c>
      <c r="U322" s="28"/>
      <c r="V322" s="28"/>
      <c r="W322" s="30">
        <f t="shared" si="23"/>
        <v>0</v>
      </c>
      <c r="X322" s="28"/>
      <c r="Y322" s="28"/>
      <c r="Z322" s="30">
        <f t="shared" si="103"/>
        <v>0</v>
      </c>
      <c r="AA322" s="28"/>
      <c r="AB322" s="28"/>
      <c r="AC322" s="30">
        <f t="shared" si="104"/>
        <v>0</v>
      </c>
      <c r="AD322" s="28"/>
      <c r="AE322" s="28"/>
      <c r="AF322" s="30">
        <f t="shared" si="29"/>
        <v>0</v>
      </c>
      <c r="AG322" s="28"/>
      <c r="AH322" s="28"/>
      <c r="AI322" s="31"/>
      <c r="AJ322" s="30">
        <f t="shared" si="31"/>
        <v>5.2</v>
      </c>
      <c r="AK322" s="28"/>
      <c r="AL322" s="34">
        <v>5.2</v>
      </c>
      <c r="AM322" s="31"/>
    </row>
    <row r="323" hidden="1" outlineLevel="2">
      <c r="A323" s="92"/>
      <c r="B323" s="116"/>
      <c r="C323" s="116"/>
      <c r="D323" s="11">
        <v>2019.0</v>
      </c>
      <c r="E323" s="5">
        <f t="shared" si="11"/>
        <v>84.5</v>
      </c>
      <c r="F323" s="5">
        <f t="shared" ref="F323:G323" si="753">I323+L323+O323+R323+U323+X323+AA323+AD323+AK323+AG323</f>
        <v>45.9</v>
      </c>
      <c r="G323" s="5">
        <f t="shared" si="753"/>
        <v>38.6</v>
      </c>
      <c r="H323" s="30">
        <f t="shared" si="13"/>
        <v>0</v>
      </c>
      <c r="I323" s="28"/>
      <c r="J323" s="28"/>
      <c r="K323" s="33">
        <f t="shared" si="51"/>
        <v>45.9</v>
      </c>
      <c r="L323" s="34">
        <v>45.9</v>
      </c>
      <c r="M323" s="28"/>
      <c r="N323" s="30">
        <f t="shared" si="17"/>
        <v>0</v>
      </c>
      <c r="O323" s="28"/>
      <c r="P323" s="28"/>
      <c r="Q323" s="30">
        <f t="shared" si="19"/>
        <v>0</v>
      </c>
      <c r="R323" s="28"/>
      <c r="S323" s="28"/>
      <c r="T323" s="30">
        <f t="shared" si="21"/>
        <v>0</v>
      </c>
      <c r="U323" s="28"/>
      <c r="V323" s="28"/>
      <c r="W323" s="30">
        <f t="shared" si="23"/>
        <v>0</v>
      </c>
      <c r="X323" s="28"/>
      <c r="Y323" s="28"/>
      <c r="Z323" s="30">
        <f t="shared" si="103"/>
        <v>0</v>
      </c>
      <c r="AA323" s="28"/>
      <c r="AB323" s="28"/>
      <c r="AC323" s="30">
        <f t="shared" si="104"/>
        <v>0</v>
      </c>
      <c r="AD323" s="28"/>
      <c r="AE323" s="28"/>
      <c r="AF323" s="30">
        <f t="shared" si="29"/>
        <v>0</v>
      </c>
      <c r="AG323" s="28"/>
      <c r="AH323" s="28"/>
      <c r="AI323" s="31"/>
      <c r="AJ323" s="30">
        <f t="shared" si="31"/>
        <v>38.6</v>
      </c>
      <c r="AK323" s="28"/>
      <c r="AL323" s="34">
        <v>38.6</v>
      </c>
      <c r="AM323" s="31"/>
    </row>
    <row r="324" hidden="1" outlineLevel="2">
      <c r="A324" s="92"/>
      <c r="B324" s="116"/>
      <c r="C324" s="116"/>
      <c r="D324" s="11">
        <v>2020.0</v>
      </c>
      <c r="E324" s="5">
        <f t="shared" si="11"/>
        <v>233.4</v>
      </c>
      <c r="F324" s="5">
        <f t="shared" ref="F324:G324" si="754">I324+L324+O324+R324+U324+X324+AA324+AD324+AK324+AG324</f>
        <v>28.5</v>
      </c>
      <c r="G324" s="5">
        <f t="shared" si="754"/>
        <v>204.9</v>
      </c>
      <c r="H324" s="30">
        <f t="shared" si="13"/>
        <v>0</v>
      </c>
      <c r="I324" s="28"/>
      <c r="J324" s="28"/>
      <c r="K324" s="30">
        <f t="shared" si="51"/>
        <v>0</v>
      </c>
      <c r="L324" s="28"/>
      <c r="M324" s="28"/>
      <c r="N324" s="30">
        <f t="shared" si="17"/>
        <v>0</v>
      </c>
      <c r="O324" s="28"/>
      <c r="P324" s="28"/>
      <c r="Q324" s="30">
        <f t="shared" si="19"/>
        <v>0</v>
      </c>
      <c r="R324" s="28"/>
      <c r="S324" s="28"/>
      <c r="T324" s="30">
        <f t="shared" si="21"/>
        <v>0</v>
      </c>
      <c r="U324" s="28"/>
      <c r="V324" s="28"/>
      <c r="W324" s="30">
        <f t="shared" si="23"/>
        <v>0</v>
      </c>
      <c r="X324" s="28"/>
      <c r="Y324" s="28"/>
      <c r="Z324" s="30">
        <f t="shared" si="103"/>
        <v>0</v>
      </c>
      <c r="AA324" s="28"/>
      <c r="AB324" s="34"/>
      <c r="AC324" s="30">
        <f t="shared" si="104"/>
        <v>0</v>
      </c>
      <c r="AD324" s="28"/>
      <c r="AE324" s="28"/>
      <c r="AF324" s="30">
        <f t="shared" si="29"/>
        <v>172.7</v>
      </c>
      <c r="AG324" s="28"/>
      <c r="AH324" s="34">
        <v>172.7</v>
      </c>
      <c r="AI324" s="31"/>
      <c r="AJ324" s="33">
        <f t="shared" si="31"/>
        <v>60.7</v>
      </c>
      <c r="AK324" s="34">
        <v>28.5</v>
      </c>
      <c r="AL324" s="34">
        <v>32.2</v>
      </c>
      <c r="AM324" s="44" t="s">
        <v>142</v>
      </c>
    </row>
    <row r="325" hidden="1" outlineLevel="2">
      <c r="A325" s="92"/>
      <c r="B325" s="116"/>
      <c r="C325" s="116"/>
      <c r="D325" s="35">
        <v>2021.0</v>
      </c>
      <c r="E325" s="5">
        <f t="shared" si="11"/>
        <v>0</v>
      </c>
      <c r="F325" s="5">
        <f t="shared" ref="F325:G325" si="755">I325+L325+O325+R325+U325+X325+AA325+AD325+AK325+AG325</f>
        <v>0</v>
      </c>
      <c r="G325" s="5">
        <f t="shared" si="755"/>
        <v>0</v>
      </c>
      <c r="H325" s="30">
        <f t="shared" si="13"/>
        <v>0</v>
      </c>
      <c r="I325" s="28"/>
      <c r="J325" s="28"/>
      <c r="K325" s="30">
        <f t="shared" si="51"/>
        <v>0</v>
      </c>
      <c r="L325" s="28"/>
      <c r="M325" s="28"/>
      <c r="N325" s="30">
        <f t="shared" si="17"/>
        <v>0</v>
      </c>
      <c r="O325" s="28"/>
      <c r="P325" s="28"/>
      <c r="Q325" s="30">
        <f t="shared" si="19"/>
        <v>0</v>
      </c>
      <c r="R325" s="28"/>
      <c r="S325" s="28"/>
      <c r="T325" s="30">
        <f t="shared" si="21"/>
        <v>0</v>
      </c>
      <c r="U325" s="28"/>
      <c r="V325" s="28"/>
      <c r="W325" s="30">
        <f t="shared" si="23"/>
        <v>0</v>
      </c>
      <c r="X325" s="28"/>
      <c r="Y325" s="28"/>
      <c r="Z325" s="30">
        <f t="shared" si="103"/>
        <v>0</v>
      </c>
      <c r="AA325" s="28"/>
      <c r="AB325" s="34"/>
      <c r="AC325" s="30">
        <f t="shared" si="104"/>
        <v>0</v>
      </c>
      <c r="AD325" s="28"/>
      <c r="AE325" s="28"/>
      <c r="AF325" s="30">
        <f t="shared" si="29"/>
        <v>0</v>
      </c>
      <c r="AG325" s="28"/>
      <c r="AH325" s="34"/>
      <c r="AI325" s="31"/>
      <c r="AJ325" s="33">
        <f t="shared" si="31"/>
        <v>0</v>
      </c>
      <c r="AK325" s="34"/>
      <c r="AL325" s="34"/>
      <c r="AM325" s="31"/>
    </row>
    <row r="326" outlineLevel="1" collapsed="1">
      <c r="A326" s="22">
        <v>40.0</v>
      </c>
      <c r="B326" s="23" t="s">
        <v>143</v>
      </c>
      <c r="C326" s="22" t="s">
        <v>144</v>
      </c>
      <c r="D326" s="24"/>
      <c r="E326" s="25">
        <f t="shared" si="11"/>
        <v>11525.397</v>
      </c>
      <c r="F326" s="25">
        <f t="shared" ref="F326:G326" si="756">SUM(F327:F333)</f>
        <v>11525.397</v>
      </c>
      <c r="G326" s="25">
        <f t="shared" si="756"/>
        <v>0</v>
      </c>
      <c r="H326" s="26">
        <f t="shared" si="13"/>
        <v>1530.31</v>
      </c>
      <c r="I326" s="22">
        <f t="shared" ref="I326:J326" si="757">SUM(I327:I333)</f>
        <v>1530.31</v>
      </c>
      <c r="J326" s="22">
        <f t="shared" si="757"/>
        <v>0</v>
      </c>
      <c r="K326" s="26">
        <f t="shared" si="51"/>
        <v>0</v>
      </c>
      <c r="L326" s="22">
        <f t="shared" ref="L326:M326" si="758">SUM(L327:L333)</f>
        <v>0</v>
      </c>
      <c r="M326" s="22">
        <f t="shared" si="758"/>
        <v>0</v>
      </c>
      <c r="N326" s="26">
        <f t="shared" si="17"/>
        <v>0</v>
      </c>
      <c r="O326" s="22">
        <f t="shared" ref="O326:P326" si="759">SUM(O327:O333)</f>
        <v>0</v>
      </c>
      <c r="P326" s="22">
        <f t="shared" si="759"/>
        <v>0</v>
      </c>
      <c r="Q326" s="26">
        <f t="shared" si="19"/>
        <v>0</v>
      </c>
      <c r="R326" s="22">
        <f t="shared" ref="R326:S326" si="760">SUM(R327:R333)</f>
        <v>0</v>
      </c>
      <c r="S326" s="22">
        <f t="shared" si="760"/>
        <v>0</v>
      </c>
      <c r="T326" s="26">
        <f t="shared" si="21"/>
        <v>1849</v>
      </c>
      <c r="U326" s="22">
        <f t="shared" ref="U326:V326" si="761">SUM(U327:U333)</f>
        <v>1849</v>
      </c>
      <c r="V326" s="22">
        <f t="shared" si="761"/>
        <v>0</v>
      </c>
      <c r="W326" s="26">
        <f t="shared" si="23"/>
        <v>5295.767</v>
      </c>
      <c r="X326" s="22">
        <f t="shared" ref="X326:Y326" si="762">SUM(X327:X333)</f>
        <v>5295.767</v>
      </c>
      <c r="Y326" s="22">
        <f t="shared" si="762"/>
        <v>0</v>
      </c>
      <c r="Z326" s="26">
        <f t="shared" si="103"/>
        <v>0</v>
      </c>
      <c r="AA326" s="22">
        <f t="shared" ref="AA326:AB326" si="763">SUM(AA327:AA333)</f>
        <v>0</v>
      </c>
      <c r="AB326" s="22">
        <f t="shared" si="763"/>
        <v>0</v>
      </c>
      <c r="AC326" s="26">
        <f t="shared" si="104"/>
        <v>64.056</v>
      </c>
      <c r="AD326" s="22">
        <f t="shared" ref="AD326:AE326" si="764">SUM(AD327:AD333)</f>
        <v>64.056</v>
      </c>
      <c r="AE326" s="22">
        <f t="shared" si="764"/>
        <v>0</v>
      </c>
      <c r="AF326" s="26">
        <f t="shared" si="29"/>
        <v>958.664</v>
      </c>
      <c r="AG326" s="22">
        <f t="shared" ref="AG326:AH326" si="765">SUM(AG327:AG333)</f>
        <v>958.664</v>
      </c>
      <c r="AH326" s="22">
        <f t="shared" si="765"/>
        <v>0</v>
      </c>
      <c r="AI326" s="27"/>
      <c r="AJ326" s="26">
        <f t="shared" si="31"/>
        <v>1827.6</v>
      </c>
      <c r="AK326" s="22">
        <f t="shared" ref="AK326:AL326" si="766">SUM(AK327:AK333)</f>
        <v>1827.6</v>
      </c>
      <c r="AL326" s="22">
        <f t="shared" si="766"/>
        <v>0</v>
      </c>
      <c r="AM326" s="27"/>
    </row>
    <row r="327" hidden="1" outlineLevel="2">
      <c r="A327" s="92"/>
      <c r="B327" s="116"/>
      <c r="C327" s="116"/>
      <c r="D327" s="11">
        <v>2015.0</v>
      </c>
      <c r="E327" s="5">
        <f t="shared" si="11"/>
        <v>0</v>
      </c>
      <c r="F327" s="5">
        <f t="shared" ref="F327:G327" si="767">I327+L327+O327+R327+U327+X327+AA327+AD327+AK327+AG327</f>
        <v>0</v>
      </c>
      <c r="G327" s="5">
        <f t="shared" si="767"/>
        <v>0</v>
      </c>
      <c r="H327" s="30">
        <f t="shared" si="13"/>
        <v>0</v>
      </c>
      <c r="I327" s="28"/>
      <c r="J327" s="28"/>
      <c r="K327" s="30">
        <f t="shared" si="51"/>
        <v>0</v>
      </c>
      <c r="L327" s="28"/>
      <c r="M327" s="28"/>
      <c r="N327" s="30">
        <f t="shared" si="17"/>
        <v>0</v>
      </c>
      <c r="O327" s="28"/>
      <c r="P327" s="28"/>
      <c r="Q327" s="30">
        <f t="shared" si="19"/>
        <v>0</v>
      </c>
      <c r="R327" s="28"/>
      <c r="S327" s="28"/>
      <c r="T327" s="30">
        <f t="shared" si="21"/>
        <v>0</v>
      </c>
      <c r="U327" s="28"/>
      <c r="V327" s="28"/>
      <c r="W327" s="30">
        <f t="shared" si="23"/>
        <v>0</v>
      </c>
      <c r="X327" s="28"/>
      <c r="Y327" s="28"/>
      <c r="Z327" s="30">
        <f t="shared" si="103"/>
        <v>0</v>
      </c>
      <c r="AA327" s="28"/>
      <c r="AB327" s="28"/>
      <c r="AC327" s="30">
        <f t="shared" si="104"/>
        <v>0</v>
      </c>
      <c r="AD327" s="28"/>
      <c r="AE327" s="28"/>
      <c r="AF327" s="30">
        <f t="shared" si="29"/>
        <v>0</v>
      </c>
      <c r="AG327" s="28"/>
      <c r="AH327" s="28"/>
      <c r="AI327" s="31"/>
      <c r="AJ327" s="30">
        <f t="shared" si="31"/>
        <v>0</v>
      </c>
      <c r="AK327" s="28"/>
      <c r="AL327" s="28"/>
      <c r="AM327" s="31"/>
    </row>
    <row r="328" hidden="1" outlineLevel="2">
      <c r="A328" s="92"/>
      <c r="B328" s="116"/>
      <c r="C328" s="116"/>
      <c r="D328" s="11">
        <v>2016.0</v>
      </c>
      <c r="E328" s="5">
        <f t="shared" si="11"/>
        <v>941.01</v>
      </c>
      <c r="F328" s="5">
        <f t="shared" ref="F328:G328" si="768">I328+L328+O328+R328+U328+X328+AA328+AD328+AK328+AG328</f>
        <v>941.01</v>
      </c>
      <c r="G328" s="5">
        <f t="shared" si="768"/>
        <v>0</v>
      </c>
      <c r="H328" s="33">
        <f t="shared" si="13"/>
        <v>941.01</v>
      </c>
      <c r="I328" s="34">
        <v>941.01</v>
      </c>
      <c r="J328" s="28"/>
      <c r="K328" s="30">
        <f t="shared" si="51"/>
        <v>0</v>
      </c>
      <c r="L328" s="28"/>
      <c r="M328" s="28"/>
      <c r="N328" s="30">
        <f t="shared" si="17"/>
        <v>0</v>
      </c>
      <c r="O328" s="28"/>
      <c r="P328" s="28"/>
      <c r="Q328" s="30">
        <f t="shared" si="19"/>
        <v>0</v>
      </c>
      <c r="R328" s="28"/>
      <c r="S328" s="28"/>
      <c r="T328" s="30">
        <f t="shared" si="21"/>
        <v>0</v>
      </c>
      <c r="U328" s="28"/>
      <c r="V328" s="28"/>
      <c r="W328" s="30">
        <f t="shared" si="23"/>
        <v>0</v>
      </c>
      <c r="X328" s="28"/>
      <c r="Y328" s="28"/>
      <c r="Z328" s="30">
        <f t="shared" si="103"/>
        <v>0</v>
      </c>
      <c r="AA328" s="28"/>
      <c r="AB328" s="28"/>
      <c r="AC328" s="30">
        <f t="shared" si="104"/>
        <v>0</v>
      </c>
      <c r="AD328" s="28"/>
      <c r="AE328" s="28"/>
      <c r="AF328" s="30">
        <f t="shared" si="29"/>
        <v>0</v>
      </c>
      <c r="AG328" s="28"/>
      <c r="AH328" s="28"/>
      <c r="AI328" s="31"/>
      <c r="AJ328" s="30">
        <f t="shared" si="31"/>
        <v>0</v>
      </c>
      <c r="AK328" s="28"/>
      <c r="AL328" s="28"/>
      <c r="AM328" s="31"/>
    </row>
    <row r="329" hidden="1" outlineLevel="2">
      <c r="A329" s="92"/>
      <c r="B329" s="116"/>
      <c r="C329" s="116"/>
      <c r="D329" s="11">
        <v>2017.0</v>
      </c>
      <c r="E329" s="5">
        <f t="shared" si="11"/>
        <v>1003.42</v>
      </c>
      <c r="F329" s="5">
        <f t="shared" ref="F329:G329" si="769">I329+L329+O329+R329+U329+X329+AA329+AD329+AK329+AG329</f>
        <v>1003.42</v>
      </c>
      <c r="G329" s="5">
        <f t="shared" si="769"/>
        <v>0</v>
      </c>
      <c r="H329" s="33">
        <f t="shared" si="13"/>
        <v>292.2</v>
      </c>
      <c r="I329" s="34">
        <v>292.2</v>
      </c>
      <c r="J329" s="28"/>
      <c r="K329" s="30">
        <f t="shared" si="51"/>
        <v>0</v>
      </c>
      <c r="L329" s="28"/>
      <c r="M329" s="28"/>
      <c r="N329" s="30">
        <f t="shared" si="17"/>
        <v>0</v>
      </c>
      <c r="O329" s="28"/>
      <c r="P329" s="28"/>
      <c r="Q329" s="30">
        <f t="shared" si="19"/>
        <v>0</v>
      </c>
      <c r="R329" s="28"/>
      <c r="S329" s="28"/>
      <c r="T329" s="30">
        <f t="shared" si="21"/>
        <v>0</v>
      </c>
      <c r="U329" s="28"/>
      <c r="V329" s="28"/>
      <c r="W329" s="33">
        <f t="shared" si="23"/>
        <v>76.8</v>
      </c>
      <c r="X329" s="34">
        <v>76.8</v>
      </c>
      <c r="Y329" s="28"/>
      <c r="Z329" s="30">
        <f t="shared" si="103"/>
        <v>0</v>
      </c>
      <c r="AA329" s="28"/>
      <c r="AB329" s="28"/>
      <c r="AC329" s="33">
        <f t="shared" si="104"/>
        <v>37.056</v>
      </c>
      <c r="AD329" s="34">
        <v>37.056</v>
      </c>
      <c r="AE329" s="28"/>
      <c r="AF329" s="33">
        <f t="shared" si="29"/>
        <v>460.664</v>
      </c>
      <c r="AG329" s="34">
        <v>460.664</v>
      </c>
      <c r="AH329" s="28"/>
      <c r="AI329" s="31"/>
      <c r="AJ329" s="33">
        <f t="shared" si="31"/>
        <v>136.7</v>
      </c>
      <c r="AK329" s="34">
        <v>136.7</v>
      </c>
      <c r="AL329" s="28"/>
      <c r="AM329" s="31"/>
    </row>
    <row r="330" hidden="1" outlineLevel="2">
      <c r="A330" s="92"/>
      <c r="B330" s="116"/>
      <c r="C330" s="116"/>
      <c r="D330" s="11">
        <v>2018.0</v>
      </c>
      <c r="E330" s="5">
        <f t="shared" si="11"/>
        <v>566.3</v>
      </c>
      <c r="F330" s="5">
        <f t="shared" ref="F330:G330" si="770">I330+L330+O330+R330+U330+X330+AA330+AD330+AK330+AG330</f>
        <v>566.3</v>
      </c>
      <c r="G330" s="5">
        <f t="shared" si="770"/>
        <v>0</v>
      </c>
      <c r="H330" s="33">
        <f t="shared" si="13"/>
        <v>0</v>
      </c>
      <c r="I330" s="34"/>
      <c r="J330" s="28"/>
      <c r="K330" s="30">
        <f t="shared" si="51"/>
        <v>0</v>
      </c>
      <c r="L330" s="28"/>
      <c r="M330" s="28"/>
      <c r="N330" s="30">
        <f t="shared" si="17"/>
        <v>0</v>
      </c>
      <c r="O330" s="28"/>
      <c r="P330" s="28"/>
      <c r="Q330" s="30">
        <f t="shared" si="19"/>
        <v>0</v>
      </c>
      <c r="R330" s="28"/>
      <c r="S330" s="28"/>
      <c r="T330" s="30">
        <f t="shared" si="21"/>
        <v>0</v>
      </c>
      <c r="U330" s="28"/>
      <c r="V330" s="28"/>
      <c r="W330" s="33">
        <f t="shared" si="23"/>
        <v>566.3</v>
      </c>
      <c r="X330" s="34">
        <v>566.3</v>
      </c>
      <c r="Y330" s="28"/>
      <c r="Z330" s="30">
        <f t="shared" si="103"/>
        <v>0</v>
      </c>
      <c r="AA330" s="28"/>
      <c r="AB330" s="28"/>
      <c r="AC330" s="30">
        <f t="shared" si="104"/>
        <v>0</v>
      </c>
      <c r="AD330" s="28"/>
      <c r="AE330" s="28"/>
      <c r="AF330" s="30">
        <f t="shared" si="29"/>
        <v>0</v>
      </c>
      <c r="AG330" s="28"/>
      <c r="AH330" s="28"/>
      <c r="AI330" s="31"/>
      <c r="AJ330" s="30">
        <f t="shared" si="31"/>
        <v>0</v>
      </c>
      <c r="AK330" s="28"/>
      <c r="AL330" s="28"/>
      <c r="AM330" s="31"/>
    </row>
    <row r="331" hidden="1" outlineLevel="2">
      <c r="A331" s="92"/>
      <c r="B331" s="116"/>
      <c r="C331" s="116"/>
      <c r="D331" s="11">
        <v>2019.0</v>
      </c>
      <c r="E331" s="5">
        <f t="shared" si="11"/>
        <v>5671.167</v>
      </c>
      <c r="F331" s="5">
        <f t="shared" ref="F331:G331" si="771">I331+L331+O331+R331+U331+X331+AA331+AD331+AK331+AG331</f>
        <v>5671.167</v>
      </c>
      <c r="G331" s="5">
        <f t="shared" si="771"/>
        <v>0</v>
      </c>
      <c r="H331" s="33">
        <f t="shared" si="13"/>
        <v>278.6</v>
      </c>
      <c r="I331" s="34">
        <v>278.6</v>
      </c>
      <c r="J331" s="28"/>
      <c r="K331" s="30">
        <f t="shared" si="51"/>
        <v>0</v>
      </c>
      <c r="L331" s="28"/>
      <c r="M331" s="28"/>
      <c r="N331" s="30">
        <f t="shared" si="17"/>
        <v>0</v>
      </c>
      <c r="O331" s="28"/>
      <c r="P331" s="28"/>
      <c r="Q331" s="30">
        <f t="shared" si="19"/>
        <v>0</v>
      </c>
      <c r="R331" s="28"/>
      <c r="S331" s="28"/>
      <c r="T331" s="30">
        <f t="shared" si="21"/>
        <v>0</v>
      </c>
      <c r="U331" s="28"/>
      <c r="V331" s="28"/>
      <c r="W331" s="33">
        <f t="shared" si="23"/>
        <v>4635.667</v>
      </c>
      <c r="X331" s="34">
        <v>4635.667</v>
      </c>
      <c r="Y331" s="28"/>
      <c r="Z331" s="30">
        <f t="shared" si="103"/>
        <v>0</v>
      </c>
      <c r="AA331" s="28"/>
      <c r="AB331" s="28"/>
      <c r="AC331" s="30">
        <f t="shared" si="104"/>
        <v>0</v>
      </c>
      <c r="AD331" s="28"/>
      <c r="AE331" s="28"/>
      <c r="AF331" s="33">
        <f t="shared" si="29"/>
        <v>498</v>
      </c>
      <c r="AG331" s="34">
        <v>498.0</v>
      </c>
      <c r="AH331" s="28"/>
      <c r="AI331" s="31"/>
      <c r="AJ331" s="33">
        <f t="shared" si="31"/>
        <v>258.9</v>
      </c>
      <c r="AK331" s="34">
        <v>258.9</v>
      </c>
      <c r="AL331" s="28"/>
      <c r="AM331" s="31"/>
    </row>
    <row r="332" hidden="1" outlineLevel="2">
      <c r="A332" s="92"/>
      <c r="B332" s="116"/>
      <c r="C332" s="116"/>
      <c r="D332" s="11">
        <v>2020.0</v>
      </c>
      <c r="E332" s="5">
        <f t="shared" si="11"/>
        <v>3343.5</v>
      </c>
      <c r="F332" s="5">
        <f t="shared" ref="F332:G332" si="772">I332+L332+O332+R332+U332+X332+AA332+AD332+AK332+AG332</f>
        <v>3343.5</v>
      </c>
      <c r="G332" s="5">
        <f t="shared" si="772"/>
        <v>0</v>
      </c>
      <c r="H332" s="33">
        <f t="shared" si="13"/>
        <v>18.5</v>
      </c>
      <c r="I332" s="34">
        <v>18.5</v>
      </c>
      <c r="J332" s="28"/>
      <c r="K332" s="30">
        <f t="shared" si="51"/>
        <v>0</v>
      </c>
      <c r="L332" s="28"/>
      <c r="M332" s="28"/>
      <c r="N332" s="33">
        <f t="shared" si="17"/>
        <v>0</v>
      </c>
      <c r="O332" s="34"/>
      <c r="P332" s="28"/>
      <c r="Q332" s="30">
        <f t="shared" si="19"/>
        <v>0</v>
      </c>
      <c r="R332" s="28"/>
      <c r="S332" s="28"/>
      <c r="T332" s="33">
        <f t="shared" si="21"/>
        <v>1849</v>
      </c>
      <c r="U332" s="34">
        <f>228+342+1279</f>
        <v>1849</v>
      </c>
      <c r="V332" s="28"/>
      <c r="W332" s="33">
        <f t="shared" si="23"/>
        <v>17</v>
      </c>
      <c r="X332" s="34">
        <v>17.0</v>
      </c>
      <c r="Y332" s="28"/>
      <c r="Z332" s="30">
        <f t="shared" si="103"/>
        <v>0</v>
      </c>
      <c r="AA332" s="28"/>
      <c r="AB332" s="28"/>
      <c r="AC332" s="33">
        <f t="shared" si="104"/>
        <v>27</v>
      </c>
      <c r="AD332" s="34">
        <v>27.0</v>
      </c>
      <c r="AE332" s="28"/>
      <c r="AF332" s="30">
        <f t="shared" si="29"/>
        <v>0</v>
      </c>
      <c r="AG332" s="28"/>
      <c r="AH332" s="28"/>
      <c r="AI332" s="31"/>
      <c r="AJ332" s="33">
        <f t="shared" si="31"/>
        <v>1432</v>
      </c>
      <c r="AK332" s="34">
        <v>1432.0</v>
      </c>
      <c r="AL332" s="28"/>
      <c r="AM332" s="44" t="s">
        <v>145</v>
      </c>
    </row>
    <row r="333" hidden="1" outlineLevel="2">
      <c r="A333" s="92"/>
      <c r="B333" s="116"/>
      <c r="C333" s="116"/>
      <c r="D333" s="35">
        <v>2021.0</v>
      </c>
      <c r="E333" s="5">
        <f t="shared" si="11"/>
        <v>0</v>
      </c>
      <c r="F333" s="5">
        <f t="shared" ref="F333:G333" si="773">I333+L333+O333+R333+U333+X333+AA333+AD333+AK333+AG333</f>
        <v>0</v>
      </c>
      <c r="G333" s="5">
        <f t="shared" si="773"/>
        <v>0</v>
      </c>
      <c r="H333" s="30">
        <f t="shared" si="13"/>
        <v>0</v>
      </c>
      <c r="I333" s="28"/>
      <c r="J333" s="28"/>
      <c r="K333" s="30">
        <f t="shared" si="51"/>
        <v>0</v>
      </c>
      <c r="L333" s="28"/>
      <c r="M333" s="28"/>
      <c r="N333" s="33">
        <f t="shared" si="17"/>
        <v>0</v>
      </c>
      <c r="O333" s="34"/>
      <c r="P333" s="28"/>
      <c r="Q333" s="30">
        <f t="shared" si="19"/>
        <v>0</v>
      </c>
      <c r="R333" s="28"/>
      <c r="S333" s="28"/>
      <c r="T333" s="33">
        <f t="shared" si="21"/>
        <v>0</v>
      </c>
      <c r="U333" s="34"/>
      <c r="V333" s="28"/>
      <c r="W333" s="33">
        <f t="shared" si="23"/>
        <v>0</v>
      </c>
      <c r="X333" s="34"/>
      <c r="Y333" s="28"/>
      <c r="Z333" s="30">
        <f t="shared" si="103"/>
        <v>0</v>
      </c>
      <c r="AA333" s="28"/>
      <c r="AB333" s="28"/>
      <c r="AC333" s="33">
        <f t="shared" si="104"/>
        <v>0</v>
      </c>
      <c r="AD333" s="34"/>
      <c r="AE333" s="28"/>
      <c r="AF333" s="30">
        <f t="shared" si="29"/>
        <v>0</v>
      </c>
      <c r="AG333" s="28"/>
      <c r="AH333" s="28"/>
      <c r="AI333" s="31"/>
      <c r="AJ333" s="33">
        <f t="shared" si="31"/>
        <v>0</v>
      </c>
      <c r="AK333" s="34"/>
      <c r="AL333" s="28"/>
      <c r="AM333" s="31"/>
    </row>
    <row r="334" outlineLevel="1" collapsed="1">
      <c r="A334" s="22">
        <v>41.0</v>
      </c>
      <c r="B334" s="22" t="s">
        <v>146</v>
      </c>
      <c r="C334" s="22" t="s">
        <v>147</v>
      </c>
      <c r="D334" s="24"/>
      <c r="E334" s="25">
        <f t="shared" si="11"/>
        <v>2597</v>
      </c>
      <c r="F334" s="25">
        <f t="shared" ref="F334:G334" si="774">SUM(F335:F341)</f>
        <v>2326.3</v>
      </c>
      <c r="G334" s="25">
        <f t="shared" si="774"/>
        <v>270.7</v>
      </c>
      <c r="H334" s="26">
        <f t="shared" si="13"/>
        <v>297.5</v>
      </c>
      <c r="I334" s="22">
        <f t="shared" ref="I334:J334" si="775">SUM(I335:I341)</f>
        <v>297.5</v>
      </c>
      <c r="J334" s="22">
        <f t="shared" si="775"/>
        <v>0</v>
      </c>
      <c r="K334" s="26">
        <f t="shared" si="51"/>
        <v>0</v>
      </c>
      <c r="L334" s="22">
        <f t="shared" ref="L334:M334" si="776">SUM(L335:L341)</f>
        <v>0</v>
      </c>
      <c r="M334" s="22">
        <f t="shared" si="776"/>
        <v>0</v>
      </c>
      <c r="N334" s="26">
        <f t="shared" si="17"/>
        <v>0</v>
      </c>
      <c r="O334" s="22">
        <f t="shared" ref="O334:P334" si="777">SUM(O335:O341)</f>
        <v>0</v>
      </c>
      <c r="P334" s="22">
        <f t="shared" si="777"/>
        <v>0</v>
      </c>
      <c r="Q334" s="26">
        <f t="shared" si="19"/>
        <v>0</v>
      </c>
      <c r="R334" s="22">
        <f t="shared" ref="R334:S334" si="778">SUM(R335:R341)</f>
        <v>0</v>
      </c>
      <c r="S334" s="22">
        <f t="shared" si="778"/>
        <v>0</v>
      </c>
      <c r="T334" s="26">
        <f t="shared" si="21"/>
        <v>0</v>
      </c>
      <c r="U334" s="22">
        <f t="shared" ref="U334:V334" si="779">SUM(U335:U341)</f>
        <v>0</v>
      </c>
      <c r="V334" s="22">
        <f t="shared" si="779"/>
        <v>0</v>
      </c>
      <c r="W334" s="26">
        <f t="shared" si="23"/>
        <v>0</v>
      </c>
      <c r="X334" s="22">
        <f t="shared" ref="X334:Y334" si="780">SUM(X335:X341)</f>
        <v>0</v>
      </c>
      <c r="Y334" s="22">
        <f t="shared" si="780"/>
        <v>0</v>
      </c>
      <c r="Z334" s="26">
        <f t="shared" si="103"/>
        <v>0</v>
      </c>
      <c r="AA334" s="22">
        <f t="shared" ref="AA334:AB334" si="781">SUM(AA335:AA341)</f>
        <v>0</v>
      </c>
      <c r="AB334" s="22">
        <f t="shared" si="781"/>
        <v>0</v>
      </c>
      <c r="AC334" s="26">
        <f t="shared" si="104"/>
        <v>1038.1</v>
      </c>
      <c r="AD334" s="22">
        <f t="shared" ref="AD334:AE334" si="782">SUM(AD335:AD341)</f>
        <v>1038.1</v>
      </c>
      <c r="AE334" s="22">
        <f t="shared" si="782"/>
        <v>0</v>
      </c>
      <c r="AF334" s="26">
        <f t="shared" si="29"/>
        <v>868.9</v>
      </c>
      <c r="AG334" s="22">
        <f t="shared" ref="AG334:AH334" si="783">SUM(AG335:AG341)</f>
        <v>647</v>
      </c>
      <c r="AH334" s="22">
        <f t="shared" si="783"/>
        <v>221.9</v>
      </c>
      <c r="AI334" s="27"/>
      <c r="AJ334" s="26">
        <f t="shared" si="31"/>
        <v>392.5</v>
      </c>
      <c r="AK334" s="22">
        <f t="shared" ref="AK334:AL334" si="784">SUM(AK335:AK341)</f>
        <v>343.7</v>
      </c>
      <c r="AL334" s="22">
        <f t="shared" si="784"/>
        <v>48.8</v>
      </c>
      <c r="AM334" s="27"/>
    </row>
    <row r="335" hidden="1" outlineLevel="2">
      <c r="A335" s="92"/>
      <c r="B335" s="116"/>
      <c r="C335" s="116"/>
      <c r="D335" s="11">
        <v>2015.0</v>
      </c>
      <c r="E335" s="5">
        <f t="shared" si="11"/>
        <v>402.5</v>
      </c>
      <c r="F335" s="5">
        <f t="shared" ref="F335:G335" si="785">I335+L335+O335+R335+U335+X335+AA335+AD335+AK335+AG335</f>
        <v>402.5</v>
      </c>
      <c r="G335" s="5">
        <f t="shared" si="785"/>
        <v>0</v>
      </c>
      <c r="H335" s="30">
        <f t="shared" si="13"/>
        <v>0</v>
      </c>
      <c r="I335" s="28"/>
      <c r="J335" s="28"/>
      <c r="K335" s="30">
        <f t="shared" si="51"/>
        <v>0</v>
      </c>
      <c r="L335" s="28"/>
      <c r="M335" s="28"/>
      <c r="N335" s="30">
        <f t="shared" si="17"/>
        <v>0</v>
      </c>
      <c r="O335" s="28"/>
      <c r="P335" s="28"/>
      <c r="Q335" s="30">
        <f t="shared" si="19"/>
        <v>0</v>
      </c>
      <c r="R335" s="28"/>
      <c r="S335" s="28"/>
      <c r="T335" s="30">
        <f t="shared" si="21"/>
        <v>0</v>
      </c>
      <c r="U335" s="28"/>
      <c r="V335" s="28"/>
      <c r="W335" s="30">
        <f t="shared" si="23"/>
        <v>0</v>
      </c>
      <c r="X335" s="28"/>
      <c r="Y335" s="28"/>
      <c r="Z335" s="30">
        <f t="shared" si="103"/>
        <v>0</v>
      </c>
      <c r="AA335" s="28"/>
      <c r="AB335" s="28"/>
      <c r="AC335" s="33">
        <f t="shared" si="104"/>
        <v>199.9</v>
      </c>
      <c r="AD335" s="34">
        <v>199.9</v>
      </c>
      <c r="AE335" s="28"/>
      <c r="AF335" s="33">
        <f t="shared" si="29"/>
        <v>202.6</v>
      </c>
      <c r="AG335" s="34">
        <v>202.6</v>
      </c>
      <c r="AH335" s="28"/>
      <c r="AI335" s="31"/>
      <c r="AJ335" s="30">
        <f t="shared" si="31"/>
        <v>0</v>
      </c>
      <c r="AK335" s="28"/>
      <c r="AL335" s="28"/>
      <c r="AM335" s="31"/>
    </row>
    <row r="336" hidden="1" outlineLevel="2">
      <c r="A336" s="92"/>
      <c r="B336" s="116"/>
      <c r="C336" s="116"/>
      <c r="D336" s="11">
        <v>2016.0</v>
      </c>
      <c r="E336" s="5">
        <f t="shared" si="11"/>
        <v>941.6</v>
      </c>
      <c r="F336" s="5">
        <f t="shared" ref="F336:G336" si="786">I336+L336+O336+R336+U336+X336+AA336+AD336+AK336+AG336</f>
        <v>941.6</v>
      </c>
      <c r="G336" s="5">
        <f t="shared" si="786"/>
        <v>0</v>
      </c>
      <c r="H336" s="30">
        <f t="shared" si="13"/>
        <v>0</v>
      </c>
      <c r="I336" s="28"/>
      <c r="J336" s="28"/>
      <c r="K336" s="30">
        <f t="shared" si="51"/>
        <v>0</v>
      </c>
      <c r="L336" s="28"/>
      <c r="M336" s="28"/>
      <c r="N336" s="30">
        <f t="shared" si="17"/>
        <v>0</v>
      </c>
      <c r="O336" s="28"/>
      <c r="P336" s="28"/>
      <c r="Q336" s="30">
        <f t="shared" si="19"/>
        <v>0</v>
      </c>
      <c r="R336" s="28"/>
      <c r="S336" s="28"/>
      <c r="T336" s="30">
        <f t="shared" si="21"/>
        <v>0</v>
      </c>
      <c r="U336" s="28"/>
      <c r="V336" s="28"/>
      <c r="W336" s="30">
        <f t="shared" si="23"/>
        <v>0</v>
      </c>
      <c r="X336" s="28"/>
      <c r="Y336" s="28"/>
      <c r="Z336" s="30">
        <f t="shared" si="103"/>
        <v>0</v>
      </c>
      <c r="AA336" s="28"/>
      <c r="AB336" s="28"/>
      <c r="AC336" s="33">
        <f t="shared" si="104"/>
        <v>838.2</v>
      </c>
      <c r="AD336" s="34">
        <v>838.2</v>
      </c>
      <c r="AE336" s="28"/>
      <c r="AF336" s="33">
        <f t="shared" si="29"/>
        <v>103.4</v>
      </c>
      <c r="AG336" s="34">
        <v>103.4</v>
      </c>
      <c r="AH336" s="28"/>
      <c r="AI336" s="31"/>
      <c r="AJ336" s="30">
        <f t="shared" si="31"/>
        <v>0</v>
      </c>
      <c r="AK336" s="28"/>
      <c r="AL336" s="28"/>
      <c r="AM336" s="31"/>
    </row>
    <row r="337" hidden="1" outlineLevel="2">
      <c r="A337" s="92"/>
      <c r="B337" s="116"/>
      <c r="C337" s="116"/>
      <c r="D337" s="11">
        <v>2017.0</v>
      </c>
      <c r="E337" s="5">
        <f t="shared" si="11"/>
        <v>297.5</v>
      </c>
      <c r="F337" s="5">
        <f t="shared" ref="F337:G337" si="787">I337+L337+O337+R337+U337+X337+AA337+AD337+AK337+AG337</f>
        <v>297.5</v>
      </c>
      <c r="G337" s="5">
        <f t="shared" si="787"/>
        <v>0</v>
      </c>
      <c r="H337" s="33">
        <f t="shared" si="13"/>
        <v>297.5</v>
      </c>
      <c r="I337" s="34">
        <v>297.5</v>
      </c>
      <c r="J337" s="28"/>
      <c r="K337" s="30">
        <f t="shared" si="51"/>
        <v>0</v>
      </c>
      <c r="L337" s="28"/>
      <c r="M337" s="28"/>
      <c r="N337" s="30">
        <f t="shared" si="17"/>
        <v>0</v>
      </c>
      <c r="O337" s="28"/>
      <c r="P337" s="28"/>
      <c r="Q337" s="30">
        <f t="shared" si="19"/>
        <v>0</v>
      </c>
      <c r="R337" s="28"/>
      <c r="S337" s="28"/>
      <c r="T337" s="30">
        <f t="shared" si="21"/>
        <v>0</v>
      </c>
      <c r="U337" s="28"/>
      <c r="V337" s="28"/>
      <c r="W337" s="30">
        <f t="shared" si="23"/>
        <v>0</v>
      </c>
      <c r="X337" s="28"/>
      <c r="Y337" s="28"/>
      <c r="Z337" s="30">
        <f t="shared" si="103"/>
        <v>0</v>
      </c>
      <c r="AA337" s="28"/>
      <c r="AB337" s="28"/>
      <c r="AC337" s="30">
        <f t="shared" si="104"/>
        <v>0</v>
      </c>
      <c r="AD337" s="28"/>
      <c r="AE337" s="28"/>
      <c r="AF337" s="30">
        <f t="shared" si="29"/>
        <v>0</v>
      </c>
      <c r="AG337" s="28"/>
      <c r="AH337" s="28"/>
      <c r="AI337" s="31"/>
      <c r="AJ337" s="30">
        <f t="shared" si="31"/>
        <v>0</v>
      </c>
      <c r="AK337" s="28"/>
      <c r="AL337" s="28"/>
      <c r="AM337" s="31"/>
    </row>
    <row r="338" hidden="1" outlineLevel="2">
      <c r="A338" s="92"/>
      <c r="B338" s="116"/>
      <c r="C338" s="116"/>
      <c r="D338" s="11">
        <v>2018.0</v>
      </c>
      <c r="E338" s="5">
        <f t="shared" si="11"/>
        <v>0</v>
      </c>
      <c r="F338" s="5">
        <f t="shared" ref="F338:G338" si="788">I338+L338+O338+R338+U338+X338+AA338+AD338+AK338+AG338</f>
        <v>0</v>
      </c>
      <c r="G338" s="5">
        <f t="shared" si="788"/>
        <v>0</v>
      </c>
      <c r="H338" s="30">
        <f t="shared" si="13"/>
        <v>0</v>
      </c>
      <c r="I338" s="28"/>
      <c r="J338" s="28"/>
      <c r="K338" s="30">
        <f t="shared" si="51"/>
        <v>0</v>
      </c>
      <c r="L338" s="28"/>
      <c r="M338" s="28"/>
      <c r="N338" s="30">
        <f t="shared" si="17"/>
        <v>0</v>
      </c>
      <c r="O338" s="28"/>
      <c r="P338" s="28"/>
      <c r="Q338" s="30">
        <f t="shared" si="19"/>
        <v>0</v>
      </c>
      <c r="R338" s="28"/>
      <c r="S338" s="28"/>
      <c r="T338" s="30">
        <f t="shared" si="21"/>
        <v>0</v>
      </c>
      <c r="U338" s="28"/>
      <c r="V338" s="28"/>
      <c r="W338" s="30">
        <f t="shared" si="23"/>
        <v>0</v>
      </c>
      <c r="X338" s="28"/>
      <c r="Y338" s="28"/>
      <c r="Z338" s="30">
        <f t="shared" si="103"/>
        <v>0</v>
      </c>
      <c r="AA338" s="28"/>
      <c r="AB338" s="28"/>
      <c r="AC338" s="30">
        <f t="shared" si="104"/>
        <v>0</v>
      </c>
      <c r="AD338" s="28"/>
      <c r="AE338" s="28"/>
      <c r="AF338" s="30">
        <f t="shared" si="29"/>
        <v>0</v>
      </c>
      <c r="AG338" s="28"/>
      <c r="AH338" s="28"/>
      <c r="AI338" s="31"/>
      <c r="AJ338" s="30">
        <f t="shared" si="31"/>
        <v>0</v>
      </c>
      <c r="AK338" s="28"/>
      <c r="AL338" s="28"/>
      <c r="AM338" s="31"/>
    </row>
    <row r="339" hidden="1" outlineLevel="2">
      <c r="A339" s="92"/>
      <c r="B339" s="116"/>
      <c r="C339" s="116"/>
      <c r="D339" s="11">
        <v>2019.0</v>
      </c>
      <c r="E339" s="5">
        <f t="shared" si="11"/>
        <v>614.4</v>
      </c>
      <c r="F339" s="5">
        <f t="shared" ref="F339:G339" si="789">I339+L339+O339+R339+U339+X339+AA339+AD339+AK339+AG339</f>
        <v>343.7</v>
      </c>
      <c r="G339" s="5">
        <f t="shared" si="789"/>
        <v>270.7</v>
      </c>
      <c r="H339" s="30">
        <f t="shared" si="13"/>
        <v>0</v>
      </c>
      <c r="I339" s="28"/>
      <c r="J339" s="28"/>
      <c r="K339" s="30">
        <f t="shared" si="51"/>
        <v>0</v>
      </c>
      <c r="L339" s="28"/>
      <c r="M339" s="28"/>
      <c r="N339" s="30">
        <f t="shared" si="17"/>
        <v>0</v>
      </c>
      <c r="O339" s="28"/>
      <c r="P339" s="28"/>
      <c r="Q339" s="30">
        <f t="shared" si="19"/>
        <v>0</v>
      </c>
      <c r="R339" s="28"/>
      <c r="S339" s="28"/>
      <c r="T339" s="30">
        <f t="shared" si="21"/>
        <v>0</v>
      </c>
      <c r="U339" s="28"/>
      <c r="V339" s="28"/>
      <c r="W339" s="30">
        <f t="shared" si="23"/>
        <v>0</v>
      </c>
      <c r="X339" s="28"/>
      <c r="Y339" s="28"/>
      <c r="Z339" s="30">
        <f t="shared" si="103"/>
        <v>0</v>
      </c>
      <c r="AA339" s="28"/>
      <c r="AB339" s="28"/>
      <c r="AC339" s="30">
        <f t="shared" si="104"/>
        <v>0</v>
      </c>
      <c r="AD339" s="28"/>
      <c r="AE339" s="28"/>
      <c r="AF339" s="30">
        <f t="shared" si="29"/>
        <v>221.9</v>
      </c>
      <c r="AG339" s="28"/>
      <c r="AH339" s="34">
        <v>221.9</v>
      </c>
      <c r="AI339" s="31"/>
      <c r="AJ339" s="33">
        <f t="shared" si="31"/>
        <v>392.5</v>
      </c>
      <c r="AK339" s="34">
        <v>343.7</v>
      </c>
      <c r="AL339" s="34">
        <v>48.8</v>
      </c>
      <c r="AM339" s="31"/>
    </row>
    <row r="340" hidden="1" outlineLevel="2">
      <c r="A340" s="92"/>
      <c r="B340" s="116"/>
      <c r="C340" s="116"/>
      <c r="D340" s="11">
        <v>2020.0</v>
      </c>
      <c r="E340" s="5">
        <f t="shared" si="11"/>
        <v>341</v>
      </c>
      <c r="F340" s="5">
        <f t="shared" ref="F340:G340" si="790">I340+L340+O340+R340+U340+X340+AA340+AD340+AK340+AG340</f>
        <v>341</v>
      </c>
      <c r="G340" s="5">
        <f t="shared" si="790"/>
        <v>0</v>
      </c>
      <c r="H340" s="30">
        <f t="shared" si="13"/>
        <v>0</v>
      </c>
      <c r="I340" s="28"/>
      <c r="J340" s="28"/>
      <c r="K340" s="30">
        <f t="shared" si="51"/>
        <v>0</v>
      </c>
      <c r="L340" s="28"/>
      <c r="M340" s="28"/>
      <c r="N340" s="30">
        <f t="shared" si="17"/>
        <v>0</v>
      </c>
      <c r="O340" s="28"/>
      <c r="P340" s="28"/>
      <c r="Q340" s="30">
        <f t="shared" si="19"/>
        <v>0</v>
      </c>
      <c r="R340" s="28"/>
      <c r="S340" s="28"/>
      <c r="T340" s="30">
        <f t="shared" si="21"/>
        <v>0</v>
      </c>
      <c r="U340" s="28"/>
      <c r="V340" s="28"/>
      <c r="W340" s="30">
        <f t="shared" si="23"/>
        <v>0</v>
      </c>
      <c r="X340" s="28"/>
      <c r="Y340" s="28"/>
      <c r="Z340" s="30">
        <f t="shared" si="103"/>
        <v>0</v>
      </c>
      <c r="AA340" s="28"/>
      <c r="AB340" s="28"/>
      <c r="AC340" s="30">
        <f t="shared" si="104"/>
        <v>0</v>
      </c>
      <c r="AD340" s="28"/>
      <c r="AE340" s="28"/>
      <c r="AF340" s="33">
        <f t="shared" si="29"/>
        <v>341</v>
      </c>
      <c r="AG340" s="34">
        <f>152+189</f>
        <v>341</v>
      </c>
      <c r="AH340" s="28"/>
      <c r="AI340" s="44" t="s">
        <v>148</v>
      </c>
      <c r="AJ340" s="30">
        <f t="shared" si="31"/>
        <v>0</v>
      </c>
      <c r="AK340" s="28"/>
      <c r="AL340" s="28"/>
      <c r="AM340" s="31"/>
    </row>
    <row r="341" hidden="1" outlineLevel="2">
      <c r="A341" s="92"/>
      <c r="B341" s="116"/>
      <c r="C341" s="116"/>
      <c r="D341" s="35">
        <v>2021.0</v>
      </c>
      <c r="E341" s="5">
        <f t="shared" si="11"/>
        <v>0</v>
      </c>
      <c r="F341" s="5">
        <f t="shared" ref="F341:G341" si="791">I341+L341+O341+R341+U341+X341+AA341+AD341+AK341+AG341</f>
        <v>0</v>
      </c>
      <c r="G341" s="5">
        <f t="shared" si="791"/>
        <v>0</v>
      </c>
      <c r="H341" s="30">
        <f t="shared" si="13"/>
        <v>0</v>
      </c>
      <c r="I341" s="28"/>
      <c r="J341" s="28"/>
      <c r="K341" s="30">
        <f t="shared" si="51"/>
        <v>0</v>
      </c>
      <c r="L341" s="28"/>
      <c r="M341" s="28"/>
      <c r="N341" s="30">
        <f t="shared" si="17"/>
        <v>0</v>
      </c>
      <c r="O341" s="28"/>
      <c r="P341" s="28"/>
      <c r="Q341" s="30">
        <f t="shared" si="19"/>
        <v>0</v>
      </c>
      <c r="R341" s="28"/>
      <c r="S341" s="28"/>
      <c r="T341" s="30">
        <f t="shared" si="21"/>
        <v>0</v>
      </c>
      <c r="U341" s="28"/>
      <c r="V341" s="28"/>
      <c r="W341" s="30">
        <f t="shared" si="23"/>
        <v>0</v>
      </c>
      <c r="X341" s="28"/>
      <c r="Y341" s="28"/>
      <c r="Z341" s="30">
        <f t="shared" si="103"/>
        <v>0</v>
      </c>
      <c r="AA341" s="28"/>
      <c r="AB341" s="28"/>
      <c r="AC341" s="30">
        <f t="shared" si="104"/>
        <v>0</v>
      </c>
      <c r="AD341" s="28"/>
      <c r="AE341" s="28"/>
      <c r="AF341" s="33">
        <f t="shared" si="29"/>
        <v>0</v>
      </c>
      <c r="AG341" s="34"/>
      <c r="AH341" s="28"/>
      <c r="AI341" s="31"/>
      <c r="AJ341" s="30">
        <f t="shared" si="31"/>
        <v>0</v>
      </c>
      <c r="AK341" s="28"/>
      <c r="AL341" s="28"/>
      <c r="AM341" s="31"/>
    </row>
    <row r="342" outlineLevel="1" collapsed="1">
      <c r="A342" s="22">
        <v>42.0</v>
      </c>
      <c r="B342" s="22" t="s">
        <v>149</v>
      </c>
      <c r="C342" s="22" t="s">
        <v>150</v>
      </c>
      <c r="D342" s="24"/>
      <c r="E342" s="25">
        <f t="shared" si="11"/>
        <v>3938.7</v>
      </c>
      <c r="F342" s="25">
        <f t="shared" ref="F342:G342" si="792">SUM(F343:F349)</f>
        <v>3938.7</v>
      </c>
      <c r="G342" s="25">
        <f t="shared" si="792"/>
        <v>0</v>
      </c>
      <c r="H342" s="26">
        <f t="shared" si="13"/>
        <v>0</v>
      </c>
      <c r="I342" s="22">
        <f t="shared" ref="I342:J342" si="793">SUM(I343:I349)</f>
        <v>0</v>
      </c>
      <c r="J342" s="22">
        <f t="shared" si="793"/>
        <v>0</v>
      </c>
      <c r="K342" s="26">
        <f t="shared" si="51"/>
        <v>572.5</v>
      </c>
      <c r="L342" s="22">
        <f t="shared" ref="L342:M342" si="794">SUM(L343:L349)</f>
        <v>572.5</v>
      </c>
      <c r="M342" s="22">
        <f t="shared" si="794"/>
        <v>0</v>
      </c>
      <c r="N342" s="26">
        <f t="shared" si="17"/>
        <v>0</v>
      </c>
      <c r="O342" s="22">
        <f t="shared" ref="O342:P342" si="795">SUM(O343:O349)</f>
        <v>0</v>
      </c>
      <c r="P342" s="22">
        <f t="shared" si="795"/>
        <v>0</v>
      </c>
      <c r="Q342" s="26">
        <f t="shared" si="19"/>
        <v>200</v>
      </c>
      <c r="R342" s="22">
        <f t="shared" ref="R342:S342" si="796">SUM(R343:R349)</f>
        <v>200</v>
      </c>
      <c r="S342" s="22">
        <f t="shared" si="796"/>
        <v>0</v>
      </c>
      <c r="T342" s="26">
        <f t="shared" si="21"/>
        <v>0</v>
      </c>
      <c r="U342" s="22">
        <f t="shared" ref="U342:V342" si="797">SUM(U343:U349)</f>
        <v>0</v>
      </c>
      <c r="V342" s="22">
        <f t="shared" si="797"/>
        <v>0</v>
      </c>
      <c r="W342" s="26">
        <f t="shared" si="23"/>
        <v>0</v>
      </c>
      <c r="X342" s="22">
        <f t="shared" ref="X342:Y342" si="798">SUM(X343:X349)</f>
        <v>0</v>
      </c>
      <c r="Y342" s="22">
        <f t="shared" si="798"/>
        <v>0</v>
      </c>
      <c r="Z342" s="26">
        <f t="shared" si="103"/>
        <v>0</v>
      </c>
      <c r="AA342" s="22">
        <f t="shared" ref="AA342:AB342" si="799">SUM(AA343:AA349)</f>
        <v>0</v>
      </c>
      <c r="AB342" s="22">
        <f t="shared" si="799"/>
        <v>0</v>
      </c>
      <c r="AC342" s="26">
        <f t="shared" si="104"/>
        <v>0</v>
      </c>
      <c r="AD342" s="22">
        <f t="shared" ref="AD342:AE342" si="800">SUM(AD343:AD349)</f>
        <v>0</v>
      </c>
      <c r="AE342" s="22">
        <f t="shared" si="800"/>
        <v>0</v>
      </c>
      <c r="AF342" s="26">
        <f t="shared" si="29"/>
        <v>2812.7</v>
      </c>
      <c r="AG342" s="22">
        <f t="shared" ref="AG342:AH342" si="801">SUM(AG343:AG349)</f>
        <v>2812.7</v>
      </c>
      <c r="AH342" s="22">
        <f t="shared" si="801"/>
        <v>0</v>
      </c>
      <c r="AI342" s="27"/>
      <c r="AJ342" s="26">
        <f t="shared" si="31"/>
        <v>353.5</v>
      </c>
      <c r="AK342" s="22">
        <f t="shared" ref="AK342:AL342" si="802">SUM(AK343:AK349)</f>
        <v>353.5</v>
      </c>
      <c r="AL342" s="22">
        <f t="shared" si="802"/>
        <v>0</v>
      </c>
      <c r="AM342" s="27"/>
    </row>
    <row r="343" hidden="1" outlineLevel="2">
      <c r="A343" s="92"/>
      <c r="B343" s="116"/>
      <c r="C343" s="116"/>
      <c r="D343" s="11">
        <v>2015.0</v>
      </c>
      <c r="E343" s="5">
        <f t="shared" si="11"/>
        <v>863.5</v>
      </c>
      <c r="F343" s="5">
        <f t="shared" ref="F343:G343" si="803">I343+L343+O343+R343+U343+X343+AA343+AD343+AK343+AG343</f>
        <v>863.5</v>
      </c>
      <c r="G343" s="5">
        <f t="shared" si="803"/>
        <v>0</v>
      </c>
      <c r="H343" s="30">
        <f t="shared" si="13"/>
        <v>0</v>
      </c>
      <c r="I343" s="28"/>
      <c r="J343" s="28"/>
      <c r="K343" s="30">
        <f t="shared" si="51"/>
        <v>0</v>
      </c>
      <c r="L343" s="28"/>
      <c r="M343" s="28"/>
      <c r="N343" s="30">
        <f t="shared" si="17"/>
        <v>0</v>
      </c>
      <c r="O343" s="28"/>
      <c r="P343" s="28"/>
      <c r="Q343" s="30">
        <f t="shared" si="19"/>
        <v>0</v>
      </c>
      <c r="R343" s="28"/>
      <c r="S343" s="28"/>
      <c r="T343" s="30">
        <f t="shared" si="21"/>
        <v>0</v>
      </c>
      <c r="U343" s="28"/>
      <c r="V343" s="28"/>
      <c r="W343" s="30">
        <f t="shared" si="23"/>
        <v>0</v>
      </c>
      <c r="X343" s="28"/>
      <c r="Y343" s="28"/>
      <c r="Z343" s="30">
        <f t="shared" si="103"/>
        <v>0</v>
      </c>
      <c r="AA343" s="28"/>
      <c r="AB343" s="28"/>
      <c r="AC343" s="30">
        <f t="shared" si="104"/>
        <v>0</v>
      </c>
      <c r="AD343" s="28"/>
      <c r="AE343" s="28"/>
      <c r="AF343" s="33">
        <f t="shared" si="29"/>
        <v>863.5</v>
      </c>
      <c r="AG343" s="34">
        <v>863.5</v>
      </c>
      <c r="AH343" s="28"/>
      <c r="AI343" s="31"/>
      <c r="AJ343" s="30">
        <f t="shared" si="31"/>
        <v>0</v>
      </c>
      <c r="AK343" s="28"/>
      <c r="AL343" s="28"/>
      <c r="AM343" s="31"/>
    </row>
    <row r="344" hidden="1" outlineLevel="2">
      <c r="A344" s="92"/>
      <c r="B344" s="116"/>
      <c r="C344" s="116"/>
      <c r="D344" s="11">
        <v>2016.0</v>
      </c>
      <c r="E344" s="5">
        <f t="shared" si="11"/>
        <v>0</v>
      </c>
      <c r="F344" s="5">
        <f t="shared" ref="F344:G344" si="804">I344+L344+O344+R344+U344+X344+AA344+AD344+AK344+AG344</f>
        <v>0</v>
      </c>
      <c r="G344" s="5">
        <f t="shared" si="804"/>
        <v>0</v>
      </c>
      <c r="H344" s="30">
        <f t="shared" si="13"/>
        <v>0</v>
      </c>
      <c r="I344" s="28"/>
      <c r="J344" s="28"/>
      <c r="K344" s="30">
        <f t="shared" si="51"/>
        <v>0</v>
      </c>
      <c r="L344" s="28"/>
      <c r="M344" s="28"/>
      <c r="N344" s="30">
        <f t="shared" si="17"/>
        <v>0</v>
      </c>
      <c r="O344" s="28"/>
      <c r="P344" s="28"/>
      <c r="Q344" s="30">
        <f t="shared" si="19"/>
        <v>0</v>
      </c>
      <c r="R344" s="28"/>
      <c r="S344" s="28"/>
      <c r="T344" s="30">
        <f t="shared" si="21"/>
        <v>0</v>
      </c>
      <c r="U344" s="28"/>
      <c r="V344" s="28"/>
      <c r="W344" s="30">
        <f t="shared" si="23"/>
        <v>0</v>
      </c>
      <c r="X344" s="28"/>
      <c r="Y344" s="28"/>
      <c r="Z344" s="30">
        <f t="shared" si="103"/>
        <v>0</v>
      </c>
      <c r="AA344" s="28"/>
      <c r="AB344" s="28"/>
      <c r="AC344" s="30">
        <f t="shared" si="104"/>
        <v>0</v>
      </c>
      <c r="AD344" s="28"/>
      <c r="AE344" s="28"/>
      <c r="AF344" s="30">
        <f t="shared" si="29"/>
        <v>0</v>
      </c>
      <c r="AG344" s="28"/>
      <c r="AH344" s="28"/>
      <c r="AI344" s="31"/>
      <c r="AJ344" s="30">
        <f t="shared" si="31"/>
        <v>0</v>
      </c>
      <c r="AK344" s="28"/>
      <c r="AL344" s="28"/>
      <c r="AM344" s="31"/>
    </row>
    <row r="345" hidden="1" outlineLevel="2">
      <c r="A345" s="92"/>
      <c r="B345" s="116"/>
      <c r="C345" s="116"/>
      <c r="D345" s="11">
        <v>2017.0</v>
      </c>
      <c r="E345" s="5">
        <f t="shared" si="11"/>
        <v>611.9</v>
      </c>
      <c r="F345" s="5">
        <f t="shared" ref="F345:G345" si="805">I345+L345+O345+R345+U345+X345+AA345+AD345+AK345+AG345</f>
        <v>611.9</v>
      </c>
      <c r="G345" s="5">
        <f t="shared" si="805"/>
        <v>0</v>
      </c>
      <c r="H345" s="30">
        <f t="shared" si="13"/>
        <v>0</v>
      </c>
      <c r="I345" s="28"/>
      <c r="J345" s="28"/>
      <c r="K345" s="30">
        <f t="shared" si="51"/>
        <v>0</v>
      </c>
      <c r="L345" s="28"/>
      <c r="M345" s="28"/>
      <c r="N345" s="30">
        <f t="shared" si="17"/>
        <v>0</v>
      </c>
      <c r="O345" s="28"/>
      <c r="P345" s="28"/>
      <c r="Q345" s="30">
        <f t="shared" si="19"/>
        <v>0</v>
      </c>
      <c r="R345" s="28"/>
      <c r="S345" s="28"/>
      <c r="T345" s="30">
        <f t="shared" si="21"/>
        <v>0</v>
      </c>
      <c r="U345" s="28"/>
      <c r="V345" s="28"/>
      <c r="W345" s="30">
        <f t="shared" si="23"/>
        <v>0</v>
      </c>
      <c r="X345" s="28"/>
      <c r="Y345" s="28"/>
      <c r="Z345" s="30">
        <f t="shared" si="103"/>
        <v>0</v>
      </c>
      <c r="AA345" s="28"/>
      <c r="AB345" s="28"/>
      <c r="AC345" s="30">
        <f t="shared" si="104"/>
        <v>0</v>
      </c>
      <c r="AD345" s="28"/>
      <c r="AE345" s="28"/>
      <c r="AF345" s="33">
        <f t="shared" si="29"/>
        <v>465.8</v>
      </c>
      <c r="AG345" s="34">
        <v>465.8</v>
      </c>
      <c r="AH345" s="28"/>
      <c r="AI345" s="31"/>
      <c r="AJ345" s="33">
        <f t="shared" si="31"/>
        <v>146.1</v>
      </c>
      <c r="AK345" s="34">
        <v>146.1</v>
      </c>
      <c r="AL345" s="28"/>
      <c r="AM345" s="31"/>
    </row>
    <row r="346" hidden="1" outlineLevel="2">
      <c r="A346" s="92"/>
      <c r="B346" s="116"/>
      <c r="C346" s="116"/>
      <c r="D346" s="11">
        <v>2018.0</v>
      </c>
      <c r="E346" s="5">
        <f t="shared" si="11"/>
        <v>824.2</v>
      </c>
      <c r="F346" s="5">
        <f t="shared" ref="F346:G346" si="806">I346+L346+O346+R346+U346+X346+AA346+AD346+AK346+AG346</f>
        <v>824.2</v>
      </c>
      <c r="G346" s="5">
        <f t="shared" si="806"/>
        <v>0</v>
      </c>
      <c r="H346" s="30">
        <f t="shared" si="13"/>
        <v>0</v>
      </c>
      <c r="I346" s="28"/>
      <c r="J346" s="28"/>
      <c r="K346" s="33">
        <f t="shared" si="51"/>
        <v>119.6</v>
      </c>
      <c r="L346" s="34">
        <v>119.6</v>
      </c>
      <c r="M346" s="28"/>
      <c r="N346" s="30">
        <f t="shared" si="17"/>
        <v>0</v>
      </c>
      <c r="O346" s="28"/>
      <c r="P346" s="28"/>
      <c r="Q346" s="30">
        <f t="shared" si="19"/>
        <v>0</v>
      </c>
      <c r="R346" s="28"/>
      <c r="S346" s="28"/>
      <c r="T346" s="30">
        <f t="shared" si="21"/>
        <v>0</v>
      </c>
      <c r="U346" s="28"/>
      <c r="V346" s="28"/>
      <c r="W346" s="30">
        <f t="shared" si="23"/>
        <v>0</v>
      </c>
      <c r="X346" s="28"/>
      <c r="Y346" s="28"/>
      <c r="Z346" s="30">
        <f t="shared" si="103"/>
        <v>0</v>
      </c>
      <c r="AA346" s="28"/>
      <c r="AB346" s="28"/>
      <c r="AC346" s="30">
        <f t="shared" si="104"/>
        <v>0</v>
      </c>
      <c r="AD346" s="28"/>
      <c r="AE346" s="28"/>
      <c r="AF346" s="33">
        <f t="shared" si="29"/>
        <v>497.2</v>
      </c>
      <c r="AG346" s="34">
        <v>497.2</v>
      </c>
      <c r="AH346" s="28"/>
      <c r="AI346" s="31"/>
      <c r="AJ346" s="33">
        <f t="shared" si="31"/>
        <v>207.4</v>
      </c>
      <c r="AK346" s="34">
        <v>207.4</v>
      </c>
      <c r="AL346" s="28"/>
      <c r="AM346" s="31"/>
    </row>
    <row r="347" hidden="1" outlineLevel="2">
      <c r="A347" s="92"/>
      <c r="B347" s="116"/>
      <c r="C347" s="116"/>
      <c r="D347" s="11">
        <v>2019.0</v>
      </c>
      <c r="E347" s="5">
        <f t="shared" si="11"/>
        <v>1140.1</v>
      </c>
      <c r="F347" s="5">
        <f t="shared" ref="F347:G347" si="807">I347+L347+O347+R347+U347+X347+AA347+AD347+AK347+AG347</f>
        <v>1140.1</v>
      </c>
      <c r="G347" s="5">
        <f t="shared" si="807"/>
        <v>0</v>
      </c>
      <c r="H347" s="30">
        <f t="shared" si="13"/>
        <v>0</v>
      </c>
      <c r="I347" s="28"/>
      <c r="J347" s="28"/>
      <c r="K347" s="33">
        <f t="shared" si="51"/>
        <v>452.9</v>
      </c>
      <c r="L347" s="34">
        <v>452.9</v>
      </c>
      <c r="M347" s="28"/>
      <c r="N347" s="30">
        <f t="shared" si="17"/>
        <v>0</v>
      </c>
      <c r="O347" s="28"/>
      <c r="P347" s="28"/>
      <c r="Q347" s="33">
        <f t="shared" si="19"/>
        <v>200</v>
      </c>
      <c r="R347" s="34">
        <v>200.0</v>
      </c>
      <c r="S347" s="28"/>
      <c r="T347" s="30">
        <f t="shared" si="21"/>
        <v>0</v>
      </c>
      <c r="U347" s="28"/>
      <c r="V347" s="28"/>
      <c r="W347" s="30">
        <f t="shared" si="23"/>
        <v>0</v>
      </c>
      <c r="X347" s="28"/>
      <c r="Y347" s="28"/>
      <c r="Z347" s="30">
        <f t="shared" si="103"/>
        <v>0</v>
      </c>
      <c r="AA347" s="28"/>
      <c r="AB347" s="28"/>
      <c r="AC347" s="30">
        <f t="shared" si="104"/>
        <v>0</v>
      </c>
      <c r="AD347" s="28"/>
      <c r="AE347" s="28"/>
      <c r="AF347" s="33">
        <f t="shared" si="29"/>
        <v>487.2</v>
      </c>
      <c r="AG347" s="34">
        <v>487.2</v>
      </c>
      <c r="AH347" s="28"/>
      <c r="AI347" s="31"/>
      <c r="AJ347" s="30">
        <f t="shared" si="31"/>
        <v>0</v>
      </c>
      <c r="AK347" s="28"/>
      <c r="AL347" s="28"/>
      <c r="AM347" s="31"/>
    </row>
    <row r="348" hidden="1" outlineLevel="2">
      <c r="A348" s="92"/>
      <c r="B348" s="116"/>
      <c r="C348" s="116"/>
      <c r="D348" s="11">
        <v>2020.0</v>
      </c>
      <c r="E348" s="5">
        <f t="shared" si="11"/>
        <v>499</v>
      </c>
      <c r="F348" s="5">
        <f t="shared" ref="F348:G348" si="808">I348+L348+O348+R348+U348+X348+AA348+AD348+AK348+AG348</f>
        <v>499</v>
      </c>
      <c r="G348" s="5">
        <f t="shared" si="808"/>
        <v>0</v>
      </c>
      <c r="H348" s="30">
        <f t="shared" si="13"/>
        <v>0</v>
      </c>
      <c r="I348" s="28"/>
      <c r="J348" s="28"/>
      <c r="K348" s="30">
        <f t="shared" si="51"/>
        <v>0</v>
      </c>
      <c r="L348" s="28"/>
      <c r="M348" s="28"/>
      <c r="N348" s="30">
        <f t="shared" si="17"/>
        <v>0</v>
      </c>
      <c r="O348" s="28"/>
      <c r="P348" s="28"/>
      <c r="Q348" s="30">
        <f t="shared" si="19"/>
        <v>0</v>
      </c>
      <c r="R348" s="28"/>
      <c r="S348" s="28"/>
      <c r="T348" s="30">
        <f t="shared" si="21"/>
        <v>0</v>
      </c>
      <c r="U348" s="28"/>
      <c r="V348" s="28"/>
      <c r="W348" s="30">
        <f t="shared" si="23"/>
        <v>0</v>
      </c>
      <c r="X348" s="28"/>
      <c r="Y348" s="28"/>
      <c r="Z348" s="30">
        <f t="shared" si="103"/>
        <v>0</v>
      </c>
      <c r="AA348" s="28"/>
      <c r="AB348" s="28"/>
      <c r="AC348" s="30">
        <f t="shared" si="104"/>
        <v>0</v>
      </c>
      <c r="AD348" s="28"/>
      <c r="AE348" s="28"/>
      <c r="AF348" s="33">
        <f t="shared" si="29"/>
        <v>499</v>
      </c>
      <c r="AG348" s="34">
        <v>499.0</v>
      </c>
      <c r="AH348" s="28"/>
      <c r="AI348" s="44" t="s">
        <v>93</v>
      </c>
      <c r="AJ348" s="30">
        <f t="shared" si="31"/>
        <v>0</v>
      </c>
      <c r="AK348" s="28"/>
      <c r="AL348" s="28"/>
      <c r="AM348" s="31"/>
    </row>
    <row r="349" hidden="1" outlineLevel="2">
      <c r="A349" s="92"/>
      <c r="B349" s="116"/>
      <c r="C349" s="116"/>
      <c r="D349" s="35">
        <v>2021.0</v>
      </c>
      <c r="E349" s="5">
        <f t="shared" si="11"/>
        <v>0</v>
      </c>
      <c r="F349" s="5">
        <f t="shared" ref="F349:G349" si="809">I349+L349+O349+R349+U349+X349+AA349+AD349+AK349+AG349</f>
        <v>0</v>
      </c>
      <c r="G349" s="5">
        <f t="shared" si="809"/>
        <v>0</v>
      </c>
      <c r="H349" s="30">
        <f t="shared" si="13"/>
        <v>0</v>
      </c>
      <c r="I349" s="28"/>
      <c r="J349" s="28"/>
      <c r="K349" s="30">
        <f t="shared" si="51"/>
        <v>0</v>
      </c>
      <c r="L349" s="28"/>
      <c r="M349" s="28"/>
      <c r="N349" s="30">
        <f t="shared" si="17"/>
        <v>0</v>
      </c>
      <c r="O349" s="28"/>
      <c r="P349" s="28"/>
      <c r="Q349" s="30">
        <f t="shared" si="19"/>
        <v>0</v>
      </c>
      <c r="R349" s="28"/>
      <c r="S349" s="28"/>
      <c r="T349" s="30">
        <f t="shared" si="21"/>
        <v>0</v>
      </c>
      <c r="U349" s="28"/>
      <c r="V349" s="28"/>
      <c r="W349" s="30">
        <f t="shared" si="23"/>
        <v>0</v>
      </c>
      <c r="X349" s="28"/>
      <c r="Y349" s="28"/>
      <c r="Z349" s="30">
        <f t="shared" si="103"/>
        <v>0</v>
      </c>
      <c r="AA349" s="28"/>
      <c r="AB349" s="28"/>
      <c r="AC349" s="30">
        <f t="shared" si="104"/>
        <v>0</v>
      </c>
      <c r="AD349" s="28"/>
      <c r="AE349" s="28"/>
      <c r="AF349" s="33">
        <f t="shared" si="29"/>
        <v>0</v>
      </c>
      <c r="AG349" s="34"/>
      <c r="AH349" s="28"/>
      <c r="AI349" s="31"/>
      <c r="AJ349" s="30">
        <f t="shared" si="31"/>
        <v>0</v>
      </c>
      <c r="AK349" s="28"/>
      <c r="AL349" s="28"/>
      <c r="AM349" s="31"/>
    </row>
    <row r="350" outlineLevel="1" collapsed="1">
      <c r="A350" s="22">
        <v>43.0</v>
      </c>
      <c r="B350" s="22" t="s">
        <v>151</v>
      </c>
      <c r="C350" s="22" t="s">
        <v>152</v>
      </c>
      <c r="D350" s="24"/>
      <c r="E350" s="25">
        <f t="shared" si="11"/>
        <v>10467.2</v>
      </c>
      <c r="F350" s="25">
        <f t="shared" ref="F350:G350" si="810">SUM(F351:F357)</f>
        <v>10467.2</v>
      </c>
      <c r="G350" s="25">
        <f t="shared" si="810"/>
        <v>0</v>
      </c>
      <c r="H350" s="26">
        <f t="shared" si="13"/>
        <v>454.6</v>
      </c>
      <c r="I350" s="22">
        <f t="shared" ref="I350:J350" si="811">SUM(I351:I357)</f>
        <v>454.6</v>
      </c>
      <c r="J350" s="22">
        <f t="shared" si="811"/>
        <v>0</v>
      </c>
      <c r="K350" s="26">
        <f t="shared" si="51"/>
        <v>0</v>
      </c>
      <c r="L350" s="22">
        <f t="shared" ref="L350:M350" si="812">SUM(L351:L357)</f>
        <v>0</v>
      </c>
      <c r="M350" s="22">
        <f t="shared" si="812"/>
        <v>0</v>
      </c>
      <c r="N350" s="26">
        <f t="shared" si="17"/>
        <v>728.9</v>
      </c>
      <c r="O350" s="22">
        <f t="shared" ref="O350:P350" si="813">SUM(O351:O357)</f>
        <v>728.9</v>
      </c>
      <c r="P350" s="22">
        <f t="shared" si="813"/>
        <v>0</v>
      </c>
      <c r="Q350" s="26">
        <f t="shared" si="19"/>
        <v>204.9</v>
      </c>
      <c r="R350" s="22">
        <f t="shared" ref="R350:S350" si="814">SUM(R351:R357)</f>
        <v>204.9</v>
      </c>
      <c r="S350" s="22">
        <f t="shared" si="814"/>
        <v>0</v>
      </c>
      <c r="T350" s="26">
        <f t="shared" si="21"/>
        <v>0</v>
      </c>
      <c r="U350" s="22">
        <f t="shared" ref="U350:V350" si="815">SUM(U351:U357)</f>
        <v>0</v>
      </c>
      <c r="V350" s="22">
        <f t="shared" si="815"/>
        <v>0</v>
      </c>
      <c r="W350" s="26">
        <f t="shared" si="23"/>
        <v>0</v>
      </c>
      <c r="X350" s="22">
        <f t="shared" ref="X350:Y350" si="816">SUM(X351:X357)</f>
        <v>0</v>
      </c>
      <c r="Y350" s="22">
        <f t="shared" si="816"/>
        <v>0</v>
      </c>
      <c r="Z350" s="26">
        <f t="shared" si="103"/>
        <v>8292.7</v>
      </c>
      <c r="AA350" s="22">
        <f t="shared" ref="AA350:AB350" si="817">SUM(AA351:AA357)</f>
        <v>8292.7</v>
      </c>
      <c r="AB350" s="22">
        <f t="shared" si="817"/>
        <v>0</v>
      </c>
      <c r="AC350" s="26">
        <f t="shared" si="104"/>
        <v>294</v>
      </c>
      <c r="AD350" s="22">
        <f t="shared" ref="AD350:AE350" si="818">SUM(AD351:AD357)</f>
        <v>294</v>
      </c>
      <c r="AE350" s="22">
        <f t="shared" si="818"/>
        <v>0</v>
      </c>
      <c r="AF350" s="26">
        <f t="shared" si="29"/>
        <v>198.1</v>
      </c>
      <c r="AG350" s="22">
        <f t="shared" ref="AG350:AH350" si="819">SUM(AG351:AG357)</f>
        <v>198.1</v>
      </c>
      <c r="AH350" s="22">
        <f t="shared" si="819"/>
        <v>0</v>
      </c>
      <c r="AI350" s="27"/>
      <c r="AJ350" s="26">
        <f t="shared" si="31"/>
        <v>294</v>
      </c>
      <c r="AK350" s="22">
        <f t="shared" ref="AK350:AL350" si="820">SUM(AK351:AK357)</f>
        <v>294</v>
      </c>
      <c r="AL350" s="22">
        <f t="shared" si="820"/>
        <v>0</v>
      </c>
      <c r="AM350" s="27"/>
    </row>
    <row r="351" hidden="1" outlineLevel="2">
      <c r="A351" s="92"/>
      <c r="B351" s="116"/>
      <c r="C351" s="116"/>
      <c r="D351" s="11">
        <v>2015.0</v>
      </c>
      <c r="E351" s="5">
        <f t="shared" si="11"/>
        <v>1.3</v>
      </c>
      <c r="F351" s="5">
        <f t="shared" ref="F351:G351" si="821">I351+L351+O351+R351+U351+X351+AA351+AD351+AK351+AG351</f>
        <v>1.3</v>
      </c>
      <c r="G351" s="5">
        <f t="shared" si="821"/>
        <v>0</v>
      </c>
      <c r="H351" s="30">
        <f t="shared" si="13"/>
        <v>0</v>
      </c>
      <c r="I351" s="28"/>
      <c r="J351" s="28"/>
      <c r="K351" s="30">
        <f t="shared" si="51"/>
        <v>0</v>
      </c>
      <c r="L351" s="28"/>
      <c r="M351" s="28"/>
      <c r="N351" s="30">
        <f t="shared" si="17"/>
        <v>0</v>
      </c>
      <c r="O351" s="28"/>
      <c r="P351" s="28"/>
      <c r="Q351" s="33">
        <f t="shared" si="19"/>
        <v>1.3</v>
      </c>
      <c r="R351" s="34">
        <v>1.3</v>
      </c>
      <c r="S351" s="28"/>
      <c r="T351" s="30">
        <f t="shared" si="21"/>
        <v>0</v>
      </c>
      <c r="U351" s="28"/>
      <c r="V351" s="28"/>
      <c r="W351" s="30">
        <f t="shared" si="23"/>
        <v>0</v>
      </c>
      <c r="X351" s="28"/>
      <c r="Y351" s="28"/>
      <c r="Z351" s="30">
        <f t="shared" si="103"/>
        <v>0</v>
      </c>
      <c r="AA351" s="28"/>
      <c r="AB351" s="28"/>
      <c r="AC351" s="30">
        <f t="shared" si="104"/>
        <v>0</v>
      </c>
      <c r="AD351" s="28"/>
      <c r="AE351" s="28"/>
      <c r="AF351" s="30">
        <f t="shared" si="29"/>
        <v>0</v>
      </c>
      <c r="AG351" s="28"/>
      <c r="AH351" s="28"/>
      <c r="AI351" s="31"/>
      <c r="AJ351" s="30">
        <f t="shared" si="31"/>
        <v>0</v>
      </c>
      <c r="AK351" s="28"/>
      <c r="AL351" s="28"/>
      <c r="AM351" s="31"/>
    </row>
    <row r="352" hidden="1" outlineLevel="2">
      <c r="A352" s="92"/>
      <c r="B352" s="116"/>
      <c r="C352" s="116"/>
      <c r="D352" s="11">
        <v>2016.0</v>
      </c>
      <c r="E352" s="5">
        <f t="shared" si="11"/>
        <v>658.2</v>
      </c>
      <c r="F352" s="5">
        <f t="shared" ref="F352:G352" si="822">I352+L352+O352+R352+U352+X352+AA352+AD352+AK352+AG352</f>
        <v>658.2</v>
      </c>
      <c r="G352" s="5">
        <f t="shared" si="822"/>
        <v>0</v>
      </c>
      <c r="H352" s="33">
        <f t="shared" si="13"/>
        <v>454.6</v>
      </c>
      <c r="I352" s="34">
        <v>454.6</v>
      </c>
      <c r="J352" s="28"/>
      <c r="K352" s="30">
        <f t="shared" si="51"/>
        <v>0</v>
      </c>
      <c r="L352" s="28"/>
      <c r="M352" s="28"/>
      <c r="N352" s="30">
        <f t="shared" si="17"/>
        <v>0</v>
      </c>
      <c r="O352" s="28"/>
      <c r="P352" s="28"/>
      <c r="Q352" s="33">
        <f t="shared" si="19"/>
        <v>203.6</v>
      </c>
      <c r="R352" s="34">
        <v>203.6</v>
      </c>
      <c r="S352" s="28"/>
      <c r="T352" s="30">
        <f t="shared" si="21"/>
        <v>0</v>
      </c>
      <c r="U352" s="28"/>
      <c r="V352" s="28"/>
      <c r="W352" s="30">
        <f t="shared" si="23"/>
        <v>0</v>
      </c>
      <c r="X352" s="28"/>
      <c r="Y352" s="28"/>
      <c r="Z352" s="30">
        <f t="shared" si="103"/>
        <v>0</v>
      </c>
      <c r="AA352" s="28"/>
      <c r="AB352" s="28"/>
      <c r="AC352" s="30">
        <f t="shared" si="104"/>
        <v>0</v>
      </c>
      <c r="AD352" s="28"/>
      <c r="AE352" s="28"/>
      <c r="AF352" s="30">
        <f t="shared" si="29"/>
        <v>0</v>
      </c>
      <c r="AG352" s="28"/>
      <c r="AH352" s="28"/>
      <c r="AI352" s="31"/>
      <c r="AJ352" s="30">
        <f t="shared" si="31"/>
        <v>0</v>
      </c>
      <c r="AK352" s="28"/>
      <c r="AL352" s="28"/>
      <c r="AM352" s="31"/>
    </row>
    <row r="353" hidden="1" outlineLevel="2">
      <c r="A353" s="92"/>
      <c r="B353" s="116"/>
      <c r="C353" s="116"/>
      <c r="D353" s="11">
        <v>2017.0</v>
      </c>
      <c r="E353" s="5">
        <f t="shared" si="11"/>
        <v>696</v>
      </c>
      <c r="F353" s="5">
        <f t="shared" ref="F353:G353" si="823">I353+L353+O353+R353+U353+X353+AA353+AD353+AK353+AG353</f>
        <v>696</v>
      </c>
      <c r="G353" s="5">
        <f t="shared" si="823"/>
        <v>0</v>
      </c>
      <c r="H353" s="30">
        <f t="shared" si="13"/>
        <v>0</v>
      </c>
      <c r="I353" s="28"/>
      <c r="J353" s="28"/>
      <c r="K353" s="30">
        <f t="shared" si="51"/>
        <v>0</v>
      </c>
      <c r="L353" s="28"/>
      <c r="M353" s="28"/>
      <c r="N353" s="33">
        <f t="shared" si="17"/>
        <v>527.4</v>
      </c>
      <c r="O353" s="34">
        <v>527.4</v>
      </c>
      <c r="P353" s="28"/>
      <c r="Q353" s="30">
        <f t="shared" si="19"/>
        <v>0</v>
      </c>
      <c r="R353" s="28"/>
      <c r="S353" s="28"/>
      <c r="T353" s="30">
        <f t="shared" si="21"/>
        <v>0</v>
      </c>
      <c r="U353" s="28"/>
      <c r="V353" s="28"/>
      <c r="W353" s="30">
        <f t="shared" si="23"/>
        <v>0</v>
      </c>
      <c r="X353" s="28"/>
      <c r="Y353" s="28"/>
      <c r="Z353" s="33">
        <f t="shared" si="103"/>
        <v>168.6</v>
      </c>
      <c r="AA353" s="64">
        <v>168.6</v>
      </c>
      <c r="AB353" s="28"/>
      <c r="AC353" s="30">
        <f t="shared" si="104"/>
        <v>0</v>
      </c>
      <c r="AD353" s="28"/>
      <c r="AE353" s="28"/>
      <c r="AF353" s="30">
        <f t="shared" si="29"/>
        <v>0</v>
      </c>
      <c r="AG353" s="28"/>
      <c r="AH353" s="28"/>
      <c r="AI353" s="31"/>
      <c r="AJ353" s="30">
        <f t="shared" si="31"/>
        <v>0</v>
      </c>
      <c r="AK353" s="28"/>
      <c r="AL353" s="28"/>
      <c r="AM353" s="31"/>
    </row>
    <row r="354" hidden="1" outlineLevel="2">
      <c r="A354" s="92"/>
      <c r="B354" s="116"/>
      <c r="C354" s="116"/>
      <c r="D354" s="11">
        <v>2018.0</v>
      </c>
      <c r="E354" s="5">
        <f t="shared" si="11"/>
        <v>987.1</v>
      </c>
      <c r="F354" s="5">
        <f t="shared" ref="F354:G354" si="824">I354+L354+O354+R354+U354+X354+AA354+AD354+AK354+AG354</f>
        <v>987.1</v>
      </c>
      <c r="G354" s="5">
        <f t="shared" si="824"/>
        <v>0</v>
      </c>
      <c r="H354" s="30">
        <f t="shared" si="13"/>
        <v>0</v>
      </c>
      <c r="I354" s="28"/>
      <c r="J354" s="28"/>
      <c r="K354" s="30">
        <f t="shared" si="51"/>
        <v>0</v>
      </c>
      <c r="L354" s="28"/>
      <c r="M354" s="28"/>
      <c r="N354" s="33">
        <f t="shared" si="17"/>
        <v>70</v>
      </c>
      <c r="O354" s="34">
        <v>70.0</v>
      </c>
      <c r="P354" s="28"/>
      <c r="Q354" s="30">
        <f t="shared" si="19"/>
        <v>0</v>
      </c>
      <c r="R354" s="28"/>
      <c r="S354" s="28"/>
      <c r="T354" s="30">
        <f t="shared" si="21"/>
        <v>0</v>
      </c>
      <c r="U354" s="28"/>
      <c r="V354" s="28"/>
      <c r="W354" s="30">
        <f t="shared" si="23"/>
        <v>0</v>
      </c>
      <c r="X354" s="28"/>
      <c r="Y354" s="28"/>
      <c r="Z354" s="33">
        <f t="shared" si="103"/>
        <v>721.6</v>
      </c>
      <c r="AA354" s="34">
        <v>721.6</v>
      </c>
      <c r="AB354" s="28"/>
      <c r="AC354" s="30">
        <f t="shared" si="104"/>
        <v>0</v>
      </c>
      <c r="AD354" s="28"/>
      <c r="AE354" s="28"/>
      <c r="AF354" s="33">
        <f t="shared" si="29"/>
        <v>195.5</v>
      </c>
      <c r="AG354" s="34">
        <v>195.5</v>
      </c>
      <c r="AH354" s="28"/>
      <c r="AI354" s="31"/>
      <c r="AJ354" s="30">
        <f t="shared" si="31"/>
        <v>0</v>
      </c>
      <c r="AK354" s="28"/>
      <c r="AL354" s="28"/>
      <c r="AM354" s="31"/>
    </row>
    <row r="355" hidden="1" outlineLevel="2">
      <c r="A355" s="92"/>
      <c r="B355" s="116"/>
      <c r="C355" s="116"/>
      <c r="D355" s="11">
        <v>2019.0</v>
      </c>
      <c r="E355" s="5">
        <f t="shared" si="11"/>
        <v>3657.6</v>
      </c>
      <c r="F355" s="5">
        <f t="shared" ref="F355:G355" si="825">I355+L355+O355+R355+U355+X355+AA355+AD355+AK355+AG355</f>
        <v>3657.6</v>
      </c>
      <c r="G355" s="5">
        <f t="shared" si="825"/>
        <v>0</v>
      </c>
      <c r="H355" s="30">
        <f t="shared" si="13"/>
        <v>0</v>
      </c>
      <c r="I355" s="28"/>
      <c r="J355" s="28"/>
      <c r="K355" s="30">
        <f t="shared" si="51"/>
        <v>0</v>
      </c>
      <c r="L355" s="28"/>
      <c r="M355" s="28"/>
      <c r="N355" s="33">
        <f t="shared" si="17"/>
        <v>131.5</v>
      </c>
      <c r="O355" s="34">
        <v>131.5</v>
      </c>
      <c r="P355" s="28"/>
      <c r="Q355" s="30">
        <f t="shared" si="19"/>
        <v>0</v>
      </c>
      <c r="R355" s="28"/>
      <c r="S355" s="28"/>
      <c r="T355" s="30">
        <f t="shared" si="21"/>
        <v>0</v>
      </c>
      <c r="U355" s="28"/>
      <c r="V355" s="28"/>
      <c r="W355" s="30">
        <f t="shared" si="23"/>
        <v>0</v>
      </c>
      <c r="X355" s="28"/>
      <c r="Y355" s="28"/>
      <c r="Z355" s="33">
        <f t="shared" si="103"/>
        <v>3523.5</v>
      </c>
      <c r="AA355" s="34">
        <v>3523.5</v>
      </c>
      <c r="AB355" s="28"/>
      <c r="AC355" s="30">
        <f t="shared" si="104"/>
        <v>0</v>
      </c>
      <c r="AD355" s="28"/>
      <c r="AE355" s="28"/>
      <c r="AF355" s="33">
        <f t="shared" si="29"/>
        <v>2.6</v>
      </c>
      <c r="AG355" s="34">
        <v>2.6</v>
      </c>
      <c r="AH355" s="28"/>
      <c r="AI355" s="31"/>
      <c r="AJ355" s="30">
        <f t="shared" si="31"/>
        <v>0</v>
      </c>
      <c r="AK355" s="28"/>
      <c r="AL355" s="28"/>
      <c r="AM355" s="31"/>
    </row>
    <row r="356" hidden="1" outlineLevel="2">
      <c r="A356" s="92"/>
      <c r="B356" s="116"/>
      <c r="C356" s="116"/>
      <c r="D356" s="11">
        <v>2020.0</v>
      </c>
      <c r="E356" s="5">
        <f t="shared" si="11"/>
        <v>4467</v>
      </c>
      <c r="F356" s="5">
        <f t="shared" ref="F356:G356" si="826">I356+L356+O356+R356+U356+X356+AA356+AD356+AK356+AG356</f>
        <v>4467</v>
      </c>
      <c r="G356" s="5">
        <f t="shared" si="826"/>
        <v>0</v>
      </c>
      <c r="H356" s="30">
        <f t="shared" si="13"/>
        <v>0</v>
      </c>
      <c r="I356" s="28"/>
      <c r="J356" s="28"/>
      <c r="K356" s="30">
        <f t="shared" si="51"/>
        <v>0</v>
      </c>
      <c r="L356" s="28"/>
      <c r="M356" s="28"/>
      <c r="N356" s="30">
        <f t="shared" si="17"/>
        <v>0</v>
      </c>
      <c r="O356" s="28"/>
      <c r="P356" s="28"/>
      <c r="Q356" s="30">
        <f t="shared" si="19"/>
        <v>0</v>
      </c>
      <c r="R356" s="28"/>
      <c r="S356" s="28"/>
      <c r="T356" s="30">
        <f t="shared" si="21"/>
        <v>0</v>
      </c>
      <c r="U356" s="28"/>
      <c r="V356" s="28"/>
      <c r="W356" s="30">
        <f t="shared" si="23"/>
        <v>0</v>
      </c>
      <c r="X356" s="28"/>
      <c r="Y356" s="28"/>
      <c r="Z356" s="33">
        <f t="shared" si="103"/>
        <v>3879</v>
      </c>
      <c r="AA356" s="34">
        <f>3879</f>
        <v>3879</v>
      </c>
      <c r="AB356" s="28"/>
      <c r="AC356" s="33">
        <f t="shared" si="104"/>
        <v>294</v>
      </c>
      <c r="AD356" s="34">
        <f>294</f>
        <v>294</v>
      </c>
      <c r="AE356" s="28"/>
      <c r="AF356" s="30">
        <f t="shared" si="29"/>
        <v>0</v>
      </c>
      <c r="AG356" s="28"/>
      <c r="AH356" s="28"/>
      <c r="AI356" s="31"/>
      <c r="AJ356" s="33">
        <f t="shared" si="31"/>
        <v>294</v>
      </c>
      <c r="AK356" s="34">
        <v>294.0</v>
      </c>
      <c r="AL356" s="28"/>
      <c r="AM356" s="44" t="s">
        <v>153</v>
      </c>
    </row>
    <row r="357" hidden="1" outlineLevel="2">
      <c r="A357" s="92"/>
      <c r="B357" s="116"/>
      <c r="C357" s="116"/>
      <c r="D357" s="35">
        <v>2021.0</v>
      </c>
      <c r="E357" s="5">
        <f t="shared" si="11"/>
        <v>0</v>
      </c>
      <c r="F357" s="5">
        <f t="shared" ref="F357:G357" si="827">I357+L357+O357+R357+U357+X357+AA357+AD357+AK357+AG357</f>
        <v>0</v>
      </c>
      <c r="G357" s="5">
        <f t="shared" si="827"/>
        <v>0</v>
      </c>
      <c r="H357" s="30">
        <f t="shared" si="13"/>
        <v>0</v>
      </c>
      <c r="I357" s="28"/>
      <c r="J357" s="28"/>
      <c r="K357" s="30">
        <f t="shared" si="51"/>
        <v>0</v>
      </c>
      <c r="L357" s="28"/>
      <c r="M357" s="28"/>
      <c r="N357" s="30">
        <f t="shared" si="17"/>
        <v>0</v>
      </c>
      <c r="O357" s="28"/>
      <c r="P357" s="28"/>
      <c r="Q357" s="30">
        <f t="shared" si="19"/>
        <v>0</v>
      </c>
      <c r="R357" s="28"/>
      <c r="S357" s="28"/>
      <c r="T357" s="30">
        <f t="shared" si="21"/>
        <v>0</v>
      </c>
      <c r="U357" s="28"/>
      <c r="V357" s="28"/>
      <c r="W357" s="30">
        <f t="shared" si="23"/>
        <v>0</v>
      </c>
      <c r="X357" s="28"/>
      <c r="Y357" s="28"/>
      <c r="Z357" s="33">
        <f t="shared" si="103"/>
        <v>0</v>
      </c>
      <c r="AA357" s="34"/>
      <c r="AB357" s="28"/>
      <c r="AC357" s="33">
        <f t="shared" si="104"/>
        <v>0</v>
      </c>
      <c r="AD357" s="34"/>
      <c r="AE357" s="28"/>
      <c r="AF357" s="30">
        <f t="shared" si="29"/>
        <v>0</v>
      </c>
      <c r="AG357" s="28"/>
      <c r="AH357" s="28"/>
      <c r="AI357" s="31"/>
      <c r="AJ357" s="33">
        <f t="shared" si="31"/>
        <v>0</v>
      </c>
      <c r="AK357" s="34"/>
      <c r="AL357" s="28"/>
      <c r="AM357" s="31"/>
    </row>
    <row r="358" outlineLevel="1" collapsed="1">
      <c r="A358" s="22">
        <v>44.0</v>
      </c>
      <c r="B358" s="22" t="s">
        <v>154</v>
      </c>
      <c r="C358" s="22" t="s">
        <v>155</v>
      </c>
      <c r="D358" s="24"/>
      <c r="E358" s="25">
        <f t="shared" si="11"/>
        <v>2424.6</v>
      </c>
      <c r="F358" s="25">
        <f t="shared" ref="F358:G358" si="828">SUM(F359:F365)</f>
        <v>2424.6</v>
      </c>
      <c r="G358" s="25">
        <f t="shared" si="828"/>
        <v>0</v>
      </c>
      <c r="H358" s="26">
        <f t="shared" si="13"/>
        <v>347.9</v>
      </c>
      <c r="I358" s="22">
        <f t="shared" ref="I358:J358" si="829">SUM(I359:I365)</f>
        <v>347.9</v>
      </c>
      <c r="J358" s="22">
        <f t="shared" si="829"/>
        <v>0</v>
      </c>
      <c r="K358" s="26">
        <f t="shared" si="51"/>
        <v>298.4</v>
      </c>
      <c r="L358" s="22">
        <f t="shared" ref="L358:M358" si="830">SUM(L359:L365)</f>
        <v>298.4</v>
      </c>
      <c r="M358" s="22">
        <f t="shared" si="830"/>
        <v>0</v>
      </c>
      <c r="N358" s="26">
        <f t="shared" si="17"/>
        <v>0</v>
      </c>
      <c r="O358" s="22">
        <f t="shared" ref="O358:P358" si="831">SUM(O359:O365)</f>
        <v>0</v>
      </c>
      <c r="P358" s="22">
        <f t="shared" si="831"/>
        <v>0</v>
      </c>
      <c r="Q358" s="26">
        <f t="shared" si="19"/>
        <v>0</v>
      </c>
      <c r="R358" s="22">
        <f t="shared" ref="R358:S358" si="832">SUM(R359:R365)</f>
        <v>0</v>
      </c>
      <c r="S358" s="22">
        <f t="shared" si="832"/>
        <v>0</v>
      </c>
      <c r="T358" s="26">
        <f t="shared" si="21"/>
        <v>0</v>
      </c>
      <c r="U358" s="22">
        <f t="shared" ref="U358:V358" si="833">SUM(U359:U365)</f>
        <v>0</v>
      </c>
      <c r="V358" s="22">
        <f t="shared" si="833"/>
        <v>0</v>
      </c>
      <c r="W358" s="26">
        <f t="shared" si="23"/>
        <v>0</v>
      </c>
      <c r="X358" s="22">
        <f t="shared" ref="X358:Y358" si="834">SUM(X359:X365)</f>
        <v>0</v>
      </c>
      <c r="Y358" s="22">
        <f t="shared" si="834"/>
        <v>0</v>
      </c>
      <c r="Z358" s="26">
        <f t="shared" si="103"/>
        <v>1031.2</v>
      </c>
      <c r="AA358" s="22">
        <f t="shared" ref="AA358:AB358" si="835">SUM(AA359:AA365)</f>
        <v>1031.2</v>
      </c>
      <c r="AB358" s="22">
        <f t="shared" si="835"/>
        <v>0</v>
      </c>
      <c r="AC358" s="26">
        <f t="shared" si="104"/>
        <v>119.7</v>
      </c>
      <c r="AD358" s="22">
        <f t="shared" ref="AD358:AE358" si="836">SUM(AD359:AD365)</f>
        <v>119.7</v>
      </c>
      <c r="AE358" s="22">
        <f t="shared" si="836"/>
        <v>0</v>
      </c>
      <c r="AF358" s="26">
        <f t="shared" si="29"/>
        <v>599</v>
      </c>
      <c r="AG358" s="22">
        <f t="shared" ref="AG358:AH358" si="837">SUM(AG359:AG365)</f>
        <v>599</v>
      </c>
      <c r="AH358" s="22">
        <f t="shared" si="837"/>
        <v>0</v>
      </c>
      <c r="AI358" s="27"/>
      <c r="AJ358" s="26">
        <f t="shared" si="31"/>
        <v>28.4</v>
      </c>
      <c r="AK358" s="22">
        <f t="shared" ref="AK358:AL358" si="838">SUM(AK359:AK365)</f>
        <v>28.4</v>
      </c>
      <c r="AL358" s="22">
        <f t="shared" si="838"/>
        <v>0</v>
      </c>
      <c r="AM358" s="27"/>
    </row>
    <row r="359" hidden="1" outlineLevel="2">
      <c r="A359" s="92"/>
      <c r="B359" s="116"/>
      <c r="C359" s="116"/>
      <c r="D359" s="11">
        <v>2015.0</v>
      </c>
      <c r="E359" s="5">
        <f t="shared" si="11"/>
        <v>48.4</v>
      </c>
      <c r="F359" s="5">
        <f t="shared" ref="F359:G359" si="839">I359+L359+O359+R359+U359+X359+AA359+AD359+AK359+AG359</f>
        <v>48.4</v>
      </c>
      <c r="G359" s="5">
        <f t="shared" si="839"/>
        <v>0</v>
      </c>
      <c r="H359" s="33">
        <f t="shared" si="13"/>
        <v>48.4</v>
      </c>
      <c r="I359" s="34">
        <v>48.4</v>
      </c>
      <c r="J359" s="28"/>
      <c r="K359" s="30">
        <f t="shared" si="51"/>
        <v>0</v>
      </c>
      <c r="L359" s="28"/>
      <c r="M359" s="28"/>
      <c r="N359" s="30">
        <f t="shared" si="17"/>
        <v>0</v>
      </c>
      <c r="O359" s="28"/>
      <c r="P359" s="28"/>
      <c r="Q359" s="30">
        <f t="shared" si="19"/>
        <v>0</v>
      </c>
      <c r="R359" s="28"/>
      <c r="S359" s="28"/>
      <c r="T359" s="30">
        <f t="shared" si="21"/>
        <v>0</v>
      </c>
      <c r="U359" s="28"/>
      <c r="V359" s="28"/>
      <c r="W359" s="30">
        <f t="shared" si="23"/>
        <v>0</v>
      </c>
      <c r="X359" s="28"/>
      <c r="Y359" s="28"/>
      <c r="Z359" s="33">
        <f t="shared" si="103"/>
        <v>0</v>
      </c>
      <c r="AA359" s="34"/>
      <c r="AB359" s="28"/>
      <c r="AC359" s="30">
        <f t="shared" si="104"/>
        <v>0</v>
      </c>
      <c r="AD359" s="28"/>
      <c r="AE359" s="28"/>
      <c r="AF359" s="30">
        <f t="shared" si="29"/>
        <v>0</v>
      </c>
      <c r="AG359" s="28"/>
      <c r="AH359" s="28"/>
      <c r="AI359" s="31"/>
      <c r="AJ359" s="30">
        <f t="shared" si="31"/>
        <v>0</v>
      </c>
      <c r="AK359" s="28"/>
      <c r="AL359" s="28"/>
      <c r="AM359" s="31"/>
    </row>
    <row r="360" hidden="1" outlineLevel="2">
      <c r="A360" s="92"/>
      <c r="B360" s="116"/>
      <c r="C360" s="116"/>
      <c r="D360" s="11">
        <v>2016.0</v>
      </c>
      <c r="E360" s="5">
        <f t="shared" si="11"/>
        <v>1031.2</v>
      </c>
      <c r="F360" s="5">
        <f t="shared" ref="F360:G360" si="840">I360+L360+O360+R360+U360+X360+AA360+AD360+AK360+AG360</f>
        <v>1031.2</v>
      </c>
      <c r="G360" s="5">
        <f t="shared" si="840"/>
        <v>0</v>
      </c>
      <c r="H360" s="30">
        <f t="shared" si="13"/>
        <v>0</v>
      </c>
      <c r="I360" s="28"/>
      <c r="J360" s="28"/>
      <c r="K360" s="30">
        <f t="shared" si="51"/>
        <v>0</v>
      </c>
      <c r="L360" s="28"/>
      <c r="M360" s="28"/>
      <c r="N360" s="30">
        <f t="shared" si="17"/>
        <v>0</v>
      </c>
      <c r="O360" s="28"/>
      <c r="P360" s="28"/>
      <c r="Q360" s="30">
        <f t="shared" si="19"/>
        <v>0</v>
      </c>
      <c r="R360" s="28"/>
      <c r="S360" s="28"/>
      <c r="T360" s="30">
        <f t="shared" si="21"/>
        <v>0</v>
      </c>
      <c r="U360" s="28"/>
      <c r="V360" s="28"/>
      <c r="W360" s="30">
        <f t="shared" si="23"/>
        <v>0</v>
      </c>
      <c r="X360" s="28"/>
      <c r="Y360" s="28"/>
      <c r="Z360" s="33">
        <f t="shared" si="103"/>
        <v>1031.2</v>
      </c>
      <c r="AA360" s="34">
        <v>1031.2</v>
      </c>
      <c r="AB360" s="28"/>
      <c r="AC360" s="30">
        <f t="shared" si="104"/>
        <v>0</v>
      </c>
      <c r="AD360" s="28"/>
      <c r="AE360" s="28"/>
      <c r="AF360" s="30">
        <f t="shared" si="29"/>
        <v>0</v>
      </c>
      <c r="AG360" s="28"/>
      <c r="AH360" s="28"/>
      <c r="AI360" s="31"/>
      <c r="AJ360" s="30">
        <f t="shared" si="31"/>
        <v>0</v>
      </c>
      <c r="AK360" s="28"/>
      <c r="AL360" s="28"/>
      <c r="AM360" s="31"/>
    </row>
    <row r="361" hidden="1" outlineLevel="2">
      <c r="A361" s="92"/>
      <c r="B361" s="116"/>
      <c r="C361" s="116"/>
      <c r="D361" s="11">
        <v>2017.0</v>
      </c>
      <c r="E361" s="5">
        <f t="shared" si="11"/>
        <v>23.7</v>
      </c>
      <c r="F361" s="5">
        <f t="shared" ref="F361:G361" si="841">I361+L361+O361+R361+U361+X361+AA361+AD361+AK361+AG361</f>
        <v>23.7</v>
      </c>
      <c r="G361" s="5">
        <f t="shared" si="841"/>
        <v>0</v>
      </c>
      <c r="H361" s="30">
        <f t="shared" si="13"/>
        <v>0</v>
      </c>
      <c r="I361" s="28"/>
      <c r="J361" s="28"/>
      <c r="K361" s="30">
        <f t="shared" si="51"/>
        <v>0</v>
      </c>
      <c r="L361" s="28"/>
      <c r="M361" s="28"/>
      <c r="N361" s="30">
        <f t="shared" si="17"/>
        <v>0</v>
      </c>
      <c r="O361" s="28"/>
      <c r="P361" s="28"/>
      <c r="Q361" s="30">
        <f t="shared" si="19"/>
        <v>0</v>
      </c>
      <c r="R361" s="28"/>
      <c r="S361" s="28"/>
      <c r="T361" s="30">
        <f t="shared" si="21"/>
        <v>0</v>
      </c>
      <c r="U361" s="28"/>
      <c r="V361" s="28"/>
      <c r="W361" s="30">
        <f t="shared" si="23"/>
        <v>0</v>
      </c>
      <c r="X361" s="28"/>
      <c r="Y361" s="28"/>
      <c r="Z361" s="30">
        <f t="shared" si="103"/>
        <v>0</v>
      </c>
      <c r="AA361" s="28"/>
      <c r="AB361" s="28"/>
      <c r="AC361" s="33">
        <f t="shared" si="104"/>
        <v>23.7</v>
      </c>
      <c r="AD361" s="34">
        <v>23.7</v>
      </c>
      <c r="AE361" s="28"/>
      <c r="AF361" s="30">
        <f t="shared" si="29"/>
        <v>0</v>
      </c>
      <c r="AG361" s="28"/>
      <c r="AH361" s="28"/>
      <c r="AI361" s="31"/>
      <c r="AJ361" s="30">
        <f t="shared" si="31"/>
        <v>0</v>
      </c>
      <c r="AK361" s="28"/>
      <c r="AL361" s="28"/>
      <c r="AM361" s="31"/>
    </row>
    <row r="362" hidden="1" outlineLevel="2">
      <c r="A362" s="92"/>
      <c r="B362" s="116"/>
      <c r="C362" s="116"/>
      <c r="D362" s="11">
        <v>2018.0</v>
      </c>
      <c r="E362" s="5">
        <f t="shared" si="11"/>
        <v>0</v>
      </c>
      <c r="F362" s="5">
        <f t="shared" ref="F362:G362" si="842">I362+L362+O362+R362+U362+X362+AA362+AD362+AK362+AG362</f>
        <v>0</v>
      </c>
      <c r="G362" s="5">
        <f t="shared" si="842"/>
        <v>0</v>
      </c>
      <c r="H362" s="30">
        <f t="shared" si="13"/>
        <v>0</v>
      </c>
      <c r="I362" s="28"/>
      <c r="J362" s="28"/>
      <c r="K362" s="30">
        <f t="shared" si="51"/>
        <v>0</v>
      </c>
      <c r="L362" s="28"/>
      <c r="M362" s="28"/>
      <c r="N362" s="30">
        <f t="shared" si="17"/>
        <v>0</v>
      </c>
      <c r="O362" s="28"/>
      <c r="P362" s="28"/>
      <c r="Q362" s="30">
        <f t="shared" si="19"/>
        <v>0</v>
      </c>
      <c r="R362" s="28"/>
      <c r="S362" s="28"/>
      <c r="T362" s="30">
        <f t="shared" si="21"/>
        <v>0</v>
      </c>
      <c r="U362" s="28"/>
      <c r="V362" s="28"/>
      <c r="W362" s="30">
        <f t="shared" si="23"/>
        <v>0</v>
      </c>
      <c r="X362" s="28"/>
      <c r="Y362" s="28"/>
      <c r="Z362" s="30">
        <f t="shared" si="103"/>
        <v>0</v>
      </c>
      <c r="AA362" s="28"/>
      <c r="AB362" s="28"/>
      <c r="AC362" s="30">
        <f t="shared" si="104"/>
        <v>0</v>
      </c>
      <c r="AD362" s="28"/>
      <c r="AE362" s="28"/>
      <c r="AF362" s="30">
        <f t="shared" si="29"/>
        <v>0</v>
      </c>
      <c r="AG362" s="28"/>
      <c r="AH362" s="28"/>
      <c r="AI362" s="31"/>
      <c r="AJ362" s="30">
        <f t="shared" si="31"/>
        <v>0</v>
      </c>
      <c r="AK362" s="28"/>
      <c r="AL362" s="28"/>
      <c r="AM362" s="31"/>
    </row>
    <row r="363" hidden="1" outlineLevel="2">
      <c r="A363" s="92"/>
      <c r="B363" s="116"/>
      <c r="C363" s="116"/>
      <c r="D363" s="11">
        <v>2019.0</v>
      </c>
      <c r="E363" s="5">
        <f t="shared" si="11"/>
        <v>626.3</v>
      </c>
      <c r="F363" s="5">
        <f t="shared" ref="F363:G363" si="843">I363+L363+O363+R363+U363+X363+AA363+AD363+AK363+AG363</f>
        <v>626.3</v>
      </c>
      <c r="G363" s="5">
        <f t="shared" si="843"/>
        <v>0</v>
      </c>
      <c r="H363" s="33">
        <f t="shared" si="13"/>
        <v>299.5</v>
      </c>
      <c r="I363" s="34">
        <v>299.5</v>
      </c>
      <c r="J363" s="28"/>
      <c r="K363" s="33">
        <f t="shared" si="51"/>
        <v>298.4</v>
      </c>
      <c r="L363" s="34">
        <v>298.4</v>
      </c>
      <c r="M363" s="28"/>
      <c r="N363" s="30">
        <f t="shared" si="17"/>
        <v>0</v>
      </c>
      <c r="O363" s="28"/>
      <c r="P363" s="28"/>
      <c r="Q363" s="30">
        <f t="shared" si="19"/>
        <v>0</v>
      </c>
      <c r="R363" s="28"/>
      <c r="S363" s="28"/>
      <c r="T363" s="30">
        <f t="shared" si="21"/>
        <v>0</v>
      </c>
      <c r="U363" s="28"/>
      <c r="V363" s="28"/>
      <c r="W363" s="30">
        <f t="shared" si="23"/>
        <v>0</v>
      </c>
      <c r="X363" s="28"/>
      <c r="Y363" s="28"/>
      <c r="Z363" s="30">
        <f t="shared" si="103"/>
        <v>0</v>
      </c>
      <c r="AA363" s="28"/>
      <c r="AB363" s="28"/>
      <c r="AC363" s="30">
        <f t="shared" si="104"/>
        <v>0</v>
      </c>
      <c r="AD363" s="28"/>
      <c r="AE363" s="28"/>
      <c r="AF363" s="30">
        <f t="shared" si="29"/>
        <v>0</v>
      </c>
      <c r="AG363" s="28"/>
      <c r="AH363" s="28"/>
      <c r="AI363" s="31"/>
      <c r="AJ363" s="33">
        <f t="shared" si="31"/>
        <v>28.4</v>
      </c>
      <c r="AK363" s="34">
        <v>28.4</v>
      </c>
      <c r="AL363" s="28"/>
      <c r="AM363" s="31"/>
    </row>
    <row r="364" hidden="1" outlineLevel="2">
      <c r="A364" s="92"/>
      <c r="B364" s="116"/>
      <c r="C364" s="116"/>
      <c r="D364" s="11">
        <v>2020.0</v>
      </c>
      <c r="E364" s="5">
        <f t="shared" si="11"/>
        <v>695</v>
      </c>
      <c r="F364" s="5">
        <f t="shared" ref="F364:G364" si="844">I364+L364+O364+R364+U364+X364+AA364+AD364+AK364+AG364</f>
        <v>695</v>
      </c>
      <c r="G364" s="5">
        <f t="shared" si="844"/>
        <v>0</v>
      </c>
      <c r="H364" s="30">
        <f t="shared" si="13"/>
        <v>0</v>
      </c>
      <c r="I364" s="28"/>
      <c r="J364" s="28"/>
      <c r="K364" s="30">
        <f t="shared" si="51"/>
        <v>0</v>
      </c>
      <c r="L364" s="28"/>
      <c r="M364" s="28"/>
      <c r="N364" s="30">
        <f t="shared" si="17"/>
        <v>0</v>
      </c>
      <c r="O364" s="28"/>
      <c r="P364" s="28"/>
      <c r="Q364" s="30">
        <f t="shared" si="19"/>
        <v>0</v>
      </c>
      <c r="R364" s="28"/>
      <c r="S364" s="28"/>
      <c r="T364" s="30">
        <f t="shared" si="21"/>
        <v>0</v>
      </c>
      <c r="U364" s="28"/>
      <c r="V364" s="28"/>
      <c r="W364" s="30">
        <f t="shared" si="23"/>
        <v>0</v>
      </c>
      <c r="X364" s="28"/>
      <c r="Y364" s="28"/>
      <c r="Z364" s="30">
        <f t="shared" si="103"/>
        <v>0</v>
      </c>
      <c r="AA364" s="28"/>
      <c r="AB364" s="28"/>
      <c r="AC364" s="33">
        <f t="shared" si="104"/>
        <v>96</v>
      </c>
      <c r="AD364" s="34">
        <v>96.0</v>
      </c>
      <c r="AE364" s="28"/>
      <c r="AF364" s="33">
        <f t="shared" si="29"/>
        <v>599</v>
      </c>
      <c r="AG364" s="34">
        <v>599.0</v>
      </c>
      <c r="AH364" s="28"/>
      <c r="AI364" s="44" t="s">
        <v>33</v>
      </c>
      <c r="AJ364" s="30">
        <f t="shared" si="31"/>
        <v>0</v>
      </c>
      <c r="AK364" s="28"/>
      <c r="AL364" s="28"/>
      <c r="AM364" s="31"/>
    </row>
    <row r="365" hidden="1" outlineLevel="2">
      <c r="A365" s="92"/>
      <c r="B365" s="116"/>
      <c r="C365" s="116"/>
      <c r="D365" s="35">
        <v>2021.0</v>
      </c>
      <c r="E365" s="5">
        <f t="shared" si="11"/>
        <v>0</v>
      </c>
      <c r="F365" s="5">
        <f t="shared" ref="F365:G365" si="845">I365+L365+O365+R365+U365+X365+AA365+AD365+AK365+AG365</f>
        <v>0</v>
      </c>
      <c r="G365" s="5">
        <f t="shared" si="845"/>
        <v>0</v>
      </c>
      <c r="H365" s="30">
        <f t="shared" si="13"/>
        <v>0</v>
      </c>
      <c r="I365" s="28"/>
      <c r="J365" s="28"/>
      <c r="K365" s="30">
        <f t="shared" si="51"/>
        <v>0</v>
      </c>
      <c r="L365" s="28"/>
      <c r="M365" s="28"/>
      <c r="N365" s="30">
        <f t="shared" si="17"/>
        <v>0</v>
      </c>
      <c r="O365" s="28"/>
      <c r="P365" s="28"/>
      <c r="Q365" s="30">
        <f t="shared" si="19"/>
        <v>0</v>
      </c>
      <c r="R365" s="28"/>
      <c r="S365" s="28"/>
      <c r="T365" s="30">
        <f t="shared" si="21"/>
        <v>0</v>
      </c>
      <c r="U365" s="28"/>
      <c r="V365" s="28"/>
      <c r="W365" s="30">
        <f t="shared" si="23"/>
        <v>0</v>
      </c>
      <c r="X365" s="28"/>
      <c r="Y365" s="28"/>
      <c r="Z365" s="30">
        <f t="shared" si="103"/>
        <v>0</v>
      </c>
      <c r="AA365" s="28"/>
      <c r="AB365" s="28"/>
      <c r="AC365" s="33">
        <f t="shared" si="104"/>
        <v>0</v>
      </c>
      <c r="AD365" s="34"/>
      <c r="AE365" s="28"/>
      <c r="AF365" s="33">
        <f t="shared" si="29"/>
        <v>0</v>
      </c>
      <c r="AG365" s="34"/>
      <c r="AH365" s="28"/>
      <c r="AI365" s="31"/>
      <c r="AJ365" s="30">
        <f t="shared" si="31"/>
        <v>0</v>
      </c>
      <c r="AK365" s="28"/>
      <c r="AL365" s="28"/>
      <c r="AM365" s="31"/>
    </row>
    <row r="366" outlineLevel="1" collapsed="1">
      <c r="A366" s="22">
        <v>45.0</v>
      </c>
      <c r="B366" s="23" t="s">
        <v>156</v>
      </c>
      <c r="C366" s="22" t="s">
        <v>157</v>
      </c>
      <c r="D366" s="24"/>
      <c r="E366" s="25">
        <f t="shared" si="11"/>
        <v>2825.9</v>
      </c>
      <c r="F366" s="25">
        <f t="shared" ref="F366:G366" si="846">SUM(F367:F373)</f>
        <v>2825.9</v>
      </c>
      <c r="G366" s="25">
        <f t="shared" si="846"/>
        <v>0</v>
      </c>
      <c r="H366" s="26">
        <f t="shared" si="13"/>
        <v>614.9</v>
      </c>
      <c r="I366" s="22">
        <f t="shared" ref="I366:J366" si="847">SUM(I367:I373)</f>
        <v>614.9</v>
      </c>
      <c r="J366" s="22">
        <f t="shared" si="847"/>
        <v>0</v>
      </c>
      <c r="K366" s="26">
        <f t="shared" si="51"/>
        <v>48.3</v>
      </c>
      <c r="L366" s="22">
        <f t="shared" ref="L366:M366" si="848">SUM(L367:L373)</f>
        <v>48.3</v>
      </c>
      <c r="M366" s="22">
        <f t="shared" si="848"/>
        <v>0</v>
      </c>
      <c r="N366" s="26">
        <f t="shared" si="17"/>
        <v>0</v>
      </c>
      <c r="O366" s="22">
        <f t="shared" ref="O366:P366" si="849">SUM(O367:O373)</f>
        <v>0</v>
      </c>
      <c r="P366" s="22">
        <f t="shared" si="849"/>
        <v>0</v>
      </c>
      <c r="Q366" s="26">
        <f t="shared" si="19"/>
        <v>0</v>
      </c>
      <c r="R366" s="22">
        <f t="shared" ref="R366:S366" si="850">SUM(R367:R373)</f>
        <v>0</v>
      </c>
      <c r="S366" s="22">
        <f t="shared" si="850"/>
        <v>0</v>
      </c>
      <c r="T366" s="26">
        <f t="shared" si="21"/>
        <v>0</v>
      </c>
      <c r="U366" s="22">
        <f t="shared" ref="U366:V366" si="851">SUM(U367:U373)</f>
        <v>0</v>
      </c>
      <c r="V366" s="22">
        <f t="shared" si="851"/>
        <v>0</v>
      </c>
      <c r="W366" s="26">
        <f t="shared" si="23"/>
        <v>0</v>
      </c>
      <c r="X366" s="22">
        <f t="shared" ref="X366:Y366" si="852">SUM(X367:X373)</f>
        <v>0</v>
      </c>
      <c r="Y366" s="22">
        <f t="shared" si="852"/>
        <v>0</v>
      </c>
      <c r="Z366" s="26">
        <f t="shared" si="103"/>
        <v>0</v>
      </c>
      <c r="AA366" s="22">
        <f t="shared" ref="AA366:AB366" si="853">SUM(AA367:AA373)</f>
        <v>0</v>
      </c>
      <c r="AB366" s="22">
        <f t="shared" si="853"/>
        <v>0</v>
      </c>
      <c r="AC366" s="26">
        <f t="shared" si="104"/>
        <v>1506</v>
      </c>
      <c r="AD366" s="22">
        <f t="shared" ref="AD366:AE366" si="854">SUM(AD367:AD373)</f>
        <v>1506</v>
      </c>
      <c r="AE366" s="22">
        <f t="shared" si="854"/>
        <v>0</v>
      </c>
      <c r="AF366" s="26">
        <f t="shared" si="29"/>
        <v>594.9</v>
      </c>
      <c r="AG366" s="22">
        <f t="shared" ref="AG366:AH366" si="855">SUM(AG367:AG373)</f>
        <v>594.9</v>
      </c>
      <c r="AH366" s="22">
        <f t="shared" si="855"/>
        <v>0</v>
      </c>
      <c r="AI366" s="27"/>
      <c r="AJ366" s="26">
        <f t="shared" si="31"/>
        <v>61.8</v>
      </c>
      <c r="AK366" s="22">
        <f t="shared" ref="AK366:AL366" si="856">SUM(AK367:AK373)</f>
        <v>61.8</v>
      </c>
      <c r="AL366" s="22">
        <f t="shared" si="856"/>
        <v>0</v>
      </c>
      <c r="AM366" s="27"/>
    </row>
    <row r="367" hidden="1" outlineLevel="2">
      <c r="A367" s="92"/>
      <c r="B367" s="116"/>
      <c r="C367" s="116"/>
      <c r="D367" s="11">
        <v>2015.0</v>
      </c>
      <c r="E367" s="5">
        <f t="shared" si="11"/>
        <v>48.3</v>
      </c>
      <c r="F367" s="5">
        <f t="shared" ref="F367:G367" si="857">I367+L367+O367+R367+U367+X367+AA367+AD367+AK367+AG367</f>
        <v>48.3</v>
      </c>
      <c r="G367" s="5">
        <f t="shared" si="857"/>
        <v>0</v>
      </c>
      <c r="H367" s="30">
        <f t="shared" si="13"/>
        <v>0</v>
      </c>
      <c r="I367" s="28"/>
      <c r="J367" s="28"/>
      <c r="K367" s="33">
        <f t="shared" si="51"/>
        <v>48.3</v>
      </c>
      <c r="L367" s="34">
        <v>48.3</v>
      </c>
      <c r="M367" s="28"/>
      <c r="N367" s="30">
        <f t="shared" si="17"/>
        <v>0</v>
      </c>
      <c r="O367" s="28"/>
      <c r="P367" s="28"/>
      <c r="Q367" s="30">
        <f t="shared" si="19"/>
        <v>0</v>
      </c>
      <c r="R367" s="28"/>
      <c r="S367" s="28"/>
      <c r="T367" s="30">
        <f t="shared" si="21"/>
        <v>0</v>
      </c>
      <c r="U367" s="28"/>
      <c r="V367" s="28"/>
      <c r="W367" s="30">
        <f t="shared" si="23"/>
        <v>0</v>
      </c>
      <c r="X367" s="28"/>
      <c r="Y367" s="28"/>
      <c r="Z367" s="30">
        <f t="shared" si="103"/>
        <v>0</v>
      </c>
      <c r="AA367" s="28"/>
      <c r="AB367" s="28"/>
      <c r="AC367" s="30">
        <f t="shared" si="104"/>
        <v>0</v>
      </c>
      <c r="AD367" s="28"/>
      <c r="AE367" s="28"/>
      <c r="AF367" s="30">
        <f t="shared" si="29"/>
        <v>0</v>
      </c>
      <c r="AG367" s="28"/>
      <c r="AH367" s="28"/>
      <c r="AI367" s="31"/>
      <c r="AJ367" s="30">
        <f t="shared" si="31"/>
        <v>0</v>
      </c>
      <c r="AK367" s="28"/>
      <c r="AL367" s="28"/>
      <c r="AM367" s="31"/>
    </row>
    <row r="368" hidden="1" outlineLevel="2">
      <c r="A368" s="92"/>
      <c r="B368" s="116"/>
      <c r="C368" s="116"/>
      <c r="D368" s="11">
        <v>2016.0</v>
      </c>
      <c r="E368" s="5">
        <f t="shared" si="11"/>
        <v>0</v>
      </c>
      <c r="F368" s="5">
        <f t="shared" ref="F368:G368" si="858">I368+L368+O368+R368+U368+X368+AA368+AD368+AK368+AG368</f>
        <v>0</v>
      </c>
      <c r="G368" s="5">
        <f t="shared" si="858"/>
        <v>0</v>
      </c>
      <c r="H368" s="30">
        <f t="shared" si="13"/>
        <v>0</v>
      </c>
      <c r="I368" s="28"/>
      <c r="J368" s="28"/>
      <c r="K368" s="30">
        <f t="shared" si="51"/>
        <v>0</v>
      </c>
      <c r="L368" s="28"/>
      <c r="M368" s="28"/>
      <c r="N368" s="30">
        <f t="shared" si="17"/>
        <v>0</v>
      </c>
      <c r="O368" s="28"/>
      <c r="P368" s="28"/>
      <c r="Q368" s="30">
        <f t="shared" si="19"/>
        <v>0</v>
      </c>
      <c r="R368" s="28"/>
      <c r="S368" s="28"/>
      <c r="T368" s="30">
        <f t="shared" si="21"/>
        <v>0</v>
      </c>
      <c r="U368" s="28"/>
      <c r="V368" s="28"/>
      <c r="W368" s="30">
        <f t="shared" si="23"/>
        <v>0</v>
      </c>
      <c r="X368" s="28"/>
      <c r="Y368" s="28"/>
      <c r="Z368" s="30">
        <f t="shared" si="103"/>
        <v>0</v>
      </c>
      <c r="AA368" s="28"/>
      <c r="AB368" s="28"/>
      <c r="AC368" s="33">
        <f t="shared" si="104"/>
        <v>0</v>
      </c>
      <c r="AD368" s="34"/>
      <c r="AE368" s="28"/>
      <c r="AF368" s="33">
        <f t="shared" si="29"/>
        <v>0</v>
      </c>
      <c r="AG368" s="34"/>
      <c r="AH368" s="28"/>
      <c r="AI368" s="31"/>
      <c r="AJ368" s="30">
        <f t="shared" si="31"/>
        <v>0</v>
      </c>
      <c r="AK368" s="28"/>
      <c r="AL368" s="28"/>
      <c r="AM368" s="31"/>
    </row>
    <row r="369" hidden="1" outlineLevel="2">
      <c r="A369" s="92"/>
      <c r="B369" s="116"/>
      <c r="C369" s="116"/>
      <c r="D369" s="11">
        <v>2017.0</v>
      </c>
      <c r="E369" s="5">
        <f t="shared" si="11"/>
        <v>321.5</v>
      </c>
      <c r="F369" s="5">
        <f t="shared" ref="F369:G369" si="859">I369+L369+O369+R369+U369+X369+AA369+AD369+AK369+AG369</f>
        <v>321.5</v>
      </c>
      <c r="G369" s="5">
        <f t="shared" si="859"/>
        <v>0</v>
      </c>
      <c r="H369" s="30">
        <f t="shared" si="13"/>
        <v>0</v>
      </c>
      <c r="I369" s="28"/>
      <c r="J369" s="28"/>
      <c r="K369" s="30">
        <f t="shared" si="51"/>
        <v>0</v>
      </c>
      <c r="L369" s="28"/>
      <c r="M369" s="28"/>
      <c r="N369" s="30">
        <f t="shared" si="17"/>
        <v>0</v>
      </c>
      <c r="O369" s="28"/>
      <c r="P369" s="28"/>
      <c r="Q369" s="30">
        <f t="shared" si="19"/>
        <v>0</v>
      </c>
      <c r="R369" s="28"/>
      <c r="S369" s="28"/>
      <c r="T369" s="30">
        <f t="shared" si="21"/>
        <v>0</v>
      </c>
      <c r="U369" s="28"/>
      <c r="V369" s="28"/>
      <c r="W369" s="30">
        <f t="shared" si="23"/>
        <v>0</v>
      </c>
      <c r="X369" s="28"/>
      <c r="Y369" s="28"/>
      <c r="Z369" s="30">
        <f t="shared" si="103"/>
        <v>0</v>
      </c>
      <c r="AA369" s="28"/>
      <c r="AB369" s="28"/>
      <c r="AC369" s="33">
        <f t="shared" si="104"/>
        <v>299.4</v>
      </c>
      <c r="AD369" s="34">
        <v>299.4</v>
      </c>
      <c r="AE369" s="28"/>
      <c r="AF369" s="33">
        <f t="shared" si="29"/>
        <v>22.1</v>
      </c>
      <c r="AG369" s="34">
        <v>22.1</v>
      </c>
      <c r="AH369" s="28"/>
      <c r="AI369" s="31"/>
      <c r="AJ369" s="30">
        <f t="shared" si="31"/>
        <v>0</v>
      </c>
      <c r="AK369" s="28"/>
      <c r="AL369" s="28"/>
      <c r="AM369" s="31"/>
    </row>
    <row r="370" hidden="1" outlineLevel="2">
      <c r="A370" s="92"/>
      <c r="B370" s="116"/>
      <c r="C370" s="116"/>
      <c r="D370" s="11">
        <v>2018.0</v>
      </c>
      <c r="E370" s="5">
        <f t="shared" si="11"/>
        <v>1297.4</v>
      </c>
      <c r="F370" s="5">
        <f t="shared" ref="F370:G370" si="860">I370+L370+O370+R370+U370+X370+AA370+AD370+AK370+AG370</f>
        <v>1297.4</v>
      </c>
      <c r="G370" s="5">
        <f t="shared" si="860"/>
        <v>0</v>
      </c>
      <c r="H370" s="30">
        <f t="shared" si="13"/>
        <v>0</v>
      </c>
      <c r="I370" s="28"/>
      <c r="J370" s="28"/>
      <c r="K370" s="30">
        <f t="shared" si="51"/>
        <v>0</v>
      </c>
      <c r="L370" s="28"/>
      <c r="M370" s="28"/>
      <c r="N370" s="30">
        <f t="shared" si="17"/>
        <v>0</v>
      </c>
      <c r="O370" s="28"/>
      <c r="P370" s="28"/>
      <c r="Q370" s="30">
        <f t="shared" si="19"/>
        <v>0</v>
      </c>
      <c r="R370" s="28"/>
      <c r="S370" s="28"/>
      <c r="T370" s="30">
        <f t="shared" si="21"/>
        <v>0</v>
      </c>
      <c r="U370" s="28"/>
      <c r="V370" s="28"/>
      <c r="W370" s="30">
        <f t="shared" si="23"/>
        <v>0</v>
      </c>
      <c r="X370" s="28"/>
      <c r="Y370" s="28"/>
      <c r="Z370" s="30">
        <f t="shared" si="103"/>
        <v>0</v>
      </c>
      <c r="AA370" s="28"/>
      <c r="AB370" s="28"/>
      <c r="AC370" s="33">
        <f t="shared" si="104"/>
        <v>1206.6</v>
      </c>
      <c r="AD370" s="34">
        <v>1206.6</v>
      </c>
      <c r="AE370" s="28"/>
      <c r="AF370" s="33">
        <f t="shared" si="29"/>
        <v>70.2</v>
      </c>
      <c r="AG370" s="34">
        <v>70.2</v>
      </c>
      <c r="AH370" s="28"/>
      <c r="AI370" s="31"/>
      <c r="AJ370" s="33">
        <f t="shared" si="31"/>
        <v>20.6</v>
      </c>
      <c r="AK370" s="34">
        <v>20.6</v>
      </c>
      <c r="AL370" s="28"/>
      <c r="AM370" s="31"/>
    </row>
    <row r="371" hidden="1" outlineLevel="2">
      <c r="A371" s="92"/>
      <c r="B371" s="116"/>
      <c r="C371" s="116"/>
      <c r="D371" s="11">
        <v>2019.0</v>
      </c>
      <c r="E371" s="5">
        <f t="shared" si="11"/>
        <v>499.7</v>
      </c>
      <c r="F371" s="5">
        <f t="shared" ref="F371:G371" si="861">I371+L371+O371+R371+U371+X371+AA371+AD371+AK371+AG371</f>
        <v>499.7</v>
      </c>
      <c r="G371" s="5">
        <f t="shared" si="861"/>
        <v>0</v>
      </c>
      <c r="H371" s="33">
        <f t="shared" si="13"/>
        <v>4.9</v>
      </c>
      <c r="I371" s="34">
        <v>4.9</v>
      </c>
      <c r="J371" s="28"/>
      <c r="K371" s="30">
        <f t="shared" si="51"/>
        <v>0</v>
      </c>
      <c r="L371" s="28"/>
      <c r="M371" s="28"/>
      <c r="N371" s="30">
        <f t="shared" si="17"/>
        <v>0</v>
      </c>
      <c r="O371" s="28"/>
      <c r="P371" s="28"/>
      <c r="Q371" s="30">
        <f t="shared" si="19"/>
        <v>0</v>
      </c>
      <c r="R371" s="28"/>
      <c r="S371" s="28"/>
      <c r="T371" s="30">
        <f t="shared" si="21"/>
        <v>0</v>
      </c>
      <c r="U371" s="28"/>
      <c r="V371" s="28"/>
      <c r="W371" s="30">
        <f t="shared" si="23"/>
        <v>0</v>
      </c>
      <c r="X371" s="28"/>
      <c r="Y371" s="28"/>
      <c r="Z371" s="30">
        <f t="shared" si="103"/>
        <v>0</v>
      </c>
      <c r="AA371" s="28"/>
      <c r="AB371" s="28"/>
      <c r="AC371" s="30">
        <f t="shared" si="104"/>
        <v>0</v>
      </c>
      <c r="AD371" s="28"/>
      <c r="AE371" s="28"/>
      <c r="AF371" s="33">
        <f t="shared" si="29"/>
        <v>453.6</v>
      </c>
      <c r="AG371" s="34">
        <v>453.6</v>
      </c>
      <c r="AH371" s="28"/>
      <c r="AI371" s="31"/>
      <c r="AJ371" s="33">
        <f t="shared" si="31"/>
        <v>41.2</v>
      </c>
      <c r="AK371" s="34">
        <v>41.2</v>
      </c>
      <c r="AL371" s="28"/>
      <c r="AM371" s="31"/>
    </row>
    <row r="372" hidden="1" outlineLevel="2">
      <c r="A372" s="92"/>
      <c r="B372" s="116"/>
      <c r="C372" s="116"/>
      <c r="D372" s="11">
        <v>2020.0</v>
      </c>
      <c r="E372" s="5">
        <f t="shared" si="11"/>
        <v>659</v>
      </c>
      <c r="F372" s="5">
        <f t="shared" ref="F372:G372" si="862">I372+L372+O372+R372+U372+X372+AA372+AD372+AK372+AG372</f>
        <v>659</v>
      </c>
      <c r="G372" s="5">
        <f t="shared" si="862"/>
        <v>0</v>
      </c>
      <c r="H372" s="33">
        <f t="shared" si="13"/>
        <v>610</v>
      </c>
      <c r="I372" s="34">
        <v>610.0</v>
      </c>
      <c r="J372" s="28"/>
      <c r="K372" s="30">
        <f t="shared" si="51"/>
        <v>0</v>
      </c>
      <c r="L372" s="28"/>
      <c r="M372" s="28"/>
      <c r="N372" s="30">
        <f t="shared" si="17"/>
        <v>0</v>
      </c>
      <c r="O372" s="28"/>
      <c r="P372" s="28"/>
      <c r="Q372" s="30">
        <f t="shared" si="19"/>
        <v>0</v>
      </c>
      <c r="R372" s="28"/>
      <c r="S372" s="28"/>
      <c r="T372" s="30">
        <f t="shared" si="21"/>
        <v>0</v>
      </c>
      <c r="U372" s="28"/>
      <c r="V372" s="28"/>
      <c r="W372" s="30">
        <f t="shared" si="23"/>
        <v>0</v>
      </c>
      <c r="X372" s="28"/>
      <c r="Y372" s="28"/>
      <c r="Z372" s="30">
        <f t="shared" si="103"/>
        <v>0</v>
      </c>
      <c r="AA372" s="28"/>
      <c r="AB372" s="28"/>
      <c r="AC372" s="30">
        <f t="shared" si="104"/>
        <v>0</v>
      </c>
      <c r="AD372" s="28"/>
      <c r="AE372" s="28"/>
      <c r="AF372" s="33">
        <f t="shared" si="29"/>
        <v>49</v>
      </c>
      <c r="AG372" s="34">
        <f>30+19</f>
        <v>49</v>
      </c>
      <c r="AH372" s="28"/>
      <c r="AI372" s="44" t="s">
        <v>158</v>
      </c>
      <c r="AJ372" s="30">
        <f t="shared" si="31"/>
        <v>0</v>
      </c>
      <c r="AK372" s="28"/>
      <c r="AL372" s="28"/>
      <c r="AM372" s="31"/>
    </row>
    <row r="373" hidden="1" outlineLevel="2">
      <c r="A373" s="92"/>
      <c r="B373" s="116"/>
      <c r="C373" s="116"/>
      <c r="D373" s="35">
        <v>2021.0</v>
      </c>
      <c r="E373" s="5">
        <f t="shared" si="11"/>
        <v>0</v>
      </c>
      <c r="F373" s="5">
        <f t="shared" ref="F373:G373" si="863">I373+L373+O373+R373+U373+X373+AA373+AD373+AK373+AG373</f>
        <v>0</v>
      </c>
      <c r="G373" s="5">
        <f t="shared" si="863"/>
        <v>0</v>
      </c>
      <c r="H373" s="30">
        <f t="shared" si="13"/>
        <v>0</v>
      </c>
      <c r="I373" s="28"/>
      <c r="J373" s="28"/>
      <c r="K373" s="30">
        <f t="shared" si="51"/>
        <v>0</v>
      </c>
      <c r="L373" s="28"/>
      <c r="M373" s="28"/>
      <c r="N373" s="30">
        <f t="shared" si="17"/>
        <v>0</v>
      </c>
      <c r="O373" s="28"/>
      <c r="P373" s="28"/>
      <c r="Q373" s="30">
        <f t="shared" si="19"/>
        <v>0</v>
      </c>
      <c r="R373" s="28"/>
      <c r="S373" s="28"/>
      <c r="T373" s="30">
        <f t="shared" si="21"/>
        <v>0</v>
      </c>
      <c r="U373" s="28"/>
      <c r="V373" s="28"/>
      <c r="W373" s="30">
        <f t="shared" si="23"/>
        <v>0</v>
      </c>
      <c r="X373" s="28"/>
      <c r="Y373" s="28"/>
      <c r="Z373" s="30">
        <f t="shared" si="103"/>
        <v>0</v>
      </c>
      <c r="AA373" s="28"/>
      <c r="AB373" s="28"/>
      <c r="AC373" s="30">
        <f t="shared" si="104"/>
        <v>0</v>
      </c>
      <c r="AD373" s="28"/>
      <c r="AE373" s="28"/>
      <c r="AF373" s="33">
        <f t="shared" si="29"/>
        <v>0</v>
      </c>
      <c r="AG373" s="34"/>
      <c r="AH373" s="28"/>
      <c r="AI373" s="31"/>
      <c r="AJ373" s="30">
        <f t="shared" si="31"/>
        <v>0</v>
      </c>
      <c r="AK373" s="28"/>
      <c r="AL373" s="28"/>
      <c r="AM373" s="31"/>
    </row>
    <row r="374" outlineLevel="1" collapsed="1">
      <c r="A374" s="22">
        <v>46.0</v>
      </c>
      <c r="B374" s="22" t="s">
        <v>159</v>
      </c>
      <c r="C374" s="22" t="s">
        <v>160</v>
      </c>
      <c r="D374" s="24"/>
      <c r="E374" s="25">
        <f t="shared" si="11"/>
        <v>13173.25</v>
      </c>
      <c r="F374" s="25">
        <f t="shared" ref="F374:G374" si="864">SUM(F375:F381)</f>
        <v>13173.25</v>
      </c>
      <c r="G374" s="25">
        <f t="shared" si="864"/>
        <v>0</v>
      </c>
      <c r="H374" s="26">
        <f t="shared" si="13"/>
        <v>294.3</v>
      </c>
      <c r="I374" s="22">
        <f t="shared" ref="I374:J374" si="865">SUM(I375:I381)</f>
        <v>294.3</v>
      </c>
      <c r="J374" s="22">
        <f t="shared" si="865"/>
        <v>0</v>
      </c>
      <c r="K374" s="26">
        <f t="shared" si="51"/>
        <v>79.7</v>
      </c>
      <c r="L374" s="22">
        <f t="shared" ref="L374:M374" si="866">SUM(L375:L381)</f>
        <v>79.7</v>
      </c>
      <c r="M374" s="22">
        <f t="shared" si="866"/>
        <v>0</v>
      </c>
      <c r="N374" s="26">
        <f t="shared" si="17"/>
        <v>0</v>
      </c>
      <c r="O374" s="22">
        <f t="shared" ref="O374:P374" si="867">SUM(O375:O381)</f>
        <v>0</v>
      </c>
      <c r="P374" s="22">
        <f t="shared" si="867"/>
        <v>0</v>
      </c>
      <c r="Q374" s="26">
        <f t="shared" si="19"/>
        <v>0</v>
      </c>
      <c r="R374" s="22">
        <f t="shared" ref="R374:S374" si="868">SUM(R375:R381)</f>
        <v>0</v>
      </c>
      <c r="S374" s="22">
        <f t="shared" si="868"/>
        <v>0</v>
      </c>
      <c r="T374" s="26">
        <f t="shared" si="21"/>
        <v>295.9</v>
      </c>
      <c r="U374" s="22">
        <f t="shared" ref="U374:V374" si="869">SUM(U375:U381)</f>
        <v>295.9</v>
      </c>
      <c r="V374" s="22">
        <f t="shared" si="869"/>
        <v>0</v>
      </c>
      <c r="W374" s="26">
        <f t="shared" si="23"/>
        <v>0</v>
      </c>
      <c r="X374" s="22">
        <f t="shared" ref="X374:Y374" si="870">SUM(X375:X381)</f>
        <v>0</v>
      </c>
      <c r="Y374" s="22">
        <f t="shared" si="870"/>
        <v>0</v>
      </c>
      <c r="Z374" s="26">
        <f t="shared" si="103"/>
        <v>900.4</v>
      </c>
      <c r="AA374" s="22">
        <f t="shared" ref="AA374:AB374" si="871">SUM(AA375:AA381)</f>
        <v>900.4</v>
      </c>
      <c r="AB374" s="22">
        <f t="shared" si="871"/>
        <v>0</v>
      </c>
      <c r="AC374" s="26">
        <f t="shared" si="104"/>
        <v>0</v>
      </c>
      <c r="AD374" s="22">
        <f t="shared" ref="AD374:AE374" si="872">SUM(AD375:AD381)</f>
        <v>0</v>
      </c>
      <c r="AE374" s="22">
        <f t="shared" si="872"/>
        <v>0</v>
      </c>
      <c r="AF374" s="26">
        <f t="shared" si="29"/>
        <v>11501.35</v>
      </c>
      <c r="AG374" s="22">
        <f t="shared" ref="AG374:AH374" si="873">SUM(AG375:AG381)</f>
        <v>11501.35</v>
      </c>
      <c r="AH374" s="22">
        <f t="shared" si="873"/>
        <v>0</v>
      </c>
      <c r="AI374" s="27"/>
      <c r="AJ374" s="26">
        <f t="shared" si="31"/>
        <v>101.6</v>
      </c>
      <c r="AK374" s="22">
        <f t="shared" ref="AK374:AL374" si="874">SUM(AK375:AK381)</f>
        <v>101.6</v>
      </c>
      <c r="AL374" s="22">
        <f t="shared" si="874"/>
        <v>0</v>
      </c>
      <c r="AM374" s="27"/>
    </row>
    <row r="375" hidden="1" outlineLevel="2">
      <c r="A375" s="92"/>
      <c r="B375" s="116"/>
      <c r="C375" s="116"/>
      <c r="D375" s="11">
        <v>2015.0</v>
      </c>
      <c r="E375" s="5">
        <f t="shared" si="11"/>
        <v>1042.7</v>
      </c>
      <c r="F375" s="5">
        <f t="shared" ref="F375:G375" si="875">I375+L375+O375+R375+U375+X375+AA375+AD375+AK375+AG375</f>
        <v>1042.7</v>
      </c>
      <c r="G375" s="5">
        <f t="shared" si="875"/>
        <v>0</v>
      </c>
      <c r="H375" s="30">
        <f t="shared" si="13"/>
        <v>0</v>
      </c>
      <c r="I375" s="28"/>
      <c r="J375" s="28"/>
      <c r="K375" s="33">
        <f t="shared" si="51"/>
        <v>79.7</v>
      </c>
      <c r="L375" s="34">
        <v>79.7</v>
      </c>
      <c r="M375" s="28"/>
      <c r="N375" s="30">
        <f t="shared" si="17"/>
        <v>0</v>
      </c>
      <c r="O375" s="28"/>
      <c r="P375" s="28"/>
      <c r="Q375" s="30">
        <f t="shared" si="19"/>
        <v>0</v>
      </c>
      <c r="R375" s="28"/>
      <c r="S375" s="28"/>
      <c r="T375" s="30">
        <f t="shared" si="21"/>
        <v>0</v>
      </c>
      <c r="U375" s="28"/>
      <c r="V375" s="28"/>
      <c r="W375" s="30">
        <f t="shared" si="23"/>
        <v>0</v>
      </c>
      <c r="X375" s="28"/>
      <c r="Y375" s="28"/>
      <c r="Z375" s="33">
        <f t="shared" si="103"/>
        <v>3.4</v>
      </c>
      <c r="AA375" s="34">
        <v>3.4</v>
      </c>
      <c r="AB375" s="28"/>
      <c r="AC375" s="30">
        <f t="shared" si="104"/>
        <v>0</v>
      </c>
      <c r="AD375" s="28"/>
      <c r="AE375" s="28"/>
      <c r="AF375" s="33">
        <f t="shared" si="29"/>
        <v>959.6</v>
      </c>
      <c r="AG375" s="34">
        <v>959.6</v>
      </c>
      <c r="AH375" s="28"/>
      <c r="AI375" s="31"/>
      <c r="AJ375" s="30">
        <f t="shared" si="31"/>
        <v>0</v>
      </c>
      <c r="AK375" s="28"/>
      <c r="AL375" s="28"/>
      <c r="AM375" s="31"/>
    </row>
    <row r="376" hidden="1" outlineLevel="2">
      <c r="A376" s="92"/>
      <c r="B376" s="116"/>
      <c r="C376" s="116"/>
      <c r="D376" s="11">
        <v>2016.0</v>
      </c>
      <c r="E376" s="5">
        <f t="shared" si="11"/>
        <v>727.5</v>
      </c>
      <c r="F376" s="5">
        <f t="shared" ref="F376:G376" si="876">I376+L376+O376+R376+U376+X376+AA376+AD376+AK376+AG376</f>
        <v>727.5</v>
      </c>
      <c r="G376" s="5">
        <f t="shared" si="876"/>
        <v>0</v>
      </c>
      <c r="H376" s="33">
        <f t="shared" si="13"/>
        <v>144.7</v>
      </c>
      <c r="I376" s="34">
        <v>144.7</v>
      </c>
      <c r="J376" s="28"/>
      <c r="K376" s="30">
        <f t="shared" si="51"/>
        <v>0</v>
      </c>
      <c r="L376" s="28"/>
      <c r="M376" s="28"/>
      <c r="N376" s="30">
        <f t="shared" si="17"/>
        <v>0</v>
      </c>
      <c r="O376" s="28"/>
      <c r="P376" s="28"/>
      <c r="Q376" s="30">
        <f t="shared" si="19"/>
        <v>0</v>
      </c>
      <c r="R376" s="28"/>
      <c r="S376" s="28"/>
      <c r="T376" s="30">
        <f t="shared" si="21"/>
        <v>0</v>
      </c>
      <c r="U376" s="28"/>
      <c r="V376" s="28"/>
      <c r="W376" s="30">
        <f t="shared" si="23"/>
        <v>0</v>
      </c>
      <c r="X376" s="28"/>
      <c r="Y376" s="28"/>
      <c r="Z376" s="30">
        <f t="shared" si="103"/>
        <v>0</v>
      </c>
      <c r="AA376" s="28"/>
      <c r="AB376" s="28"/>
      <c r="AC376" s="30">
        <f t="shared" si="104"/>
        <v>0</v>
      </c>
      <c r="AD376" s="28"/>
      <c r="AE376" s="28"/>
      <c r="AF376" s="33">
        <f t="shared" si="29"/>
        <v>582.8</v>
      </c>
      <c r="AG376" s="34">
        <v>582.8</v>
      </c>
      <c r="AH376" s="28"/>
      <c r="AI376" s="31"/>
      <c r="AJ376" s="30">
        <f t="shared" si="31"/>
        <v>0</v>
      </c>
      <c r="AK376" s="28"/>
      <c r="AL376" s="28"/>
      <c r="AM376" s="31"/>
    </row>
    <row r="377" hidden="1" outlineLevel="2">
      <c r="A377" s="92"/>
      <c r="B377" s="116"/>
      <c r="C377" s="116"/>
      <c r="D377" s="11">
        <v>2017.0</v>
      </c>
      <c r="E377" s="5">
        <f t="shared" si="11"/>
        <v>1169.9</v>
      </c>
      <c r="F377" s="5">
        <f t="shared" ref="F377:G377" si="877">I377+L377+O377+R377+U377+X377+AA377+AD377+AK377+AG377</f>
        <v>1169.9</v>
      </c>
      <c r="G377" s="5">
        <f t="shared" si="877"/>
        <v>0</v>
      </c>
      <c r="H377" s="30">
        <f t="shared" si="13"/>
        <v>0</v>
      </c>
      <c r="I377" s="28"/>
      <c r="J377" s="28"/>
      <c r="K377" s="30">
        <f t="shared" si="51"/>
        <v>0</v>
      </c>
      <c r="L377" s="28"/>
      <c r="M377" s="28"/>
      <c r="N377" s="30">
        <f t="shared" si="17"/>
        <v>0</v>
      </c>
      <c r="O377" s="28"/>
      <c r="P377" s="28"/>
      <c r="Q377" s="30">
        <f t="shared" si="19"/>
        <v>0</v>
      </c>
      <c r="R377" s="28"/>
      <c r="S377" s="28"/>
      <c r="T377" s="33">
        <f t="shared" si="21"/>
        <v>269.7</v>
      </c>
      <c r="U377" s="34">
        <v>269.7</v>
      </c>
      <c r="V377" s="28"/>
      <c r="W377" s="30">
        <f t="shared" si="23"/>
        <v>0</v>
      </c>
      <c r="X377" s="28"/>
      <c r="Y377" s="28"/>
      <c r="Z377" s="33">
        <f t="shared" si="103"/>
        <v>897</v>
      </c>
      <c r="AA377" s="34">
        <v>897.0</v>
      </c>
      <c r="AB377" s="28"/>
      <c r="AC377" s="30">
        <f t="shared" si="104"/>
        <v>0</v>
      </c>
      <c r="AD377" s="28"/>
      <c r="AE377" s="28"/>
      <c r="AF377" s="33">
        <f t="shared" si="29"/>
        <v>3.2</v>
      </c>
      <c r="AG377" s="34">
        <v>3.2</v>
      </c>
      <c r="AH377" s="28"/>
      <c r="AI377" s="31"/>
      <c r="AJ377" s="30">
        <f t="shared" si="31"/>
        <v>0</v>
      </c>
      <c r="AK377" s="28"/>
      <c r="AL377" s="28"/>
      <c r="AM377" s="31"/>
    </row>
    <row r="378" hidden="1" outlineLevel="2">
      <c r="A378" s="92"/>
      <c r="B378" s="116"/>
      <c r="C378" s="116"/>
      <c r="D378" s="11">
        <v>2018.0</v>
      </c>
      <c r="E378" s="5">
        <f t="shared" si="11"/>
        <v>4627.5</v>
      </c>
      <c r="F378" s="5">
        <f t="shared" ref="F378:G378" si="878">I378+L378+O378+R378+U378+X378+AA378+AD378+AK378+AG378</f>
        <v>4627.5</v>
      </c>
      <c r="G378" s="5">
        <f t="shared" si="878"/>
        <v>0</v>
      </c>
      <c r="H378" s="30">
        <f t="shared" si="13"/>
        <v>0</v>
      </c>
      <c r="I378" s="28"/>
      <c r="J378" s="28"/>
      <c r="K378" s="30">
        <f t="shared" si="51"/>
        <v>0</v>
      </c>
      <c r="L378" s="28"/>
      <c r="M378" s="28"/>
      <c r="N378" s="30">
        <f t="shared" si="17"/>
        <v>0</v>
      </c>
      <c r="O378" s="28"/>
      <c r="P378" s="28"/>
      <c r="Q378" s="30">
        <f t="shared" si="19"/>
        <v>0</v>
      </c>
      <c r="R378" s="28"/>
      <c r="S378" s="28"/>
      <c r="T378" s="33">
        <f t="shared" si="21"/>
        <v>26.2</v>
      </c>
      <c r="U378" s="34">
        <v>26.2</v>
      </c>
      <c r="V378" s="28"/>
      <c r="W378" s="30">
        <f t="shared" si="23"/>
        <v>0</v>
      </c>
      <c r="X378" s="28"/>
      <c r="Y378" s="28"/>
      <c r="Z378" s="30">
        <f t="shared" si="103"/>
        <v>0</v>
      </c>
      <c r="AA378" s="28"/>
      <c r="AB378" s="28"/>
      <c r="AC378" s="30">
        <f t="shared" si="104"/>
        <v>0</v>
      </c>
      <c r="AD378" s="28"/>
      <c r="AE378" s="28"/>
      <c r="AF378" s="33">
        <f t="shared" si="29"/>
        <v>4580.7</v>
      </c>
      <c r="AG378" s="34">
        <v>4580.7</v>
      </c>
      <c r="AH378" s="28"/>
      <c r="AI378" s="31"/>
      <c r="AJ378" s="33">
        <f t="shared" si="31"/>
        <v>20.6</v>
      </c>
      <c r="AK378" s="34">
        <v>20.6</v>
      </c>
      <c r="AL378" s="28"/>
      <c r="AM378" s="31"/>
    </row>
    <row r="379" hidden="1" outlineLevel="2">
      <c r="A379" s="92"/>
      <c r="B379" s="116"/>
      <c r="C379" s="116"/>
      <c r="D379" s="11">
        <v>2019.0</v>
      </c>
      <c r="E379" s="5">
        <f t="shared" si="11"/>
        <v>5317.65</v>
      </c>
      <c r="F379" s="5">
        <f t="shared" ref="F379:G379" si="879">I379+L379+O379+R379+U379+X379+AA379+AD379+AK379+AG379</f>
        <v>5317.65</v>
      </c>
      <c r="G379" s="5">
        <f t="shared" si="879"/>
        <v>0</v>
      </c>
      <c r="H379" s="33">
        <f t="shared" si="13"/>
        <v>149.6</v>
      </c>
      <c r="I379" s="34">
        <v>149.6</v>
      </c>
      <c r="J379" s="28"/>
      <c r="K379" s="30">
        <f t="shared" si="51"/>
        <v>0</v>
      </c>
      <c r="L379" s="28"/>
      <c r="M379" s="28"/>
      <c r="N379" s="30">
        <f t="shared" si="17"/>
        <v>0</v>
      </c>
      <c r="O379" s="28"/>
      <c r="P379" s="28"/>
      <c r="Q379" s="30">
        <f t="shared" si="19"/>
        <v>0</v>
      </c>
      <c r="R379" s="28"/>
      <c r="S379" s="28"/>
      <c r="T379" s="30">
        <f t="shared" si="21"/>
        <v>0</v>
      </c>
      <c r="U379" s="28"/>
      <c r="V379" s="28"/>
      <c r="W379" s="30">
        <f t="shared" si="23"/>
        <v>0</v>
      </c>
      <c r="X379" s="28"/>
      <c r="Y379" s="28"/>
      <c r="Z379" s="30">
        <f t="shared" si="103"/>
        <v>0</v>
      </c>
      <c r="AA379" s="28"/>
      <c r="AB379" s="28"/>
      <c r="AC379" s="30">
        <f t="shared" si="104"/>
        <v>0</v>
      </c>
      <c r="AD379" s="28"/>
      <c r="AE379" s="28"/>
      <c r="AF379" s="33">
        <f t="shared" si="29"/>
        <v>5087.05</v>
      </c>
      <c r="AG379" s="34">
        <v>5087.05</v>
      </c>
      <c r="AH379" s="28"/>
      <c r="AI379" s="31"/>
      <c r="AJ379" s="33">
        <f t="shared" si="31"/>
        <v>81</v>
      </c>
      <c r="AK379" s="34">
        <v>81.0</v>
      </c>
      <c r="AL379" s="28"/>
      <c r="AM379" s="31"/>
    </row>
    <row r="380" hidden="1" outlineLevel="2">
      <c r="A380" s="92"/>
      <c r="B380" s="116"/>
      <c r="C380" s="116"/>
      <c r="D380" s="11">
        <v>2020.0</v>
      </c>
      <c r="E380" s="5">
        <f t="shared" si="11"/>
        <v>288</v>
      </c>
      <c r="F380" s="5">
        <f t="shared" ref="F380:G380" si="880">I380+L380+O380+R380+U380+X380+AA380+AD380+AK380+AG380</f>
        <v>288</v>
      </c>
      <c r="G380" s="5">
        <f t="shared" si="880"/>
        <v>0</v>
      </c>
      <c r="H380" s="30">
        <f t="shared" si="13"/>
        <v>0</v>
      </c>
      <c r="I380" s="28"/>
      <c r="J380" s="28"/>
      <c r="K380" s="30">
        <f t="shared" si="51"/>
        <v>0</v>
      </c>
      <c r="L380" s="28"/>
      <c r="M380" s="28"/>
      <c r="N380" s="30">
        <f t="shared" si="17"/>
        <v>0</v>
      </c>
      <c r="O380" s="28"/>
      <c r="P380" s="28"/>
      <c r="Q380" s="30">
        <f t="shared" si="19"/>
        <v>0</v>
      </c>
      <c r="R380" s="28"/>
      <c r="S380" s="28"/>
      <c r="T380" s="30">
        <f t="shared" si="21"/>
        <v>0</v>
      </c>
      <c r="U380" s="28"/>
      <c r="V380" s="28"/>
      <c r="W380" s="30">
        <f t="shared" si="23"/>
        <v>0</v>
      </c>
      <c r="X380" s="28"/>
      <c r="Y380" s="28"/>
      <c r="Z380" s="30">
        <f t="shared" si="103"/>
        <v>0</v>
      </c>
      <c r="AA380" s="28"/>
      <c r="AB380" s="28"/>
      <c r="AC380" s="33">
        <f t="shared" si="104"/>
        <v>0</v>
      </c>
      <c r="AD380" s="34"/>
      <c r="AE380" s="28"/>
      <c r="AF380" s="33">
        <f t="shared" si="29"/>
        <v>288</v>
      </c>
      <c r="AG380" s="34">
        <f>29+22+84+140+13</f>
        <v>288</v>
      </c>
      <c r="AH380" s="28"/>
      <c r="AI380" s="44" t="s">
        <v>161</v>
      </c>
      <c r="AJ380" s="30">
        <f t="shared" si="31"/>
        <v>0</v>
      </c>
      <c r="AK380" s="28"/>
      <c r="AL380" s="28"/>
      <c r="AM380" s="31"/>
    </row>
    <row r="381" hidden="1" outlineLevel="2">
      <c r="A381" s="92"/>
      <c r="B381" s="116"/>
      <c r="C381" s="116"/>
      <c r="D381" s="35">
        <v>2021.0</v>
      </c>
      <c r="E381" s="5">
        <f t="shared" si="11"/>
        <v>0</v>
      </c>
      <c r="F381" s="5">
        <f t="shared" ref="F381:G381" si="881">I381+L381+O381+R381+U381+X381+AA381+AD381+AK381+AG381</f>
        <v>0</v>
      </c>
      <c r="G381" s="5">
        <f t="shared" si="881"/>
        <v>0</v>
      </c>
      <c r="H381" s="30">
        <f t="shared" si="13"/>
        <v>0</v>
      </c>
      <c r="I381" s="28"/>
      <c r="J381" s="28"/>
      <c r="K381" s="30">
        <f t="shared" si="51"/>
        <v>0</v>
      </c>
      <c r="L381" s="28"/>
      <c r="M381" s="28"/>
      <c r="N381" s="30">
        <f t="shared" si="17"/>
        <v>0</v>
      </c>
      <c r="O381" s="28"/>
      <c r="P381" s="28"/>
      <c r="Q381" s="30">
        <f t="shared" si="19"/>
        <v>0</v>
      </c>
      <c r="R381" s="28"/>
      <c r="S381" s="28"/>
      <c r="T381" s="30">
        <f t="shared" si="21"/>
        <v>0</v>
      </c>
      <c r="U381" s="28"/>
      <c r="V381" s="28"/>
      <c r="W381" s="30">
        <f t="shared" si="23"/>
        <v>0</v>
      </c>
      <c r="X381" s="28"/>
      <c r="Y381" s="28"/>
      <c r="Z381" s="30">
        <f t="shared" si="103"/>
        <v>0</v>
      </c>
      <c r="AA381" s="28"/>
      <c r="AB381" s="28"/>
      <c r="AC381" s="33">
        <f t="shared" si="104"/>
        <v>0</v>
      </c>
      <c r="AD381" s="34"/>
      <c r="AE381" s="28"/>
      <c r="AF381" s="33">
        <f t="shared" si="29"/>
        <v>0</v>
      </c>
      <c r="AG381" s="34"/>
      <c r="AH381" s="28"/>
      <c r="AI381" s="31"/>
      <c r="AJ381" s="30">
        <f t="shared" si="31"/>
        <v>0</v>
      </c>
      <c r="AK381" s="28"/>
      <c r="AL381" s="28"/>
      <c r="AM381" s="31"/>
    </row>
    <row r="382" outlineLevel="1" collapsed="1">
      <c r="A382" s="22">
        <v>47.0</v>
      </c>
      <c r="B382" s="22" t="s">
        <v>162</v>
      </c>
      <c r="C382" s="22" t="s">
        <v>163</v>
      </c>
      <c r="D382" s="24"/>
      <c r="E382" s="25">
        <f t="shared" si="11"/>
        <v>2152</v>
      </c>
      <c r="F382" s="25">
        <f t="shared" ref="F382:G382" si="882">SUM(F383:F389)</f>
        <v>2152</v>
      </c>
      <c r="G382" s="25">
        <f t="shared" si="882"/>
        <v>0</v>
      </c>
      <c r="H382" s="26">
        <f t="shared" si="13"/>
        <v>0</v>
      </c>
      <c r="I382" s="22">
        <f t="shared" ref="I382:J382" si="883">SUM(I383:I389)</f>
        <v>0</v>
      </c>
      <c r="J382" s="22">
        <f t="shared" si="883"/>
        <v>0</v>
      </c>
      <c r="K382" s="26">
        <f t="shared" si="51"/>
        <v>0</v>
      </c>
      <c r="L382" s="22">
        <f t="shared" ref="L382:M382" si="884">SUM(L383:L389)</f>
        <v>0</v>
      </c>
      <c r="M382" s="22">
        <f t="shared" si="884"/>
        <v>0</v>
      </c>
      <c r="N382" s="26">
        <f t="shared" si="17"/>
        <v>0</v>
      </c>
      <c r="O382" s="22">
        <f t="shared" ref="O382:P382" si="885">SUM(O383:O389)</f>
        <v>0</v>
      </c>
      <c r="P382" s="22">
        <f t="shared" si="885"/>
        <v>0</v>
      </c>
      <c r="Q382" s="26">
        <f t="shared" si="19"/>
        <v>0</v>
      </c>
      <c r="R382" s="22">
        <f t="shared" ref="R382:S382" si="886">SUM(R383:R389)</f>
        <v>0</v>
      </c>
      <c r="S382" s="22">
        <f t="shared" si="886"/>
        <v>0</v>
      </c>
      <c r="T382" s="26">
        <f t="shared" si="21"/>
        <v>0</v>
      </c>
      <c r="U382" s="22">
        <f t="shared" ref="U382:V382" si="887">SUM(U383:U389)</f>
        <v>0</v>
      </c>
      <c r="V382" s="22">
        <f t="shared" si="887"/>
        <v>0</v>
      </c>
      <c r="W382" s="26">
        <f t="shared" si="23"/>
        <v>0</v>
      </c>
      <c r="X382" s="22">
        <f t="shared" ref="X382:Y382" si="888">SUM(X383:X389)</f>
        <v>0</v>
      </c>
      <c r="Y382" s="22">
        <f t="shared" si="888"/>
        <v>0</v>
      </c>
      <c r="Z382" s="26">
        <f t="shared" si="103"/>
        <v>459</v>
      </c>
      <c r="AA382" s="22">
        <f t="shared" ref="AA382:AB382" si="889">SUM(AA383:AA389)</f>
        <v>459</v>
      </c>
      <c r="AB382" s="22">
        <f t="shared" si="889"/>
        <v>0</v>
      </c>
      <c r="AC382" s="26">
        <f t="shared" si="104"/>
        <v>0</v>
      </c>
      <c r="AD382" s="22">
        <f t="shared" ref="AD382:AE382" si="890">SUM(AD383:AD389)</f>
        <v>0</v>
      </c>
      <c r="AE382" s="22">
        <f t="shared" si="890"/>
        <v>0</v>
      </c>
      <c r="AF382" s="26">
        <f t="shared" si="29"/>
        <v>1661.2</v>
      </c>
      <c r="AG382" s="22">
        <f t="shared" ref="AG382:AH382" si="891">SUM(AG383:AG389)</f>
        <v>1661.2</v>
      </c>
      <c r="AH382" s="22">
        <f t="shared" si="891"/>
        <v>0</v>
      </c>
      <c r="AI382" s="27"/>
      <c r="AJ382" s="26">
        <f t="shared" si="31"/>
        <v>31.8</v>
      </c>
      <c r="AK382" s="22">
        <f t="shared" ref="AK382:AL382" si="892">SUM(AK383:AK389)</f>
        <v>31.8</v>
      </c>
      <c r="AL382" s="22">
        <f t="shared" si="892"/>
        <v>0</v>
      </c>
      <c r="AM382" s="27"/>
    </row>
    <row r="383" hidden="1" outlineLevel="2">
      <c r="A383" s="92"/>
      <c r="B383" s="116"/>
      <c r="C383" s="116"/>
      <c r="D383" s="11">
        <v>2015.0</v>
      </c>
      <c r="E383" s="5">
        <f t="shared" si="11"/>
        <v>0</v>
      </c>
      <c r="F383" s="5">
        <f t="shared" ref="F383:G383" si="893">I383+L383+O383+R383+U383+X383+AA383+AD383+AK383+AG383</f>
        <v>0</v>
      </c>
      <c r="G383" s="5">
        <f t="shared" si="893"/>
        <v>0</v>
      </c>
      <c r="H383" s="30">
        <f t="shared" si="13"/>
        <v>0</v>
      </c>
      <c r="I383" s="28"/>
      <c r="J383" s="28"/>
      <c r="K383" s="33">
        <f t="shared" si="51"/>
        <v>0</v>
      </c>
      <c r="L383" s="34"/>
      <c r="M383" s="28"/>
      <c r="N383" s="30">
        <f t="shared" si="17"/>
        <v>0</v>
      </c>
      <c r="O383" s="28"/>
      <c r="P383" s="28"/>
      <c r="Q383" s="30">
        <f t="shared" si="19"/>
        <v>0</v>
      </c>
      <c r="R383" s="28"/>
      <c r="S383" s="28"/>
      <c r="T383" s="30">
        <f t="shared" si="21"/>
        <v>0</v>
      </c>
      <c r="U383" s="28"/>
      <c r="V383" s="28"/>
      <c r="W383" s="30">
        <f t="shared" si="23"/>
        <v>0</v>
      </c>
      <c r="X383" s="28"/>
      <c r="Y383" s="28"/>
      <c r="Z383" s="30">
        <f t="shared" si="103"/>
        <v>0</v>
      </c>
      <c r="AA383" s="28"/>
      <c r="AB383" s="28"/>
      <c r="AC383" s="30">
        <f t="shared" si="104"/>
        <v>0</v>
      </c>
      <c r="AD383" s="28"/>
      <c r="AE383" s="28"/>
      <c r="AF383" s="30">
        <f t="shared" si="29"/>
        <v>0</v>
      </c>
      <c r="AG383" s="28"/>
      <c r="AH383" s="28"/>
      <c r="AI383" s="31"/>
      <c r="AJ383" s="30">
        <f t="shared" si="31"/>
        <v>0</v>
      </c>
      <c r="AK383" s="28"/>
      <c r="AL383" s="28"/>
      <c r="AM383" s="31"/>
    </row>
    <row r="384" hidden="1" outlineLevel="2">
      <c r="A384" s="92"/>
      <c r="B384" s="116"/>
      <c r="C384" s="116"/>
      <c r="D384" s="11">
        <v>2016.0</v>
      </c>
      <c r="E384" s="5">
        <f t="shared" si="11"/>
        <v>0</v>
      </c>
      <c r="F384" s="5">
        <f t="shared" ref="F384:G384" si="894">I384+L384+O384+R384+U384+X384+AA384+AD384+AK384+AG384</f>
        <v>0</v>
      </c>
      <c r="G384" s="5">
        <f t="shared" si="894"/>
        <v>0</v>
      </c>
      <c r="H384" s="30">
        <f t="shared" si="13"/>
        <v>0</v>
      </c>
      <c r="I384" s="28"/>
      <c r="J384" s="28"/>
      <c r="K384" s="30">
        <f t="shared" si="51"/>
        <v>0</v>
      </c>
      <c r="L384" s="28"/>
      <c r="M384" s="28"/>
      <c r="N384" s="30">
        <f t="shared" si="17"/>
        <v>0</v>
      </c>
      <c r="O384" s="28"/>
      <c r="P384" s="28"/>
      <c r="Q384" s="30">
        <f t="shared" si="19"/>
        <v>0</v>
      </c>
      <c r="R384" s="28"/>
      <c r="S384" s="28"/>
      <c r="T384" s="30">
        <f t="shared" si="21"/>
        <v>0</v>
      </c>
      <c r="U384" s="28"/>
      <c r="V384" s="28"/>
      <c r="W384" s="30">
        <f t="shared" si="23"/>
        <v>0</v>
      </c>
      <c r="X384" s="28"/>
      <c r="Y384" s="28"/>
      <c r="Z384" s="30">
        <f t="shared" si="103"/>
        <v>0</v>
      </c>
      <c r="AA384" s="28"/>
      <c r="AB384" s="28"/>
      <c r="AC384" s="30">
        <f t="shared" si="104"/>
        <v>0</v>
      </c>
      <c r="AD384" s="28"/>
      <c r="AE384" s="28"/>
      <c r="AF384" s="30">
        <f t="shared" si="29"/>
        <v>0</v>
      </c>
      <c r="AG384" s="28"/>
      <c r="AH384" s="28"/>
      <c r="AI384" s="31"/>
      <c r="AJ384" s="30">
        <f t="shared" si="31"/>
        <v>0</v>
      </c>
      <c r="AK384" s="28"/>
      <c r="AL384" s="28"/>
      <c r="AM384" s="31"/>
    </row>
    <row r="385" hidden="1" outlineLevel="2">
      <c r="A385" s="92"/>
      <c r="B385" s="116"/>
      <c r="C385" s="116"/>
      <c r="D385" s="11">
        <v>2017.0</v>
      </c>
      <c r="E385" s="5">
        <f t="shared" si="11"/>
        <v>0</v>
      </c>
      <c r="F385" s="5">
        <f t="shared" ref="F385:G385" si="895">I385+L385+O385+R385+U385+X385+AA385+AD385+AK385+AG385</f>
        <v>0</v>
      </c>
      <c r="G385" s="5">
        <f t="shared" si="895"/>
        <v>0</v>
      </c>
      <c r="H385" s="30">
        <f t="shared" si="13"/>
        <v>0</v>
      </c>
      <c r="I385" s="28"/>
      <c r="J385" s="28"/>
      <c r="K385" s="30">
        <f t="shared" si="51"/>
        <v>0</v>
      </c>
      <c r="L385" s="28"/>
      <c r="M385" s="28"/>
      <c r="N385" s="30">
        <f t="shared" si="17"/>
        <v>0</v>
      </c>
      <c r="O385" s="28"/>
      <c r="P385" s="28"/>
      <c r="Q385" s="30">
        <f t="shared" si="19"/>
        <v>0</v>
      </c>
      <c r="R385" s="28"/>
      <c r="S385" s="28"/>
      <c r="T385" s="30">
        <f t="shared" si="21"/>
        <v>0</v>
      </c>
      <c r="U385" s="28"/>
      <c r="V385" s="28"/>
      <c r="W385" s="30">
        <f t="shared" si="23"/>
        <v>0</v>
      </c>
      <c r="X385" s="28"/>
      <c r="Y385" s="28"/>
      <c r="Z385" s="30">
        <f t="shared" si="103"/>
        <v>0</v>
      </c>
      <c r="AA385" s="28"/>
      <c r="AB385" s="28"/>
      <c r="AC385" s="30">
        <f t="shared" si="104"/>
        <v>0</v>
      </c>
      <c r="AD385" s="28"/>
      <c r="AE385" s="28"/>
      <c r="AF385" s="30">
        <f t="shared" si="29"/>
        <v>0</v>
      </c>
      <c r="AG385" s="28"/>
      <c r="AH385" s="28"/>
      <c r="AI385" s="31"/>
      <c r="AJ385" s="30">
        <f t="shared" si="31"/>
        <v>0</v>
      </c>
      <c r="AK385" s="28"/>
      <c r="AL385" s="28"/>
      <c r="AM385" s="31"/>
    </row>
    <row r="386" hidden="1" outlineLevel="2">
      <c r="A386" s="92"/>
      <c r="B386" s="116"/>
      <c r="C386" s="116"/>
      <c r="D386" s="11">
        <v>2018.0</v>
      </c>
      <c r="E386" s="5">
        <f t="shared" si="11"/>
        <v>212</v>
      </c>
      <c r="F386" s="5">
        <f t="shared" ref="F386:G386" si="896">I386+L386+O386+R386+U386+X386+AA386+AD386+AK386+AG386</f>
        <v>212</v>
      </c>
      <c r="G386" s="5">
        <f t="shared" si="896"/>
        <v>0</v>
      </c>
      <c r="H386" s="30">
        <f t="shared" si="13"/>
        <v>0</v>
      </c>
      <c r="I386" s="28"/>
      <c r="J386" s="28"/>
      <c r="K386" s="30">
        <f t="shared" si="51"/>
        <v>0</v>
      </c>
      <c r="L386" s="28"/>
      <c r="M386" s="28"/>
      <c r="N386" s="30">
        <f t="shared" si="17"/>
        <v>0</v>
      </c>
      <c r="O386" s="28"/>
      <c r="P386" s="28"/>
      <c r="Q386" s="30">
        <f t="shared" si="19"/>
        <v>0</v>
      </c>
      <c r="R386" s="28"/>
      <c r="S386" s="28"/>
      <c r="T386" s="30">
        <f t="shared" si="21"/>
        <v>0</v>
      </c>
      <c r="U386" s="28"/>
      <c r="V386" s="28"/>
      <c r="W386" s="30">
        <f t="shared" si="23"/>
        <v>0</v>
      </c>
      <c r="X386" s="28"/>
      <c r="Y386" s="28"/>
      <c r="Z386" s="30">
        <f t="shared" si="103"/>
        <v>0</v>
      </c>
      <c r="AA386" s="28"/>
      <c r="AB386" s="28"/>
      <c r="AC386" s="30">
        <f t="shared" si="104"/>
        <v>0</v>
      </c>
      <c r="AD386" s="28"/>
      <c r="AE386" s="28"/>
      <c r="AF386" s="33">
        <f t="shared" si="29"/>
        <v>191.4</v>
      </c>
      <c r="AG386" s="34">
        <v>191.4</v>
      </c>
      <c r="AH386" s="28"/>
      <c r="AI386" s="31"/>
      <c r="AJ386" s="33">
        <f t="shared" si="31"/>
        <v>20.6</v>
      </c>
      <c r="AK386" s="34">
        <v>20.6</v>
      </c>
      <c r="AL386" s="28"/>
      <c r="AM386" s="31"/>
    </row>
    <row r="387" hidden="1" outlineLevel="2">
      <c r="A387" s="92"/>
      <c r="B387" s="116"/>
      <c r="C387" s="116"/>
      <c r="D387" s="11">
        <v>2019.0</v>
      </c>
      <c r="E387" s="5">
        <f t="shared" si="11"/>
        <v>1940</v>
      </c>
      <c r="F387" s="5">
        <f t="shared" ref="F387:G387" si="897">I387+L387+O387+R387+U387+X387+AA387+AD387+AK387+AG387</f>
        <v>1940</v>
      </c>
      <c r="G387" s="5">
        <f t="shared" si="897"/>
        <v>0</v>
      </c>
      <c r="H387" s="30">
        <f t="shared" si="13"/>
        <v>0</v>
      </c>
      <c r="I387" s="28"/>
      <c r="J387" s="28"/>
      <c r="K387" s="30">
        <f t="shared" si="51"/>
        <v>0</v>
      </c>
      <c r="L387" s="28"/>
      <c r="M387" s="28"/>
      <c r="N387" s="30">
        <f t="shared" si="17"/>
        <v>0</v>
      </c>
      <c r="O387" s="28"/>
      <c r="P387" s="28"/>
      <c r="Q387" s="30">
        <f t="shared" si="19"/>
        <v>0</v>
      </c>
      <c r="R387" s="28"/>
      <c r="S387" s="28"/>
      <c r="T387" s="30">
        <f t="shared" si="21"/>
        <v>0</v>
      </c>
      <c r="U387" s="28"/>
      <c r="V387" s="28"/>
      <c r="W387" s="30">
        <f t="shared" si="23"/>
        <v>0</v>
      </c>
      <c r="X387" s="28"/>
      <c r="Y387" s="28"/>
      <c r="Z387" s="33">
        <f t="shared" si="103"/>
        <v>459</v>
      </c>
      <c r="AA387" s="34">
        <v>459.0</v>
      </c>
      <c r="AB387" s="28"/>
      <c r="AC387" s="30">
        <f t="shared" si="104"/>
        <v>0</v>
      </c>
      <c r="AD387" s="28"/>
      <c r="AE387" s="28"/>
      <c r="AF387" s="33">
        <f t="shared" si="29"/>
        <v>1469.8</v>
      </c>
      <c r="AG387" s="34">
        <v>1469.8</v>
      </c>
      <c r="AH387" s="28"/>
      <c r="AI387" s="31"/>
      <c r="AJ387" s="33">
        <f t="shared" si="31"/>
        <v>11.2</v>
      </c>
      <c r="AK387" s="34">
        <v>11.2</v>
      </c>
      <c r="AL387" s="28"/>
      <c r="AM387" s="31"/>
    </row>
    <row r="388" hidden="1" outlineLevel="2">
      <c r="A388" s="92"/>
      <c r="B388" s="116"/>
      <c r="C388" s="116"/>
      <c r="D388" s="11">
        <v>2020.0</v>
      </c>
      <c r="E388" s="5">
        <f t="shared" si="11"/>
        <v>0</v>
      </c>
      <c r="F388" s="5">
        <f t="shared" ref="F388:G388" si="898">I388+L388+O388+R388+U388+X388+AA388+AD388+AK388+AG388</f>
        <v>0</v>
      </c>
      <c r="G388" s="5">
        <f t="shared" si="898"/>
        <v>0</v>
      </c>
      <c r="H388" s="30">
        <f t="shared" si="13"/>
        <v>0</v>
      </c>
      <c r="I388" s="28"/>
      <c r="J388" s="28"/>
      <c r="K388" s="30">
        <f t="shared" si="51"/>
        <v>0</v>
      </c>
      <c r="L388" s="28"/>
      <c r="M388" s="28"/>
      <c r="N388" s="30">
        <f t="shared" si="17"/>
        <v>0</v>
      </c>
      <c r="O388" s="28"/>
      <c r="P388" s="28"/>
      <c r="Q388" s="30">
        <f t="shared" si="19"/>
        <v>0</v>
      </c>
      <c r="R388" s="28"/>
      <c r="S388" s="28"/>
      <c r="T388" s="30">
        <f t="shared" si="21"/>
        <v>0</v>
      </c>
      <c r="U388" s="28"/>
      <c r="V388" s="28"/>
      <c r="W388" s="30">
        <f t="shared" si="23"/>
        <v>0</v>
      </c>
      <c r="X388" s="28"/>
      <c r="Y388" s="28"/>
      <c r="Z388" s="30">
        <f t="shared" si="103"/>
        <v>0</v>
      </c>
      <c r="AA388" s="28"/>
      <c r="AB388" s="28"/>
      <c r="AC388" s="33">
        <f t="shared" si="104"/>
        <v>0</v>
      </c>
      <c r="AD388" s="34"/>
      <c r="AE388" s="28"/>
      <c r="AF388" s="30">
        <f t="shared" si="29"/>
        <v>0</v>
      </c>
      <c r="AG388" s="28"/>
      <c r="AH388" s="28"/>
      <c r="AI388" s="31"/>
      <c r="AJ388" s="30">
        <f t="shared" si="31"/>
        <v>0</v>
      </c>
      <c r="AK388" s="28"/>
      <c r="AL388" s="28"/>
      <c r="AM388" s="31"/>
    </row>
    <row r="389" hidden="1" outlineLevel="2">
      <c r="A389" s="92"/>
      <c r="B389" s="116"/>
      <c r="C389" s="116"/>
      <c r="D389" s="35">
        <v>2021.0</v>
      </c>
      <c r="E389" s="5">
        <f t="shared" si="11"/>
        <v>0</v>
      </c>
      <c r="F389" s="5">
        <f t="shared" ref="F389:G389" si="899">I389+L389+O389+R389+U389+X389+AA389+AD389+AK389+AG389</f>
        <v>0</v>
      </c>
      <c r="G389" s="5">
        <f t="shared" si="899"/>
        <v>0</v>
      </c>
      <c r="H389" s="30">
        <f t="shared" si="13"/>
        <v>0</v>
      </c>
      <c r="I389" s="28"/>
      <c r="J389" s="28"/>
      <c r="K389" s="30">
        <f t="shared" si="51"/>
        <v>0</v>
      </c>
      <c r="L389" s="28"/>
      <c r="M389" s="28"/>
      <c r="N389" s="30">
        <f t="shared" si="17"/>
        <v>0</v>
      </c>
      <c r="O389" s="28"/>
      <c r="P389" s="28"/>
      <c r="Q389" s="30">
        <f t="shared" si="19"/>
        <v>0</v>
      </c>
      <c r="R389" s="28"/>
      <c r="S389" s="28"/>
      <c r="T389" s="30">
        <f t="shared" si="21"/>
        <v>0</v>
      </c>
      <c r="U389" s="28"/>
      <c r="V389" s="28"/>
      <c r="W389" s="30">
        <f t="shared" si="23"/>
        <v>0</v>
      </c>
      <c r="X389" s="28"/>
      <c r="Y389" s="28"/>
      <c r="Z389" s="30">
        <f t="shared" si="103"/>
        <v>0</v>
      </c>
      <c r="AA389" s="28"/>
      <c r="AB389" s="28"/>
      <c r="AC389" s="33">
        <f t="shared" si="104"/>
        <v>0</v>
      </c>
      <c r="AD389" s="34"/>
      <c r="AE389" s="28"/>
      <c r="AF389" s="30">
        <f t="shared" si="29"/>
        <v>0</v>
      </c>
      <c r="AG389" s="28"/>
      <c r="AH389" s="28"/>
      <c r="AI389" s="31"/>
      <c r="AJ389" s="30">
        <f t="shared" si="31"/>
        <v>0</v>
      </c>
      <c r="AK389" s="28"/>
      <c r="AL389" s="28"/>
      <c r="AM389" s="31"/>
    </row>
    <row r="390" outlineLevel="1" collapsed="1">
      <c r="A390" s="22">
        <v>48.0</v>
      </c>
      <c r="B390" s="22" t="s">
        <v>164</v>
      </c>
      <c r="C390" s="22" t="s">
        <v>165</v>
      </c>
      <c r="D390" s="24"/>
      <c r="E390" s="25">
        <f t="shared" si="11"/>
        <v>4224.9</v>
      </c>
      <c r="F390" s="25">
        <f t="shared" ref="F390:G390" si="900">SUM(F391:F397)</f>
        <v>4224.9</v>
      </c>
      <c r="G390" s="25">
        <f t="shared" si="900"/>
        <v>0</v>
      </c>
      <c r="H390" s="26">
        <f t="shared" si="13"/>
        <v>41.7</v>
      </c>
      <c r="I390" s="22">
        <f t="shared" ref="I390:J390" si="901">SUM(I391:I397)</f>
        <v>41.7</v>
      </c>
      <c r="J390" s="22">
        <f t="shared" si="901"/>
        <v>0</v>
      </c>
      <c r="K390" s="26">
        <f t="shared" si="51"/>
        <v>814</v>
      </c>
      <c r="L390" s="22">
        <f t="shared" ref="L390:M390" si="902">SUM(L391:L397)</f>
        <v>814</v>
      </c>
      <c r="M390" s="22">
        <f t="shared" si="902"/>
        <v>0</v>
      </c>
      <c r="N390" s="26">
        <f t="shared" si="17"/>
        <v>0</v>
      </c>
      <c r="O390" s="22">
        <f t="shared" ref="O390:P390" si="903">SUM(O391:O397)</f>
        <v>0</v>
      </c>
      <c r="P390" s="22">
        <f t="shared" si="903"/>
        <v>0</v>
      </c>
      <c r="Q390" s="26">
        <f t="shared" si="19"/>
        <v>0</v>
      </c>
      <c r="R390" s="22">
        <f t="shared" ref="R390:S390" si="904">SUM(R391:R397)</f>
        <v>0</v>
      </c>
      <c r="S390" s="22">
        <f t="shared" si="904"/>
        <v>0</v>
      </c>
      <c r="T390" s="26">
        <f t="shared" si="21"/>
        <v>1685.5</v>
      </c>
      <c r="U390" s="22">
        <f t="shared" ref="U390:V390" si="905">SUM(U391:U397)</f>
        <v>1685.5</v>
      </c>
      <c r="V390" s="22">
        <f t="shared" si="905"/>
        <v>0</v>
      </c>
      <c r="W390" s="26">
        <f t="shared" si="23"/>
        <v>0</v>
      </c>
      <c r="X390" s="22">
        <f t="shared" ref="X390:Y390" si="906">SUM(X391:X397)</f>
        <v>0</v>
      </c>
      <c r="Y390" s="22">
        <f t="shared" si="906"/>
        <v>0</v>
      </c>
      <c r="Z390" s="26">
        <f t="shared" si="103"/>
        <v>735.8</v>
      </c>
      <c r="AA390" s="22">
        <f t="shared" ref="AA390:AB390" si="907">SUM(AA391:AA397)</f>
        <v>735.8</v>
      </c>
      <c r="AB390" s="22">
        <f t="shared" si="907"/>
        <v>0</v>
      </c>
      <c r="AC390" s="26">
        <f t="shared" si="104"/>
        <v>442.8</v>
      </c>
      <c r="AD390" s="22">
        <f t="shared" ref="AD390:AE390" si="908">SUM(AD391:AD397)</f>
        <v>442.8</v>
      </c>
      <c r="AE390" s="22">
        <f t="shared" si="908"/>
        <v>0</v>
      </c>
      <c r="AF390" s="26">
        <f t="shared" si="29"/>
        <v>299.3</v>
      </c>
      <c r="AG390" s="22">
        <f t="shared" ref="AG390:AH390" si="909">SUM(AG391:AG397)</f>
        <v>299.3</v>
      </c>
      <c r="AH390" s="22">
        <f t="shared" si="909"/>
        <v>0</v>
      </c>
      <c r="AI390" s="27"/>
      <c r="AJ390" s="26">
        <f t="shared" si="31"/>
        <v>205.8</v>
      </c>
      <c r="AK390" s="22">
        <f t="shared" ref="AK390:AL390" si="910">SUM(AK391:AK397)</f>
        <v>205.8</v>
      </c>
      <c r="AL390" s="22">
        <f t="shared" si="910"/>
        <v>0</v>
      </c>
      <c r="AM390" s="27"/>
    </row>
    <row r="391" hidden="1" outlineLevel="2">
      <c r="A391" s="92"/>
      <c r="B391" s="116"/>
      <c r="C391" s="116"/>
      <c r="D391" s="11">
        <v>2015.0</v>
      </c>
      <c r="E391" s="5">
        <f t="shared" si="11"/>
        <v>601</v>
      </c>
      <c r="F391" s="5">
        <f t="shared" ref="F391:G391" si="911">I391+L391+O391+R391+U391+X391+AA391+AD391+AK391+AG391</f>
        <v>601</v>
      </c>
      <c r="G391" s="5">
        <f t="shared" si="911"/>
        <v>0</v>
      </c>
      <c r="H391" s="30">
        <f t="shared" si="13"/>
        <v>0</v>
      </c>
      <c r="I391" s="28"/>
      <c r="J391" s="28"/>
      <c r="K391" s="33">
        <f t="shared" si="51"/>
        <v>601</v>
      </c>
      <c r="L391" s="34">
        <v>601.0</v>
      </c>
      <c r="M391" s="28"/>
      <c r="N391" s="30">
        <f t="shared" si="17"/>
        <v>0</v>
      </c>
      <c r="O391" s="28"/>
      <c r="P391" s="28"/>
      <c r="Q391" s="30">
        <f t="shared" si="19"/>
        <v>0</v>
      </c>
      <c r="R391" s="28"/>
      <c r="S391" s="28"/>
      <c r="T391" s="30">
        <f t="shared" si="21"/>
        <v>0</v>
      </c>
      <c r="U391" s="28"/>
      <c r="V391" s="28"/>
      <c r="W391" s="30">
        <f t="shared" si="23"/>
        <v>0</v>
      </c>
      <c r="X391" s="28"/>
      <c r="Y391" s="28"/>
      <c r="Z391" s="30">
        <f t="shared" si="103"/>
        <v>0</v>
      </c>
      <c r="AA391" s="28"/>
      <c r="AB391" s="28"/>
      <c r="AC391" s="30">
        <f t="shared" si="104"/>
        <v>0</v>
      </c>
      <c r="AD391" s="28"/>
      <c r="AE391" s="28"/>
      <c r="AF391" s="30">
        <f t="shared" si="29"/>
        <v>0</v>
      </c>
      <c r="AG391" s="28"/>
      <c r="AH391" s="28"/>
      <c r="AI391" s="31"/>
      <c r="AJ391" s="30">
        <f t="shared" si="31"/>
        <v>0</v>
      </c>
      <c r="AK391" s="28"/>
      <c r="AL391" s="28"/>
      <c r="AM391" s="31"/>
    </row>
    <row r="392" hidden="1" outlineLevel="2">
      <c r="A392" s="92"/>
      <c r="B392" s="116"/>
      <c r="C392" s="116"/>
      <c r="D392" s="11">
        <v>2016.0</v>
      </c>
      <c r="E392" s="5">
        <f t="shared" si="11"/>
        <v>41.7</v>
      </c>
      <c r="F392" s="5">
        <f t="shared" ref="F392:G392" si="912">I392+L392+O392+R392+U392+X392+AA392+AD392+AK392+AG392</f>
        <v>41.7</v>
      </c>
      <c r="G392" s="5">
        <f t="shared" si="912"/>
        <v>0</v>
      </c>
      <c r="H392" s="33">
        <f t="shared" si="13"/>
        <v>41.7</v>
      </c>
      <c r="I392" s="34">
        <v>41.7</v>
      </c>
      <c r="J392" s="28"/>
      <c r="K392" s="30">
        <f t="shared" si="51"/>
        <v>0</v>
      </c>
      <c r="L392" s="28"/>
      <c r="M392" s="28"/>
      <c r="N392" s="30">
        <f t="shared" si="17"/>
        <v>0</v>
      </c>
      <c r="O392" s="28"/>
      <c r="P392" s="28"/>
      <c r="Q392" s="30">
        <f t="shared" si="19"/>
        <v>0</v>
      </c>
      <c r="R392" s="28"/>
      <c r="S392" s="28"/>
      <c r="T392" s="30">
        <f t="shared" si="21"/>
        <v>0</v>
      </c>
      <c r="U392" s="28"/>
      <c r="V392" s="28"/>
      <c r="W392" s="30">
        <f t="shared" si="23"/>
        <v>0</v>
      </c>
      <c r="X392" s="28"/>
      <c r="Y392" s="28"/>
      <c r="Z392" s="30">
        <f t="shared" si="103"/>
        <v>0</v>
      </c>
      <c r="AA392" s="28"/>
      <c r="AB392" s="28"/>
      <c r="AC392" s="30">
        <f t="shared" si="104"/>
        <v>0</v>
      </c>
      <c r="AD392" s="28"/>
      <c r="AE392" s="28"/>
      <c r="AF392" s="30">
        <f t="shared" si="29"/>
        <v>0</v>
      </c>
      <c r="AG392" s="28"/>
      <c r="AH392" s="28"/>
      <c r="AI392" s="31"/>
      <c r="AJ392" s="30">
        <f t="shared" si="31"/>
        <v>0</v>
      </c>
      <c r="AK392" s="28"/>
      <c r="AL392" s="28"/>
      <c r="AM392" s="31"/>
    </row>
    <row r="393" hidden="1" outlineLevel="2">
      <c r="A393" s="92"/>
      <c r="B393" s="116"/>
      <c r="C393" s="116"/>
      <c r="D393" s="11">
        <v>2017.0</v>
      </c>
      <c r="E393" s="5">
        <f t="shared" si="11"/>
        <v>926.7</v>
      </c>
      <c r="F393" s="5">
        <f t="shared" ref="F393:G393" si="913">I393+L393+O393+R393+U393+X393+AA393+AD393+AK393+AG393</f>
        <v>926.7</v>
      </c>
      <c r="G393" s="5">
        <f t="shared" si="913"/>
        <v>0</v>
      </c>
      <c r="H393" s="30">
        <f t="shared" si="13"/>
        <v>0</v>
      </c>
      <c r="I393" s="28"/>
      <c r="J393" s="28"/>
      <c r="K393" s="33">
        <f t="shared" si="51"/>
        <v>89.3</v>
      </c>
      <c r="L393" s="34">
        <v>89.3</v>
      </c>
      <c r="M393" s="28"/>
      <c r="N393" s="30">
        <f t="shared" si="17"/>
        <v>0</v>
      </c>
      <c r="O393" s="28"/>
      <c r="P393" s="28"/>
      <c r="Q393" s="30">
        <f t="shared" si="19"/>
        <v>0</v>
      </c>
      <c r="R393" s="28"/>
      <c r="S393" s="28"/>
      <c r="T393" s="30">
        <f t="shared" si="21"/>
        <v>0</v>
      </c>
      <c r="U393" s="28"/>
      <c r="V393" s="28"/>
      <c r="W393" s="30">
        <f t="shared" si="23"/>
        <v>0</v>
      </c>
      <c r="X393" s="28"/>
      <c r="Y393" s="28"/>
      <c r="Z393" s="33">
        <f t="shared" si="103"/>
        <v>344.6</v>
      </c>
      <c r="AA393" s="34">
        <v>344.6</v>
      </c>
      <c r="AB393" s="28"/>
      <c r="AC393" s="33">
        <f t="shared" si="104"/>
        <v>29.4</v>
      </c>
      <c r="AD393" s="34">
        <v>29.4</v>
      </c>
      <c r="AE393" s="28"/>
      <c r="AF393" s="33">
        <f t="shared" si="29"/>
        <v>287.6</v>
      </c>
      <c r="AG393" s="34">
        <v>287.6</v>
      </c>
      <c r="AH393" s="28"/>
      <c r="AI393" s="31"/>
      <c r="AJ393" s="33">
        <f t="shared" si="31"/>
        <v>175.8</v>
      </c>
      <c r="AK393" s="34">
        <v>175.8</v>
      </c>
      <c r="AL393" s="28"/>
      <c r="AM393" s="31"/>
    </row>
    <row r="394" hidden="1" outlineLevel="2">
      <c r="A394" s="92"/>
      <c r="B394" s="116"/>
      <c r="C394" s="116"/>
      <c r="D394" s="11">
        <v>2018.0</v>
      </c>
      <c r="E394" s="5">
        <f t="shared" si="11"/>
        <v>542.8</v>
      </c>
      <c r="F394" s="5">
        <f t="shared" ref="F394:G394" si="914">I394+L394+O394+R394+U394+X394+AA394+AD394+AK394+AG394</f>
        <v>542.8</v>
      </c>
      <c r="G394" s="5">
        <f t="shared" si="914"/>
        <v>0</v>
      </c>
      <c r="H394" s="30">
        <f t="shared" si="13"/>
        <v>0</v>
      </c>
      <c r="I394" s="28"/>
      <c r="J394" s="28"/>
      <c r="K394" s="33">
        <f t="shared" si="51"/>
        <v>109.9</v>
      </c>
      <c r="L394" s="34">
        <v>109.9</v>
      </c>
      <c r="M394" s="28"/>
      <c r="N394" s="30">
        <f t="shared" si="17"/>
        <v>0</v>
      </c>
      <c r="O394" s="28"/>
      <c r="P394" s="28"/>
      <c r="Q394" s="30">
        <f t="shared" si="19"/>
        <v>0</v>
      </c>
      <c r="R394" s="28"/>
      <c r="S394" s="28"/>
      <c r="T394" s="30">
        <f t="shared" si="21"/>
        <v>0</v>
      </c>
      <c r="U394" s="28"/>
      <c r="V394" s="28"/>
      <c r="W394" s="30">
        <f t="shared" si="23"/>
        <v>0</v>
      </c>
      <c r="X394" s="28"/>
      <c r="Y394" s="28"/>
      <c r="Z394" s="33">
        <f t="shared" si="103"/>
        <v>391.2</v>
      </c>
      <c r="AA394" s="34">
        <v>391.2</v>
      </c>
      <c r="AB394" s="28"/>
      <c r="AC394" s="30">
        <f t="shared" si="104"/>
        <v>0</v>
      </c>
      <c r="AD394" s="28"/>
      <c r="AE394" s="28"/>
      <c r="AF394" s="33">
        <f t="shared" si="29"/>
        <v>11.7</v>
      </c>
      <c r="AG394" s="34">
        <v>11.7</v>
      </c>
      <c r="AH394" s="28"/>
      <c r="AI394" s="31"/>
      <c r="AJ394" s="33">
        <f t="shared" si="31"/>
        <v>30</v>
      </c>
      <c r="AK394" s="34">
        <v>30.0</v>
      </c>
      <c r="AL394" s="28"/>
      <c r="AM394" s="31"/>
    </row>
    <row r="395" hidden="1" outlineLevel="2">
      <c r="A395" s="92"/>
      <c r="B395" s="116"/>
      <c r="C395" s="116"/>
      <c r="D395" s="11">
        <v>2019.0</v>
      </c>
      <c r="E395" s="5">
        <f t="shared" si="11"/>
        <v>378.7</v>
      </c>
      <c r="F395" s="5">
        <f t="shared" ref="F395:G395" si="915">I395+L395+O395+R395+U395+X395+AA395+AD395+AK395+AG395</f>
        <v>378.7</v>
      </c>
      <c r="G395" s="5">
        <f t="shared" si="915"/>
        <v>0</v>
      </c>
      <c r="H395" s="30">
        <f t="shared" si="13"/>
        <v>0</v>
      </c>
      <c r="I395" s="28"/>
      <c r="J395" s="28"/>
      <c r="K395" s="33">
        <f t="shared" si="51"/>
        <v>13.8</v>
      </c>
      <c r="L395" s="34">
        <v>13.8</v>
      </c>
      <c r="M395" s="28"/>
      <c r="N395" s="30">
        <f t="shared" si="17"/>
        <v>0</v>
      </c>
      <c r="O395" s="28"/>
      <c r="P395" s="28"/>
      <c r="Q395" s="30">
        <f t="shared" si="19"/>
        <v>0</v>
      </c>
      <c r="R395" s="28"/>
      <c r="S395" s="28"/>
      <c r="T395" s="33">
        <f t="shared" si="21"/>
        <v>70.5</v>
      </c>
      <c r="U395" s="34">
        <v>70.5</v>
      </c>
      <c r="V395" s="28"/>
      <c r="W395" s="30">
        <f t="shared" si="23"/>
        <v>0</v>
      </c>
      <c r="X395" s="28"/>
      <c r="Y395" s="28"/>
      <c r="Z395" s="30">
        <f t="shared" si="103"/>
        <v>0</v>
      </c>
      <c r="AA395" s="28"/>
      <c r="AB395" s="28"/>
      <c r="AC395" s="33">
        <f t="shared" si="104"/>
        <v>294.4</v>
      </c>
      <c r="AD395" s="34">
        <v>294.4</v>
      </c>
      <c r="AE395" s="28"/>
      <c r="AF395" s="30">
        <f t="shared" si="29"/>
        <v>0</v>
      </c>
      <c r="AG395" s="28"/>
      <c r="AH395" s="28"/>
      <c r="AI395" s="31"/>
      <c r="AJ395" s="30">
        <f t="shared" si="31"/>
        <v>0</v>
      </c>
      <c r="AK395" s="28"/>
      <c r="AL395" s="28"/>
      <c r="AM395" s="31"/>
    </row>
    <row r="396" hidden="1" outlineLevel="2">
      <c r="A396" s="92"/>
      <c r="B396" s="116"/>
      <c r="C396" s="116"/>
      <c r="D396" s="11">
        <v>2020.0</v>
      </c>
      <c r="E396" s="5">
        <f t="shared" si="11"/>
        <v>1734</v>
      </c>
      <c r="F396" s="5">
        <f t="shared" ref="F396:G396" si="916">I396+L396+O396+R396+U396+X396+AA396+AD396+AK396+AG396</f>
        <v>1734</v>
      </c>
      <c r="G396" s="5">
        <f t="shared" si="916"/>
        <v>0</v>
      </c>
      <c r="H396" s="30">
        <f t="shared" si="13"/>
        <v>0</v>
      </c>
      <c r="I396" s="28"/>
      <c r="J396" s="28"/>
      <c r="K396" s="30">
        <f t="shared" si="51"/>
        <v>0</v>
      </c>
      <c r="L396" s="28"/>
      <c r="M396" s="28"/>
      <c r="N396" s="30">
        <f t="shared" si="17"/>
        <v>0</v>
      </c>
      <c r="O396" s="28"/>
      <c r="P396" s="28"/>
      <c r="Q396" s="30">
        <f t="shared" si="19"/>
        <v>0</v>
      </c>
      <c r="R396" s="28"/>
      <c r="S396" s="28"/>
      <c r="T396" s="33">
        <f t="shared" si="21"/>
        <v>1615</v>
      </c>
      <c r="U396" s="34">
        <v>1615.0</v>
      </c>
      <c r="V396" s="28"/>
      <c r="W396" s="30">
        <f t="shared" si="23"/>
        <v>0</v>
      </c>
      <c r="X396" s="28"/>
      <c r="Y396" s="28"/>
      <c r="Z396" s="30">
        <f t="shared" si="103"/>
        <v>0</v>
      </c>
      <c r="AA396" s="28"/>
      <c r="AB396" s="28"/>
      <c r="AC396" s="33">
        <f t="shared" si="104"/>
        <v>119</v>
      </c>
      <c r="AD396" s="34">
        <v>119.0</v>
      </c>
      <c r="AE396" s="28"/>
      <c r="AF396" s="30">
        <f t="shared" si="29"/>
        <v>0</v>
      </c>
      <c r="AG396" s="28"/>
      <c r="AH396" s="28"/>
      <c r="AI396" s="31"/>
      <c r="AJ396" s="30">
        <f t="shared" si="31"/>
        <v>0</v>
      </c>
      <c r="AK396" s="28"/>
      <c r="AL396" s="28"/>
      <c r="AM396" s="31"/>
    </row>
    <row r="397" hidden="1" outlineLevel="2">
      <c r="A397" s="92"/>
      <c r="B397" s="116"/>
      <c r="C397" s="116"/>
      <c r="D397" s="35">
        <v>2021.0</v>
      </c>
      <c r="E397" s="5">
        <f t="shared" si="11"/>
        <v>0</v>
      </c>
      <c r="F397" s="5">
        <f t="shared" ref="F397:G397" si="917">I397+L397+O397+R397+U397+X397+AA397+AD397+AK397+AG397</f>
        <v>0</v>
      </c>
      <c r="G397" s="5">
        <f t="shared" si="917"/>
        <v>0</v>
      </c>
      <c r="H397" s="30">
        <f t="shared" si="13"/>
        <v>0</v>
      </c>
      <c r="I397" s="28"/>
      <c r="J397" s="28"/>
      <c r="K397" s="30">
        <f t="shared" si="51"/>
        <v>0</v>
      </c>
      <c r="L397" s="28"/>
      <c r="M397" s="28"/>
      <c r="N397" s="30">
        <f t="shared" si="17"/>
        <v>0</v>
      </c>
      <c r="O397" s="28"/>
      <c r="P397" s="28"/>
      <c r="Q397" s="30">
        <f t="shared" si="19"/>
        <v>0</v>
      </c>
      <c r="R397" s="28"/>
      <c r="S397" s="28"/>
      <c r="T397" s="33">
        <f t="shared" si="21"/>
        <v>0</v>
      </c>
      <c r="U397" s="34"/>
      <c r="V397" s="28"/>
      <c r="W397" s="30">
        <f t="shared" si="23"/>
        <v>0</v>
      </c>
      <c r="X397" s="28"/>
      <c r="Y397" s="28"/>
      <c r="Z397" s="30">
        <f t="shared" si="103"/>
        <v>0</v>
      </c>
      <c r="AA397" s="28"/>
      <c r="AB397" s="28"/>
      <c r="AC397" s="33">
        <f t="shared" si="104"/>
        <v>0</v>
      </c>
      <c r="AD397" s="34"/>
      <c r="AE397" s="28"/>
      <c r="AF397" s="30">
        <f t="shared" si="29"/>
        <v>0</v>
      </c>
      <c r="AG397" s="28"/>
      <c r="AH397" s="28"/>
      <c r="AI397" s="31"/>
      <c r="AJ397" s="30">
        <f t="shared" si="31"/>
        <v>0</v>
      </c>
      <c r="AK397" s="28"/>
      <c r="AL397" s="28"/>
      <c r="AM397" s="31"/>
    </row>
    <row r="398" outlineLevel="1" collapsed="1">
      <c r="A398" s="22">
        <v>49.0</v>
      </c>
      <c r="B398" s="22" t="s">
        <v>166</v>
      </c>
      <c r="C398" s="22" t="s">
        <v>167</v>
      </c>
      <c r="D398" s="24"/>
      <c r="E398" s="25">
        <f t="shared" si="11"/>
        <v>3319.4</v>
      </c>
      <c r="F398" s="25">
        <f t="shared" ref="F398:G398" si="918">SUM(F399:F405)</f>
        <v>3319.4</v>
      </c>
      <c r="G398" s="25">
        <f t="shared" si="918"/>
        <v>0</v>
      </c>
      <c r="H398" s="26">
        <f t="shared" si="13"/>
        <v>149.9</v>
      </c>
      <c r="I398" s="22">
        <f t="shared" ref="I398:J398" si="919">SUM(I399:I405)</f>
        <v>149.9</v>
      </c>
      <c r="J398" s="22">
        <f t="shared" si="919"/>
        <v>0</v>
      </c>
      <c r="K398" s="26">
        <f t="shared" si="51"/>
        <v>0</v>
      </c>
      <c r="L398" s="22">
        <f t="shared" ref="L398:M398" si="920">SUM(L399:L405)</f>
        <v>0</v>
      </c>
      <c r="M398" s="22">
        <f t="shared" si="920"/>
        <v>0</v>
      </c>
      <c r="N398" s="26">
        <f t="shared" si="17"/>
        <v>636.8</v>
      </c>
      <c r="O398" s="22">
        <f t="shared" ref="O398:P398" si="921">SUM(O399:O405)</f>
        <v>636.8</v>
      </c>
      <c r="P398" s="22">
        <f t="shared" si="921"/>
        <v>0</v>
      </c>
      <c r="Q398" s="26">
        <f t="shared" si="19"/>
        <v>0</v>
      </c>
      <c r="R398" s="22">
        <f t="shared" ref="R398:S398" si="922">SUM(R399:R405)</f>
        <v>0</v>
      </c>
      <c r="S398" s="22">
        <f t="shared" si="922"/>
        <v>0</v>
      </c>
      <c r="T398" s="26">
        <f t="shared" si="21"/>
        <v>0</v>
      </c>
      <c r="U398" s="22">
        <f t="shared" ref="U398:V398" si="923">SUM(U399:U405)</f>
        <v>0</v>
      </c>
      <c r="V398" s="22">
        <f t="shared" si="923"/>
        <v>0</v>
      </c>
      <c r="W398" s="26">
        <f t="shared" si="23"/>
        <v>0</v>
      </c>
      <c r="X398" s="22">
        <f t="shared" ref="X398:Y398" si="924">SUM(X399:X405)</f>
        <v>0</v>
      </c>
      <c r="Y398" s="22">
        <f t="shared" si="924"/>
        <v>0</v>
      </c>
      <c r="Z398" s="26">
        <f t="shared" si="103"/>
        <v>0</v>
      </c>
      <c r="AA398" s="22">
        <f t="shared" ref="AA398:AB398" si="925">SUM(AA399:AA405)</f>
        <v>0</v>
      </c>
      <c r="AB398" s="22">
        <f t="shared" si="925"/>
        <v>0</v>
      </c>
      <c r="AC398" s="26">
        <f t="shared" si="104"/>
        <v>190.1</v>
      </c>
      <c r="AD398" s="22">
        <f t="shared" ref="AD398:AE398" si="926">SUM(AD399:AD405)</f>
        <v>190.1</v>
      </c>
      <c r="AE398" s="22">
        <f t="shared" si="926"/>
        <v>0</v>
      </c>
      <c r="AF398" s="26">
        <f t="shared" si="29"/>
        <v>2312.6</v>
      </c>
      <c r="AG398" s="22">
        <f t="shared" ref="AG398:AH398" si="927">SUM(AG399:AG405)</f>
        <v>2312.6</v>
      </c>
      <c r="AH398" s="22">
        <f t="shared" si="927"/>
        <v>0</v>
      </c>
      <c r="AI398" s="27"/>
      <c r="AJ398" s="26">
        <f t="shared" si="31"/>
        <v>30</v>
      </c>
      <c r="AK398" s="22">
        <f t="shared" ref="AK398:AL398" si="928">SUM(AK399:AK405)</f>
        <v>30</v>
      </c>
      <c r="AL398" s="22">
        <f t="shared" si="928"/>
        <v>0</v>
      </c>
      <c r="AM398" s="27"/>
    </row>
    <row r="399" hidden="1" outlineLevel="2">
      <c r="A399" s="92"/>
      <c r="B399" s="116"/>
      <c r="C399" s="116"/>
      <c r="D399" s="11">
        <v>2015.0</v>
      </c>
      <c r="E399" s="5">
        <f t="shared" si="11"/>
        <v>1820</v>
      </c>
      <c r="F399" s="5">
        <f t="shared" ref="F399:G399" si="929">I399+L399+O399+R399+U399+X399+AA399+AD399+AK399+AG399</f>
        <v>1820</v>
      </c>
      <c r="G399" s="5">
        <f t="shared" si="929"/>
        <v>0</v>
      </c>
      <c r="H399" s="33">
        <f t="shared" si="13"/>
        <v>149.9</v>
      </c>
      <c r="I399" s="34">
        <v>149.9</v>
      </c>
      <c r="J399" s="28"/>
      <c r="K399" s="30">
        <f t="shared" si="51"/>
        <v>0</v>
      </c>
      <c r="L399" s="28"/>
      <c r="M399" s="28"/>
      <c r="N399" s="33">
        <f t="shared" si="17"/>
        <v>636.8</v>
      </c>
      <c r="O399" s="34">
        <v>636.8</v>
      </c>
      <c r="P399" s="28"/>
      <c r="Q399" s="30">
        <f t="shared" si="19"/>
        <v>0</v>
      </c>
      <c r="R399" s="28"/>
      <c r="S399" s="28"/>
      <c r="T399" s="30">
        <f t="shared" si="21"/>
        <v>0</v>
      </c>
      <c r="U399" s="28"/>
      <c r="V399" s="28"/>
      <c r="W399" s="30">
        <f t="shared" si="23"/>
        <v>0</v>
      </c>
      <c r="X399" s="28"/>
      <c r="Y399" s="28"/>
      <c r="Z399" s="30">
        <f t="shared" si="103"/>
        <v>0</v>
      </c>
      <c r="AA399" s="28"/>
      <c r="AB399" s="28"/>
      <c r="AC399" s="30">
        <f t="shared" si="104"/>
        <v>0</v>
      </c>
      <c r="AD399" s="28"/>
      <c r="AE399" s="28"/>
      <c r="AF399" s="33">
        <f t="shared" si="29"/>
        <v>1003.3</v>
      </c>
      <c r="AG399" s="34">
        <v>1003.3</v>
      </c>
      <c r="AH399" s="28"/>
      <c r="AI399" s="31"/>
      <c r="AJ399" s="33">
        <f t="shared" si="31"/>
        <v>30</v>
      </c>
      <c r="AK399" s="34">
        <v>30.0</v>
      </c>
      <c r="AL399" s="28"/>
      <c r="AM399" s="31"/>
    </row>
    <row r="400" hidden="1" outlineLevel="2">
      <c r="A400" s="92"/>
      <c r="B400" s="116"/>
      <c r="C400" s="116"/>
      <c r="D400" s="11">
        <v>2016.0</v>
      </c>
      <c r="E400" s="5">
        <f t="shared" si="11"/>
        <v>566.1</v>
      </c>
      <c r="F400" s="5">
        <f t="shared" ref="F400:G400" si="930">I400+L400+O400+R400+U400+X400+AA400+AD400+AK400+AG400</f>
        <v>566.1</v>
      </c>
      <c r="G400" s="5">
        <f t="shared" si="930"/>
        <v>0</v>
      </c>
      <c r="H400" s="30">
        <f t="shared" si="13"/>
        <v>0</v>
      </c>
      <c r="I400" s="28"/>
      <c r="J400" s="28"/>
      <c r="K400" s="30">
        <f t="shared" si="51"/>
        <v>0</v>
      </c>
      <c r="L400" s="28"/>
      <c r="M400" s="28"/>
      <c r="N400" s="30">
        <f t="shared" si="17"/>
        <v>0</v>
      </c>
      <c r="O400" s="28"/>
      <c r="P400" s="28"/>
      <c r="Q400" s="30">
        <f t="shared" si="19"/>
        <v>0</v>
      </c>
      <c r="R400" s="28"/>
      <c r="S400" s="28"/>
      <c r="T400" s="30">
        <f t="shared" si="21"/>
        <v>0</v>
      </c>
      <c r="U400" s="28"/>
      <c r="V400" s="28"/>
      <c r="W400" s="30">
        <f t="shared" si="23"/>
        <v>0</v>
      </c>
      <c r="X400" s="28"/>
      <c r="Y400" s="28"/>
      <c r="Z400" s="30">
        <f t="shared" si="103"/>
        <v>0</v>
      </c>
      <c r="AA400" s="28"/>
      <c r="AB400" s="28"/>
      <c r="AC400" s="30">
        <f t="shared" si="104"/>
        <v>0</v>
      </c>
      <c r="AD400" s="28"/>
      <c r="AE400" s="28"/>
      <c r="AF400" s="33">
        <f t="shared" si="29"/>
        <v>566.1</v>
      </c>
      <c r="AG400" s="34">
        <v>566.1</v>
      </c>
      <c r="AH400" s="28"/>
      <c r="AI400" s="31"/>
      <c r="AJ400" s="30">
        <f t="shared" si="31"/>
        <v>0</v>
      </c>
      <c r="AK400" s="28"/>
      <c r="AL400" s="28"/>
      <c r="AM400" s="31"/>
    </row>
    <row r="401" hidden="1" outlineLevel="2">
      <c r="A401" s="92"/>
      <c r="B401" s="116"/>
      <c r="C401" s="116"/>
      <c r="D401" s="11">
        <v>2017.0</v>
      </c>
      <c r="E401" s="5">
        <f t="shared" si="11"/>
        <v>231.3</v>
      </c>
      <c r="F401" s="5">
        <f t="shared" ref="F401:G401" si="931">I401+L401+O401+R401+U401+X401+AA401+AD401+AK401+AG401</f>
        <v>231.3</v>
      </c>
      <c r="G401" s="5">
        <f t="shared" si="931"/>
        <v>0</v>
      </c>
      <c r="H401" s="30">
        <f t="shared" si="13"/>
        <v>0</v>
      </c>
      <c r="I401" s="28"/>
      <c r="J401" s="28"/>
      <c r="K401" s="30">
        <f t="shared" si="51"/>
        <v>0</v>
      </c>
      <c r="L401" s="28"/>
      <c r="M401" s="28"/>
      <c r="N401" s="30">
        <f t="shared" si="17"/>
        <v>0</v>
      </c>
      <c r="O401" s="28"/>
      <c r="P401" s="28"/>
      <c r="Q401" s="30">
        <f t="shared" si="19"/>
        <v>0</v>
      </c>
      <c r="R401" s="28"/>
      <c r="S401" s="28"/>
      <c r="T401" s="30">
        <f t="shared" si="21"/>
        <v>0</v>
      </c>
      <c r="U401" s="28"/>
      <c r="V401" s="28"/>
      <c r="W401" s="30">
        <f t="shared" si="23"/>
        <v>0</v>
      </c>
      <c r="X401" s="28"/>
      <c r="Y401" s="28"/>
      <c r="Z401" s="30">
        <f t="shared" si="103"/>
        <v>0</v>
      </c>
      <c r="AA401" s="28"/>
      <c r="AB401" s="28"/>
      <c r="AC401" s="33">
        <f t="shared" si="104"/>
        <v>165.2</v>
      </c>
      <c r="AD401" s="34">
        <v>165.2</v>
      </c>
      <c r="AE401" s="28"/>
      <c r="AF401" s="33">
        <f t="shared" si="29"/>
        <v>66.1</v>
      </c>
      <c r="AG401" s="34">
        <v>66.1</v>
      </c>
      <c r="AH401" s="28"/>
      <c r="AI401" s="31"/>
      <c r="AJ401" s="30">
        <f t="shared" si="31"/>
        <v>0</v>
      </c>
      <c r="AK401" s="28"/>
      <c r="AL401" s="28"/>
      <c r="AM401" s="31"/>
    </row>
    <row r="402" hidden="1" outlineLevel="2">
      <c r="A402" s="92"/>
      <c r="B402" s="116"/>
      <c r="C402" s="116"/>
      <c r="D402" s="11">
        <v>2018.0</v>
      </c>
      <c r="E402" s="5">
        <f t="shared" si="11"/>
        <v>4.7</v>
      </c>
      <c r="F402" s="5">
        <f t="shared" ref="F402:G402" si="932">I402+L402+O402+R402+U402+X402+AA402+AD402+AK402+AG402</f>
        <v>4.7</v>
      </c>
      <c r="G402" s="5">
        <f t="shared" si="932"/>
        <v>0</v>
      </c>
      <c r="H402" s="30">
        <f t="shared" si="13"/>
        <v>0</v>
      </c>
      <c r="I402" s="28"/>
      <c r="J402" s="28"/>
      <c r="K402" s="30">
        <f t="shared" si="51"/>
        <v>0</v>
      </c>
      <c r="L402" s="28"/>
      <c r="M402" s="28"/>
      <c r="N402" s="30">
        <f t="shared" si="17"/>
        <v>0</v>
      </c>
      <c r="O402" s="28"/>
      <c r="P402" s="28"/>
      <c r="Q402" s="30">
        <f t="shared" si="19"/>
        <v>0</v>
      </c>
      <c r="R402" s="28"/>
      <c r="S402" s="28"/>
      <c r="T402" s="30">
        <f t="shared" si="21"/>
        <v>0</v>
      </c>
      <c r="U402" s="28"/>
      <c r="V402" s="28"/>
      <c r="W402" s="30">
        <f t="shared" si="23"/>
        <v>0</v>
      </c>
      <c r="X402" s="28"/>
      <c r="Y402" s="28"/>
      <c r="Z402" s="30">
        <f t="shared" si="103"/>
        <v>0</v>
      </c>
      <c r="AA402" s="28"/>
      <c r="AB402" s="28"/>
      <c r="AC402" s="30">
        <f t="shared" si="104"/>
        <v>0</v>
      </c>
      <c r="AD402" s="28"/>
      <c r="AE402" s="28"/>
      <c r="AF402" s="33">
        <f t="shared" si="29"/>
        <v>4.7</v>
      </c>
      <c r="AG402" s="34">
        <v>4.7</v>
      </c>
      <c r="AH402" s="28"/>
      <c r="AI402" s="31"/>
      <c r="AJ402" s="30">
        <f t="shared" si="31"/>
        <v>0</v>
      </c>
      <c r="AK402" s="28"/>
      <c r="AL402" s="28"/>
      <c r="AM402" s="31"/>
    </row>
    <row r="403" hidden="1" outlineLevel="2">
      <c r="A403" s="92"/>
      <c r="B403" s="116"/>
      <c r="C403" s="116"/>
      <c r="D403" s="11">
        <v>2019.0</v>
      </c>
      <c r="E403" s="5">
        <f t="shared" si="11"/>
        <v>86.3</v>
      </c>
      <c r="F403" s="5">
        <f t="shared" ref="F403:G403" si="933">I403+L403+O403+R403+U403+X403+AA403+AD403+AK403+AG403</f>
        <v>86.3</v>
      </c>
      <c r="G403" s="5">
        <f t="shared" si="933"/>
        <v>0</v>
      </c>
      <c r="H403" s="30">
        <f t="shared" si="13"/>
        <v>0</v>
      </c>
      <c r="I403" s="28"/>
      <c r="J403" s="28"/>
      <c r="K403" s="30">
        <f t="shared" si="51"/>
        <v>0</v>
      </c>
      <c r="L403" s="28"/>
      <c r="M403" s="28"/>
      <c r="N403" s="30">
        <f t="shared" si="17"/>
        <v>0</v>
      </c>
      <c r="O403" s="28"/>
      <c r="P403" s="28"/>
      <c r="Q403" s="30">
        <f t="shared" si="19"/>
        <v>0</v>
      </c>
      <c r="R403" s="28"/>
      <c r="S403" s="28"/>
      <c r="T403" s="30">
        <f t="shared" si="21"/>
        <v>0</v>
      </c>
      <c r="U403" s="28"/>
      <c r="V403" s="28"/>
      <c r="W403" s="30">
        <f t="shared" si="23"/>
        <v>0</v>
      </c>
      <c r="X403" s="28"/>
      <c r="Y403" s="28"/>
      <c r="Z403" s="30">
        <f t="shared" si="103"/>
        <v>0</v>
      </c>
      <c r="AA403" s="28"/>
      <c r="AB403" s="28"/>
      <c r="AC403" s="33">
        <f t="shared" si="104"/>
        <v>24.9</v>
      </c>
      <c r="AD403" s="34">
        <v>24.9</v>
      </c>
      <c r="AE403" s="28"/>
      <c r="AF403" s="33">
        <f t="shared" si="29"/>
        <v>61.4</v>
      </c>
      <c r="AG403" s="34">
        <v>61.4</v>
      </c>
      <c r="AH403" s="28"/>
      <c r="AI403" s="31"/>
      <c r="AJ403" s="30">
        <f t="shared" si="31"/>
        <v>0</v>
      </c>
      <c r="AK403" s="28"/>
      <c r="AL403" s="28"/>
      <c r="AM403" s="31"/>
    </row>
    <row r="404" hidden="1" outlineLevel="2">
      <c r="A404" s="92"/>
      <c r="B404" s="116"/>
      <c r="C404" s="116"/>
      <c r="D404" s="11">
        <v>2020.0</v>
      </c>
      <c r="E404" s="5">
        <f t="shared" si="11"/>
        <v>611</v>
      </c>
      <c r="F404" s="5">
        <f t="shared" ref="F404:G404" si="934">I404+L404+O404+R404+U404+X404+AA404+AD404+AK404+AG404</f>
        <v>611</v>
      </c>
      <c r="G404" s="5">
        <f t="shared" si="934"/>
        <v>0</v>
      </c>
      <c r="H404" s="30">
        <f t="shared" si="13"/>
        <v>0</v>
      </c>
      <c r="I404" s="28"/>
      <c r="J404" s="28"/>
      <c r="K404" s="30">
        <f t="shared" si="51"/>
        <v>0</v>
      </c>
      <c r="L404" s="28"/>
      <c r="M404" s="28"/>
      <c r="N404" s="30">
        <f t="shared" si="17"/>
        <v>0</v>
      </c>
      <c r="O404" s="28"/>
      <c r="P404" s="28"/>
      <c r="Q404" s="30">
        <f t="shared" si="19"/>
        <v>0</v>
      </c>
      <c r="R404" s="28"/>
      <c r="S404" s="28"/>
      <c r="T404" s="30">
        <f t="shared" si="21"/>
        <v>0</v>
      </c>
      <c r="U404" s="28"/>
      <c r="V404" s="28"/>
      <c r="W404" s="30">
        <f t="shared" si="23"/>
        <v>0</v>
      </c>
      <c r="X404" s="28"/>
      <c r="Y404" s="28"/>
      <c r="Z404" s="30">
        <f t="shared" si="103"/>
        <v>0</v>
      </c>
      <c r="AA404" s="28"/>
      <c r="AB404" s="28"/>
      <c r="AC404" s="30">
        <f t="shared" si="104"/>
        <v>0</v>
      </c>
      <c r="AD404" s="28"/>
      <c r="AE404" s="28"/>
      <c r="AF404" s="33">
        <f t="shared" si="29"/>
        <v>611</v>
      </c>
      <c r="AG404" s="34">
        <f>179+164+268</f>
        <v>611</v>
      </c>
      <c r="AH404" s="28"/>
      <c r="AI404" s="44" t="s">
        <v>168</v>
      </c>
      <c r="AJ404" s="30">
        <f t="shared" si="31"/>
        <v>0</v>
      </c>
      <c r="AK404" s="28"/>
      <c r="AL404" s="28"/>
      <c r="AM404" s="31"/>
    </row>
    <row r="405" hidden="1" outlineLevel="2">
      <c r="A405" s="92"/>
      <c r="B405" s="116"/>
      <c r="C405" s="116"/>
      <c r="D405" s="35">
        <v>2021.0</v>
      </c>
      <c r="E405" s="5">
        <f t="shared" si="11"/>
        <v>0</v>
      </c>
      <c r="F405" s="5">
        <f t="shared" ref="F405:G405" si="935">I405+L405+O405+R405+U405+X405+AA405+AD405+AK405+AG405</f>
        <v>0</v>
      </c>
      <c r="G405" s="5">
        <f t="shared" si="935"/>
        <v>0</v>
      </c>
      <c r="H405" s="30">
        <f t="shared" si="13"/>
        <v>0</v>
      </c>
      <c r="I405" s="28"/>
      <c r="J405" s="28"/>
      <c r="K405" s="30">
        <f t="shared" si="51"/>
        <v>0</v>
      </c>
      <c r="L405" s="28"/>
      <c r="M405" s="28"/>
      <c r="N405" s="30">
        <f t="shared" si="17"/>
        <v>0</v>
      </c>
      <c r="O405" s="28"/>
      <c r="P405" s="28"/>
      <c r="Q405" s="30">
        <f t="shared" si="19"/>
        <v>0</v>
      </c>
      <c r="R405" s="28"/>
      <c r="S405" s="28"/>
      <c r="T405" s="30">
        <f t="shared" si="21"/>
        <v>0</v>
      </c>
      <c r="U405" s="28"/>
      <c r="V405" s="28"/>
      <c r="W405" s="30">
        <f t="shared" si="23"/>
        <v>0</v>
      </c>
      <c r="X405" s="28"/>
      <c r="Y405" s="28"/>
      <c r="Z405" s="30">
        <f t="shared" si="103"/>
        <v>0</v>
      </c>
      <c r="AA405" s="28"/>
      <c r="AB405" s="28"/>
      <c r="AC405" s="30">
        <f t="shared" si="104"/>
        <v>0</v>
      </c>
      <c r="AD405" s="28"/>
      <c r="AE405" s="28"/>
      <c r="AF405" s="33">
        <f t="shared" si="29"/>
        <v>0</v>
      </c>
      <c r="AG405" s="34"/>
      <c r="AH405" s="28"/>
      <c r="AI405" s="31"/>
      <c r="AJ405" s="30">
        <f t="shared" si="31"/>
        <v>0</v>
      </c>
      <c r="AK405" s="28"/>
      <c r="AL405" s="28"/>
      <c r="AM405" s="31"/>
    </row>
    <row r="406" outlineLevel="1" collapsed="1">
      <c r="A406" s="22">
        <v>50.0</v>
      </c>
      <c r="B406" s="22" t="s">
        <v>169</v>
      </c>
      <c r="C406" s="22" t="s">
        <v>170</v>
      </c>
      <c r="D406" s="24"/>
      <c r="E406" s="25">
        <f t="shared" si="11"/>
        <v>18871.905</v>
      </c>
      <c r="F406" s="25">
        <f t="shared" ref="F406:G406" si="936">SUM(F407:F413)</f>
        <v>18871.905</v>
      </c>
      <c r="G406" s="25">
        <f t="shared" si="936"/>
        <v>0</v>
      </c>
      <c r="H406" s="26">
        <f t="shared" si="13"/>
        <v>0</v>
      </c>
      <c r="I406" s="22">
        <f t="shared" ref="I406:J406" si="937">SUM(I407:I413)</f>
        <v>0</v>
      </c>
      <c r="J406" s="22">
        <f t="shared" si="937"/>
        <v>0</v>
      </c>
      <c r="K406" s="26">
        <f t="shared" si="51"/>
        <v>0</v>
      </c>
      <c r="L406" s="22">
        <f t="shared" ref="L406:M406" si="938">SUM(L407:L413)</f>
        <v>0</v>
      </c>
      <c r="M406" s="22">
        <f t="shared" si="938"/>
        <v>0</v>
      </c>
      <c r="N406" s="26">
        <f t="shared" si="17"/>
        <v>0</v>
      </c>
      <c r="O406" s="22">
        <f t="shared" ref="O406:P406" si="939">SUM(O407:O413)</f>
        <v>0</v>
      </c>
      <c r="P406" s="22">
        <f t="shared" si="939"/>
        <v>0</v>
      </c>
      <c r="Q406" s="26">
        <f t="shared" si="19"/>
        <v>0</v>
      </c>
      <c r="R406" s="22">
        <f t="shared" ref="R406:S406" si="940">SUM(R407:R413)</f>
        <v>0</v>
      </c>
      <c r="S406" s="22">
        <f t="shared" si="940"/>
        <v>0</v>
      </c>
      <c r="T406" s="26">
        <f t="shared" si="21"/>
        <v>0</v>
      </c>
      <c r="U406" s="22">
        <f t="shared" ref="U406:V406" si="941">SUM(U407:U413)</f>
        <v>0</v>
      </c>
      <c r="V406" s="22">
        <f t="shared" si="941"/>
        <v>0</v>
      </c>
      <c r="W406" s="26">
        <f t="shared" si="23"/>
        <v>0</v>
      </c>
      <c r="X406" s="22">
        <f t="shared" ref="X406:Y406" si="942">SUM(X407:X413)</f>
        <v>0</v>
      </c>
      <c r="Y406" s="22">
        <f t="shared" si="942"/>
        <v>0</v>
      </c>
      <c r="Z406" s="26">
        <f t="shared" si="103"/>
        <v>0</v>
      </c>
      <c r="AA406" s="22">
        <f t="shared" ref="AA406:AB406" si="943">SUM(AA407:AA413)</f>
        <v>0</v>
      </c>
      <c r="AB406" s="22">
        <f t="shared" si="943"/>
        <v>0</v>
      </c>
      <c r="AC406" s="26">
        <f t="shared" si="104"/>
        <v>0</v>
      </c>
      <c r="AD406" s="22">
        <f t="shared" ref="AD406:AE406" si="944">SUM(AD407:AD413)</f>
        <v>0</v>
      </c>
      <c r="AE406" s="22">
        <f t="shared" si="944"/>
        <v>0</v>
      </c>
      <c r="AF406" s="26">
        <f t="shared" si="29"/>
        <v>18843.405</v>
      </c>
      <c r="AG406" s="22">
        <f t="shared" ref="AG406:AH406" si="945">SUM(AG407:AG413)</f>
        <v>18843.405</v>
      </c>
      <c r="AH406" s="22">
        <f t="shared" si="945"/>
        <v>0</v>
      </c>
      <c r="AI406" s="27"/>
      <c r="AJ406" s="26">
        <f t="shared" si="31"/>
        <v>28.5</v>
      </c>
      <c r="AK406" s="22">
        <f t="shared" ref="AK406:AL406" si="946">SUM(AK407:AK413)</f>
        <v>28.5</v>
      </c>
      <c r="AL406" s="22">
        <f t="shared" si="946"/>
        <v>0</v>
      </c>
      <c r="AM406" s="27"/>
    </row>
    <row r="407" hidden="1" outlineLevel="2">
      <c r="A407" s="92"/>
      <c r="B407" s="116"/>
      <c r="C407" s="116"/>
      <c r="D407" s="11">
        <v>2015.0</v>
      </c>
      <c r="E407" s="5">
        <f t="shared" si="11"/>
        <v>0</v>
      </c>
      <c r="F407" s="5">
        <f t="shared" ref="F407:G407" si="947">I407+L407+O407+R407+U407+X407+AA407+AD407+AK407+AG407</f>
        <v>0</v>
      </c>
      <c r="G407" s="5">
        <f t="shared" si="947"/>
        <v>0</v>
      </c>
      <c r="H407" s="30">
        <f t="shared" si="13"/>
        <v>0</v>
      </c>
      <c r="I407" s="28"/>
      <c r="J407" s="28"/>
      <c r="K407" s="30">
        <f t="shared" si="51"/>
        <v>0</v>
      </c>
      <c r="L407" s="28"/>
      <c r="M407" s="28"/>
      <c r="N407" s="30">
        <f t="shared" si="17"/>
        <v>0</v>
      </c>
      <c r="O407" s="28"/>
      <c r="P407" s="28"/>
      <c r="Q407" s="30">
        <f t="shared" si="19"/>
        <v>0</v>
      </c>
      <c r="R407" s="28"/>
      <c r="S407" s="28"/>
      <c r="T407" s="30">
        <f t="shared" si="21"/>
        <v>0</v>
      </c>
      <c r="U407" s="28"/>
      <c r="V407" s="28"/>
      <c r="W407" s="30">
        <f t="shared" si="23"/>
        <v>0</v>
      </c>
      <c r="X407" s="28"/>
      <c r="Y407" s="28"/>
      <c r="Z407" s="30">
        <f t="shared" si="103"/>
        <v>0</v>
      </c>
      <c r="AA407" s="28"/>
      <c r="AB407" s="28"/>
      <c r="AC407" s="30">
        <f t="shared" si="104"/>
        <v>0</v>
      </c>
      <c r="AD407" s="28"/>
      <c r="AE407" s="28"/>
      <c r="AF407" s="30">
        <f t="shared" si="29"/>
        <v>0</v>
      </c>
      <c r="AG407" s="28"/>
      <c r="AH407" s="28"/>
      <c r="AI407" s="31"/>
      <c r="AJ407" s="30">
        <f t="shared" si="31"/>
        <v>0</v>
      </c>
      <c r="AK407" s="28"/>
      <c r="AL407" s="28"/>
      <c r="AM407" s="31"/>
    </row>
    <row r="408" hidden="1" outlineLevel="2">
      <c r="A408" s="92"/>
      <c r="B408" s="116"/>
      <c r="C408" s="116"/>
      <c r="D408" s="11">
        <v>2016.0</v>
      </c>
      <c r="E408" s="5">
        <f t="shared" si="11"/>
        <v>291.11</v>
      </c>
      <c r="F408" s="5">
        <f t="shared" ref="F408:G408" si="948">I408+L408+O408+R408+U408+X408+AA408+AD408+AK408+AG408</f>
        <v>291.11</v>
      </c>
      <c r="G408" s="5">
        <f t="shared" si="948"/>
        <v>0</v>
      </c>
      <c r="H408" s="30">
        <f t="shared" si="13"/>
        <v>0</v>
      </c>
      <c r="I408" s="28"/>
      <c r="J408" s="28"/>
      <c r="K408" s="30">
        <f t="shared" si="51"/>
        <v>0</v>
      </c>
      <c r="L408" s="28"/>
      <c r="M408" s="28"/>
      <c r="N408" s="30">
        <f t="shared" si="17"/>
        <v>0</v>
      </c>
      <c r="O408" s="28"/>
      <c r="P408" s="28"/>
      <c r="Q408" s="30">
        <f t="shared" si="19"/>
        <v>0</v>
      </c>
      <c r="R408" s="28"/>
      <c r="S408" s="28"/>
      <c r="T408" s="30">
        <f t="shared" si="21"/>
        <v>0</v>
      </c>
      <c r="U408" s="28"/>
      <c r="V408" s="28"/>
      <c r="W408" s="30">
        <f t="shared" si="23"/>
        <v>0</v>
      </c>
      <c r="X408" s="28"/>
      <c r="Y408" s="28"/>
      <c r="Z408" s="30">
        <f t="shared" si="103"/>
        <v>0</v>
      </c>
      <c r="AA408" s="28"/>
      <c r="AB408" s="28"/>
      <c r="AC408" s="30">
        <f t="shared" si="104"/>
        <v>0</v>
      </c>
      <c r="AD408" s="28"/>
      <c r="AE408" s="28"/>
      <c r="AF408" s="33">
        <f t="shared" si="29"/>
        <v>291.11</v>
      </c>
      <c r="AG408" s="34">
        <v>291.11</v>
      </c>
      <c r="AH408" s="28"/>
      <c r="AI408" s="44" t="s">
        <v>171</v>
      </c>
      <c r="AJ408" s="30">
        <f t="shared" si="31"/>
        <v>0</v>
      </c>
      <c r="AK408" s="28"/>
      <c r="AL408" s="28"/>
      <c r="AM408" s="31"/>
    </row>
    <row r="409" hidden="1" outlineLevel="2">
      <c r="A409" s="92"/>
      <c r="B409" s="116"/>
      <c r="C409" s="116"/>
      <c r="D409" s="11">
        <v>2017.0</v>
      </c>
      <c r="E409" s="5">
        <f t="shared" si="11"/>
        <v>36.504</v>
      </c>
      <c r="F409" s="5">
        <f t="shared" ref="F409:G409" si="949">I409+L409+O409+R409+U409+X409+AA409+AD409+AK409+AG409</f>
        <v>36.504</v>
      </c>
      <c r="G409" s="5">
        <f t="shared" si="949"/>
        <v>0</v>
      </c>
      <c r="H409" s="30">
        <f t="shared" si="13"/>
        <v>0</v>
      </c>
      <c r="I409" s="28"/>
      <c r="J409" s="28"/>
      <c r="K409" s="30">
        <f t="shared" si="51"/>
        <v>0</v>
      </c>
      <c r="L409" s="28"/>
      <c r="M409" s="28"/>
      <c r="N409" s="30">
        <f t="shared" si="17"/>
        <v>0</v>
      </c>
      <c r="O409" s="28"/>
      <c r="P409" s="28"/>
      <c r="Q409" s="30">
        <f t="shared" si="19"/>
        <v>0</v>
      </c>
      <c r="R409" s="28"/>
      <c r="S409" s="28"/>
      <c r="T409" s="30">
        <f t="shared" si="21"/>
        <v>0</v>
      </c>
      <c r="U409" s="28"/>
      <c r="V409" s="28"/>
      <c r="W409" s="30">
        <f t="shared" si="23"/>
        <v>0</v>
      </c>
      <c r="X409" s="28"/>
      <c r="Y409" s="28"/>
      <c r="Z409" s="30">
        <f t="shared" si="103"/>
        <v>0</v>
      </c>
      <c r="AA409" s="28"/>
      <c r="AB409" s="28"/>
      <c r="AC409" s="30">
        <f t="shared" si="104"/>
        <v>0</v>
      </c>
      <c r="AD409" s="28"/>
      <c r="AE409" s="28"/>
      <c r="AF409" s="33">
        <f t="shared" si="29"/>
        <v>36.504</v>
      </c>
      <c r="AG409" s="34">
        <v>36.504</v>
      </c>
      <c r="AH409" s="28"/>
      <c r="AI409" s="44" t="s">
        <v>172</v>
      </c>
      <c r="AJ409" s="30">
        <f t="shared" si="31"/>
        <v>0</v>
      </c>
      <c r="AK409" s="28"/>
      <c r="AL409" s="28"/>
      <c r="AM409" s="31"/>
    </row>
    <row r="410" hidden="1" outlineLevel="2">
      <c r="A410" s="92"/>
      <c r="B410" s="116"/>
      <c r="C410" s="116"/>
      <c r="D410" s="11">
        <v>2018.0</v>
      </c>
      <c r="E410" s="5">
        <f t="shared" si="11"/>
        <v>3454.58145</v>
      </c>
      <c r="F410" s="5">
        <f t="shared" ref="F410:G410" si="950">I410+L410+O410+R410+U410+X410+AA410+AD410+AK410+AG410</f>
        <v>3454.58145</v>
      </c>
      <c r="G410" s="5">
        <f t="shared" si="950"/>
        <v>0</v>
      </c>
      <c r="H410" s="30">
        <f t="shared" si="13"/>
        <v>0</v>
      </c>
      <c r="I410" s="28"/>
      <c r="J410" s="28"/>
      <c r="K410" s="30">
        <f t="shared" si="51"/>
        <v>0</v>
      </c>
      <c r="L410" s="28"/>
      <c r="M410" s="28"/>
      <c r="N410" s="30">
        <f t="shared" si="17"/>
        <v>0</v>
      </c>
      <c r="O410" s="28"/>
      <c r="P410" s="28"/>
      <c r="Q410" s="30">
        <f t="shared" si="19"/>
        <v>0</v>
      </c>
      <c r="R410" s="28"/>
      <c r="S410" s="28"/>
      <c r="T410" s="30">
        <f t="shared" si="21"/>
        <v>0</v>
      </c>
      <c r="U410" s="28"/>
      <c r="V410" s="28"/>
      <c r="W410" s="30">
        <f t="shared" si="23"/>
        <v>0</v>
      </c>
      <c r="X410" s="28"/>
      <c r="Y410" s="28"/>
      <c r="Z410" s="30">
        <f t="shared" si="103"/>
        <v>0</v>
      </c>
      <c r="AA410" s="28"/>
      <c r="AB410" s="28"/>
      <c r="AC410" s="30">
        <f t="shared" si="104"/>
        <v>0</v>
      </c>
      <c r="AD410" s="28"/>
      <c r="AE410" s="28"/>
      <c r="AF410" s="33">
        <f t="shared" si="29"/>
        <v>3454.58145</v>
      </c>
      <c r="AG410" s="34">
        <v>3454.58145</v>
      </c>
      <c r="AH410" s="28"/>
      <c r="AI410" s="44" t="s">
        <v>173</v>
      </c>
      <c r="AJ410" s="30">
        <f t="shared" si="31"/>
        <v>0</v>
      </c>
      <c r="AK410" s="28"/>
      <c r="AL410" s="28"/>
      <c r="AM410" s="31"/>
    </row>
    <row r="411" hidden="1" outlineLevel="2">
      <c r="A411" s="92"/>
      <c r="B411" s="116"/>
      <c r="C411" s="116"/>
      <c r="D411" s="11">
        <v>2019.0</v>
      </c>
      <c r="E411" s="5">
        <f t="shared" si="11"/>
        <v>11374.20955</v>
      </c>
      <c r="F411" s="5">
        <f t="shared" ref="F411:G411" si="951">I411+L411+O411+R411+U411+X411+AA411+AD411+AK411+AG411</f>
        <v>11374.20955</v>
      </c>
      <c r="G411" s="5">
        <f t="shared" si="951"/>
        <v>0</v>
      </c>
      <c r="H411" s="30">
        <f t="shared" si="13"/>
        <v>0</v>
      </c>
      <c r="I411" s="28"/>
      <c r="J411" s="28"/>
      <c r="K411" s="30">
        <f t="shared" si="51"/>
        <v>0</v>
      </c>
      <c r="L411" s="28"/>
      <c r="M411" s="28"/>
      <c r="N411" s="30">
        <f t="shared" si="17"/>
        <v>0</v>
      </c>
      <c r="O411" s="28"/>
      <c r="P411" s="28"/>
      <c r="Q411" s="30">
        <f t="shared" si="19"/>
        <v>0</v>
      </c>
      <c r="R411" s="28"/>
      <c r="S411" s="28"/>
      <c r="T411" s="30">
        <f t="shared" si="21"/>
        <v>0</v>
      </c>
      <c r="U411" s="28"/>
      <c r="V411" s="28"/>
      <c r="W411" s="30">
        <f t="shared" si="23"/>
        <v>0</v>
      </c>
      <c r="X411" s="28"/>
      <c r="Y411" s="28"/>
      <c r="Z411" s="30">
        <f t="shared" si="103"/>
        <v>0</v>
      </c>
      <c r="AA411" s="28"/>
      <c r="AB411" s="28"/>
      <c r="AC411" s="30">
        <f t="shared" si="104"/>
        <v>0</v>
      </c>
      <c r="AD411" s="28"/>
      <c r="AE411" s="28"/>
      <c r="AF411" s="33">
        <f t="shared" si="29"/>
        <v>11374.20955</v>
      </c>
      <c r="AG411" s="34">
        <v>11374.20955</v>
      </c>
      <c r="AH411" s="28"/>
      <c r="AI411" s="44" t="s">
        <v>174</v>
      </c>
      <c r="AJ411" s="30">
        <f t="shared" si="31"/>
        <v>0</v>
      </c>
      <c r="AK411" s="28"/>
      <c r="AL411" s="28"/>
      <c r="AM411" s="31"/>
    </row>
    <row r="412" hidden="1" outlineLevel="2">
      <c r="A412" s="92"/>
      <c r="B412" s="116"/>
      <c r="C412" s="116"/>
      <c r="D412" s="11">
        <v>2020.0</v>
      </c>
      <c r="E412" s="5">
        <f t="shared" si="11"/>
        <v>3715.5</v>
      </c>
      <c r="F412" s="5">
        <f t="shared" ref="F412:G412" si="952">I412+L412+O412+R412+U412+X412+AA412+AD412+AK412+AG412</f>
        <v>3715.5</v>
      </c>
      <c r="G412" s="5">
        <f t="shared" si="952"/>
        <v>0</v>
      </c>
      <c r="H412" s="30">
        <f t="shared" si="13"/>
        <v>0</v>
      </c>
      <c r="I412" s="28"/>
      <c r="J412" s="28"/>
      <c r="K412" s="30">
        <f t="shared" si="51"/>
        <v>0</v>
      </c>
      <c r="L412" s="28"/>
      <c r="M412" s="28"/>
      <c r="N412" s="30">
        <f t="shared" si="17"/>
        <v>0</v>
      </c>
      <c r="O412" s="28"/>
      <c r="P412" s="28"/>
      <c r="Q412" s="30">
        <f t="shared" si="19"/>
        <v>0</v>
      </c>
      <c r="R412" s="28"/>
      <c r="S412" s="28"/>
      <c r="T412" s="30">
        <f t="shared" si="21"/>
        <v>0</v>
      </c>
      <c r="U412" s="28"/>
      <c r="V412" s="28"/>
      <c r="W412" s="30">
        <f t="shared" si="23"/>
        <v>0</v>
      </c>
      <c r="X412" s="28"/>
      <c r="Y412" s="28"/>
      <c r="Z412" s="30">
        <f t="shared" si="103"/>
        <v>0</v>
      </c>
      <c r="AA412" s="28"/>
      <c r="AB412" s="28"/>
      <c r="AC412" s="30">
        <f t="shared" si="104"/>
        <v>0</v>
      </c>
      <c r="AD412" s="28"/>
      <c r="AE412" s="28"/>
      <c r="AF412" s="33">
        <f t="shared" si="29"/>
        <v>3687</v>
      </c>
      <c r="AG412" s="34">
        <v>3687.0</v>
      </c>
      <c r="AH412" s="28"/>
      <c r="AI412" s="44" t="s">
        <v>175</v>
      </c>
      <c r="AJ412" s="33">
        <f t="shared" si="31"/>
        <v>28.5</v>
      </c>
      <c r="AK412" s="34">
        <v>28.5</v>
      </c>
      <c r="AL412" s="28"/>
      <c r="AM412" s="44" t="s">
        <v>176</v>
      </c>
    </row>
    <row r="413" hidden="1" outlineLevel="2">
      <c r="A413" s="92"/>
      <c r="B413" s="116"/>
      <c r="C413" s="116"/>
      <c r="D413" s="35">
        <v>2021.0</v>
      </c>
      <c r="E413" s="5">
        <f t="shared" si="11"/>
        <v>0</v>
      </c>
      <c r="F413" s="5">
        <f t="shared" ref="F413:G413" si="953">I413+L413+O413+R413+U413+X413+AA413+AD413+AK413+AG413</f>
        <v>0</v>
      </c>
      <c r="G413" s="5">
        <f t="shared" si="953"/>
        <v>0</v>
      </c>
      <c r="H413" s="30">
        <f t="shared" si="13"/>
        <v>0</v>
      </c>
      <c r="I413" s="28"/>
      <c r="J413" s="28"/>
      <c r="K413" s="30">
        <f t="shared" si="51"/>
        <v>0</v>
      </c>
      <c r="L413" s="28"/>
      <c r="M413" s="28"/>
      <c r="N413" s="30">
        <f t="shared" si="17"/>
        <v>0</v>
      </c>
      <c r="O413" s="28"/>
      <c r="P413" s="28"/>
      <c r="Q413" s="30">
        <f t="shared" si="19"/>
        <v>0</v>
      </c>
      <c r="R413" s="28"/>
      <c r="S413" s="28"/>
      <c r="T413" s="30">
        <f t="shared" si="21"/>
        <v>0</v>
      </c>
      <c r="U413" s="28"/>
      <c r="V413" s="28"/>
      <c r="W413" s="30">
        <f t="shared" si="23"/>
        <v>0</v>
      </c>
      <c r="X413" s="28"/>
      <c r="Y413" s="28"/>
      <c r="Z413" s="30">
        <f t="shared" si="103"/>
        <v>0</v>
      </c>
      <c r="AA413" s="28"/>
      <c r="AB413" s="28"/>
      <c r="AC413" s="30">
        <f t="shared" si="104"/>
        <v>0</v>
      </c>
      <c r="AD413" s="28"/>
      <c r="AE413" s="28"/>
      <c r="AF413" s="33">
        <f t="shared" si="29"/>
        <v>0</v>
      </c>
      <c r="AG413" s="34"/>
      <c r="AH413" s="28"/>
      <c r="AI413" s="44"/>
      <c r="AJ413" s="33">
        <f t="shared" si="31"/>
        <v>0</v>
      </c>
      <c r="AK413" s="34"/>
      <c r="AL413" s="28"/>
      <c r="AM413" s="44"/>
    </row>
    <row r="414" outlineLevel="1" collapsed="1">
      <c r="A414" s="22">
        <v>51.0</v>
      </c>
      <c r="B414" s="22" t="s">
        <v>177</v>
      </c>
      <c r="C414" s="22" t="s">
        <v>178</v>
      </c>
      <c r="D414" s="24"/>
      <c r="E414" s="25">
        <f t="shared" si="11"/>
        <v>262.9</v>
      </c>
      <c r="F414" s="25">
        <f t="shared" ref="F414:G414" si="954">SUM(F415:F421)</f>
        <v>200.7</v>
      </c>
      <c r="G414" s="25">
        <f t="shared" si="954"/>
        <v>62.2</v>
      </c>
      <c r="H414" s="26">
        <f t="shared" si="13"/>
        <v>0</v>
      </c>
      <c r="I414" s="22">
        <f t="shared" ref="I414:J414" si="955">SUM(I415:I421)</f>
        <v>0</v>
      </c>
      <c r="J414" s="22">
        <f t="shared" si="955"/>
        <v>0</v>
      </c>
      <c r="K414" s="26">
        <f t="shared" si="51"/>
        <v>249.4</v>
      </c>
      <c r="L414" s="22">
        <f t="shared" ref="L414:M414" si="956">SUM(L415:L421)</f>
        <v>199.5</v>
      </c>
      <c r="M414" s="22">
        <f t="shared" si="956"/>
        <v>49.9</v>
      </c>
      <c r="N414" s="26">
        <f t="shared" si="17"/>
        <v>1.2</v>
      </c>
      <c r="O414" s="22">
        <f t="shared" ref="O414:P414" si="957">SUM(O415:O421)</f>
        <v>1.2</v>
      </c>
      <c r="P414" s="22">
        <f t="shared" si="957"/>
        <v>0</v>
      </c>
      <c r="Q414" s="26">
        <f t="shared" si="19"/>
        <v>0</v>
      </c>
      <c r="R414" s="22">
        <f t="shared" ref="R414:S414" si="958">SUM(R415:R421)</f>
        <v>0</v>
      </c>
      <c r="S414" s="22">
        <f t="shared" si="958"/>
        <v>0</v>
      </c>
      <c r="T414" s="26">
        <f t="shared" si="21"/>
        <v>12.3</v>
      </c>
      <c r="U414" s="22">
        <f t="shared" ref="U414:V414" si="959">SUM(U415:U421)</f>
        <v>0</v>
      </c>
      <c r="V414" s="22">
        <f t="shared" si="959"/>
        <v>12.3</v>
      </c>
      <c r="W414" s="26">
        <f t="shared" si="23"/>
        <v>0</v>
      </c>
      <c r="X414" s="22">
        <f t="shared" ref="X414:Y414" si="960">SUM(X415:X421)</f>
        <v>0</v>
      </c>
      <c r="Y414" s="22">
        <f t="shared" si="960"/>
        <v>0</v>
      </c>
      <c r="Z414" s="26">
        <f t="shared" si="103"/>
        <v>0</v>
      </c>
      <c r="AA414" s="22">
        <f t="shared" ref="AA414:AB414" si="961">SUM(AA415:AA421)</f>
        <v>0</v>
      </c>
      <c r="AB414" s="22">
        <f t="shared" si="961"/>
        <v>0</v>
      </c>
      <c r="AC414" s="26">
        <f t="shared" si="104"/>
        <v>0</v>
      </c>
      <c r="AD414" s="22">
        <f t="shared" ref="AD414:AE414" si="962">SUM(AD415:AD421)</f>
        <v>0</v>
      </c>
      <c r="AE414" s="22">
        <f t="shared" si="962"/>
        <v>0</v>
      </c>
      <c r="AF414" s="26">
        <f t="shared" si="29"/>
        <v>0</v>
      </c>
      <c r="AG414" s="22">
        <f t="shared" ref="AG414:AH414" si="963">SUM(AG415:AG421)</f>
        <v>0</v>
      </c>
      <c r="AH414" s="22">
        <f t="shared" si="963"/>
        <v>0</v>
      </c>
      <c r="AI414" s="27"/>
      <c r="AJ414" s="26">
        <f t="shared" si="31"/>
        <v>0</v>
      </c>
      <c r="AK414" s="22">
        <f t="shared" ref="AK414:AL414" si="964">SUM(AK415:AK421)</f>
        <v>0</v>
      </c>
      <c r="AL414" s="22">
        <f t="shared" si="964"/>
        <v>0</v>
      </c>
      <c r="AM414" s="27"/>
    </row>
    <row r="415" hidden="1" outlineLevel="2">
      <c r="A415" s="92"/>
      <c r="B415" s="116"/>
      <c r="C415" s="116"/>
      <c r="D415" s="11">
        <v>2015.0</v>
      </c>
      <c r="E415" s="5">
        <f t="shared" si="11"/>
        <v>0</v>
      </c>
      <c r="F415" s="5">
        <f t="shared" ref="F415:G415" si="965">I415+L415+O415+R415+U415+X415+AA415+AD415+AK415+AG415</f>
        <v>0</v>
      </c>
      <c r="G415" s="5">
        <f t="shared" si="965"/>
        <v>0</v>
      </c>
      <c r="H415" s="30">
        <f t="shared" si="13"/>
        <v>0</v>
      </c>
      <c r="I415" s="28"/>
      <c r="J415" s="28"/>
      <c r="K415" s="30">
        <f t="shared" si="51"/>
        <v>0</v>
      </c>
      <c r="L415" s="28"/>
      <c r="M415" s="28"/>
      <c r="N415" s="30">
        <f t="shared" si="17"/>
        <v>0</v>
      </c>
      <c r="O415" s="28"/>
      <c r="P415" s="28"/>
      <c r="Q415" s="30">
        <f t="shared" si="19"/>
        <v>0</v>
      </c>
      <c r="R415" s="28"/>
      <c r="S415" s="28"/>
      <c r="T415" s="30">
        <f t="shared" si="21"/>
        <v>0</v>
      </c>
      <c r="U415" s="28"/>
      <c r="V415" s="28"/>
      <c r="W415" s="30">
        <f t="shared" si="23"/>
        <v>0</v>
      </c>
      <c r="X415" s="28"/>
      <c r="Y415" s="28"/>
      <c r="Z415" s="30">
        <f t="shared" si="103"/>
        <v>0</v>
      </c>
      <c r="AA415" s="28"/>
      <c r="AB415" s="28"/>
      <c r="AC415" s="30">
        <f t="shared" si="104"/>
        <v>0</v>
      </c>
      <c r="AD415" s="28"/>
      <c r="AE415" s="28"/>
      <c r="AF415" s="30">
        <f t="shared" si="29"/>
        <v>0</v>
      </c>
      <c r="AG415" s="28"/>
      <c r="AH415" s="28"/>
      <c r="AI415" s="31"/>
      <c r="AJ415" s="30">
        <f t="shared" si="31"/>
        <v>0</v>
      </c>
      <c r="AK415" s="28"/>
      <c r="AL415" s="28"/>
      <c r="AM415" s="31"/>
    </row>
    <row r="416" hidden="1" outlineLevel="2">
      <c r="A416" s="92"/>
      <c r="B416" s="116"/>
      <c r="C416" s="116"/>
      <c r="D416" s="11">
        <v>2016.0</v>
      </c>
      <c r="E416" s="5">
        <f t="shared" si="11"/>
        <v>0</v>
      </c>
      <c r="F416" s="5">
        <f t="shared" ref="F416:G416" si="966">I416+L416+O416+R416+U416+X416+AA416+AD416+AK416+AG416</f>
        <v>0</v>
      </c>
      <c r="G416" s="5">
        <f t="shared" si="966"/>
        <v>0</v>
      </c>
      <c r="H416" s="30">
        <f t="shared" si="13"/>
        <v>0</v>
      </c>
      <c r="I416" s="28"/>
      <c r="J416" s="28"/>
      <c r="K416" s="30">
        <f t="shared" si="51"/>
        <v>0</v>
      </c>
      <c r="L416" s="28"/>
      <c r="M416" s="28"/>
      <c r="N416" s="30">
        <f t="shared" si="17"/>
        <v>0</v>
      </c>
      <c r="O416" s="28"/>
      <c r="P416" s="28"/>
      <c r="Q416" s="30">
        <f t="shared" si="19"/>
        <v>0</v>
      </c>
      <c r="R416" s="28"/>
      <c r="S416" s="28"/>
      <c r="T416" s="30">
        <f t="shared" si="21"/>
        <v>0</v>
      </c>
      <c r="U416" s="28"/>
      <c r="V416" s="28"/>
      <c r="W416" s="30">
        <f t="shared" si="23"/>
        <v>0</v>
      </c>
      <c r="X416" s="28"/>
      <c r="Y416" s="28"/>
      <c r="Z416" s="30">
        <f t="shared" si="103"/>
        <v>0</v>
      </c>
      <c r="AA416" s="28"/>
      <c r="AB416" s="28"/>
      <c r="AC416" s="30">
        <f t="shared" si="104"/>
        <v>0</v>
      </c>
      <c r="AD416" s="28"/>
      <c r="AE416" s="28"/>
      <c r="AF416" s="30">
        <f t="shared" si="29"/>
        <v>0</v>
      </c>
      <c r="AG416" s="28"/>
      <c r="AH416" s="28"/>
      <c r="AI416" s="31"/>
      <c r="AJ416" s="30">
        <f t="shared" si="31"/>
        <v>0</v>
      </c>
      <c r="AK416" s="28"/>
      <c r="AL416" s="28"/>
      <c r="AM416" s="31"/>
    </row>
    <row r="417" hidden="1" outlineLevel="2">
      <c r="A417" s="92"/>
      <c r="B417" s="116"/>
      <c r="C417" s="116"/>
      <c r="D417" s="11">
        <v>2017.0</v>
      </c>
      <c r="E417" s="5">
        <f t="shared" si="11"/>
        <v>262.9</v>
      </c>
      <c r="F417" s="5">
        <f t="shared" ref="F417:G417" si="967">I417+L417+O417+R417+U417+X417+AA417+AD417+AK417+AG417</f>
        <v>200.7</v>
      </c>
      <c r="G417" s="5">
        <f t="shared" si="967"/>
        <v>62.2</v>
      </c>
      <c r="H417" s="30">
        <f t="shared" si="13"/>
        <v>0</v>
      </c>
      <c r="I417" s="28"/>
      <c r="J417" s="28"/>
      <c r="K417" s="33">
        <f t="shared" si="51"/>
        <v>249.4</v>
      </c>
      <c r="L417" s="34">
        <v>199.5</v>
      </c>
      <c r="M417" s="34">
        <v>49.9</v>
      </c>
      <c r="N417" s="33">
        <f t="shared" si="17"/>
        <v>1.2</v>
      </c>
      <c r="O417" s="34">
        <v>1.2</v>
      </c>
      <c r="P417" s="28"/>
      <c r="Q417" s="30">
        <f t="shared" si="19"/>
        <v>0</v>
      </c>
      <c r="R417" s="28"/>
      <c r="S417" s="28"/>
      <c r="T417" s="30">
        <f t="shared" si="21"/>
        <v>12.3</v>
      </c>
      <c r="U417" s="28"/>
      <c r="V417" s="34">
        <v>12.3</v>
      </c>
      <c r="W417" s="30">
        <f t="shared" si="23"/>
        <v>0</v>
      </c>
      <c r="X417" s="28"/>
      <c r="Y417" s="28"/>
      <c r="Z417" s="30">
        <f t="shared" si="103"/>
        <v>0</v>
      </c>
      <c r="AA417" s="28"/>
      <c r="AB417" s="28"/>
      <c r="AC417" s="30">
        <f t="shared" si="104"/>
        <v>0</v>
      </c>
      <c r="AD417" s="28"/>
      <c r="AE417" s="28"/>
      <c r="AF417" s="30">
        <f t="shared" si="29"/>
        <v>0</v>
      </c>
      <c r="AG417" s="28"/>
      <c r="AH417" s="28"/>
      <c r="AI417" s="31"/>
      <c r="AJ417" s="30">
        <f t="shared" si="31"/>
        <v>0</v>
      </c>
      <c r="AK417" s="28"/>
      <c r="AL417" s="28"/>
      <c r="AM417" s="31"/>
    </row>
    <row r="418" hidden="1" outlineLevel="2">
      <c r="A418" s="92"/>
      <c r="B418" s="116"/>
      <c r="C418" s="116"/>
      <c r="D418" s="11">
        <v>2018.0</v>
      </c>
      <c r="E418" s="5">
        <f t="shared" si="11"/>
        <v>0</v>
      </c>
      <c r="F418" s="5">
        <f t="shared" ref="F418:G418" si="968">I418+L418+O418+R418+U418+X418+AA418+AD418+AK418+AG418</f>
        <v>0</v>
      </c>
      <c r="G418" s="5">
        <f t="shared" si="968"/>
        <v>0</v>
      </c>
      <c r="H418" s="30">
        <f t="shared" si="13"/>
        <v>0</v>
      </c>
      <c r="I418" s="28"/>
      <c r="J418" s="28"/>
      <c r="K418" s="30">
        <f t="shared" si="51"/>
        <v>0</v>
      </c>
      <c r="L418" s="28"/>
      <c r="M418" s="28"/>
      <c r="N418" s="30">
        <f t="shared" si="17"/>
        <v>0</v>
      </c>
      <c r="O418" s="28"/>
      <c r="P418" s="28"/>
      <c r="Q418" s="30">
        <f t="shared" si="19"/>
        <v>0</v>
      </c>
      <c r="R418" s="28"/>
      <c r="S418" s="28"/>
      <c r="T418" s="30">
        <f t="shared" si="21"/>
        <v>0</v>
      </c>
      <c r="U418" s="28"/>
      <c r="V418" s="28"/>
      <c r="W418" s="30">
        <f t="shared" si="23"/>
        <v>0</v>
      </c>
      <c r="X418" s="28"/>
      <c r="Y418" s="28"/>
      <c r="Z418" s="30">
        <f t="shared" si="103"/>
        <v>0</v>
      </c>
      <c r="AA418" s="28"/>
      <c r="AB418" s="28"/>
      <c r="AC418" s="30">
        <f t="shared" si="104"/>
        <v>0</v>
      </c>
      <c r="AD418" s="28"/>
      <c r="AE418" s="28"/>
      <c r="AF418" s="30">
        <f t="shared" si="29"/>
        <v>0</v>
      </c>
      <c r="AG418" s="28"/>
      <c r="AH418" s="28"/>
      <c r="AI418" s="31"/>
      <c r="AJ418" s="30">
        <f t="shared" si="31"/>
        <v>0</v>
      </c>
      <c r="AK418" s="28"/>
      <c r="AL418" s="28"/>
      <c r="AM418" s="31"/>
    </row>
    <row r="419" hidden="1" outlineLevel="2">
      <c r="A419" s="92"/>
      <c r="B419" s="116"/>
      <c r="C419" s="116"/>
      <c r="D419" s="11">
        <v>2019.0</v>
      </c>
      <c r="E419" s="5">
        <f t="shared" si="11"/>
        <v>0</v>
      </c>
      <c r="F419" s="5">
        <f t="shared" ref="F419:G419" si="969">I419+L419+O419+R419+U419+X419+AA419+AD419+AK419+AG419</f>
        <v>0</v>
      </c>
      <c r="G419" s="5">
        <f t="shared" si="969"/>
        <v>0</v>
      </c>
      <c r="H419" s="30">
        <f t="shared" si="13"/>
        <v>0</v>
      </c>
      <c r="I419" s="28"/>
      <c r="J419" s="28"/>
      <c r="K419" s="30">
        <f t="shared" si="51"/>
        <v>0</v>
      </c>
      <c r="L419" s="28"/>
      <c r="M419" s="28"/>
      <c r="N419" s="30">
        <f t="shared" si="17"/>
        <v>0</v>
      </c>
      <c r="O419" s="28"/>
      <c r="P419" s="28"/>
      <c r="Q419" s="30">
        <f t="shared" si="19"/>
        <v>0</v>
      </c>
      <c r="R419" s="28"/>
      <c r="S419" s="28"/>
      <c r="T419" s="30">
        <f t="shared" si="21"/>
        <v>0</v>
      </c>
      <c r="U419" s="28"/>
      <c r="V419" s="28"/>
      <c r="W419" s="30">
        <f t="shared" si="23"/>
        <v>0</v>
      </c>
      <c r="X419" s="28"/>
      <c r="Y419" s="28"/>
      <c r="Z419" s="30">
        <f t="shared" si="103"/>
        <v>0</v>
      </c>
      <c r="AA419" s="28"/>
      <c r="AB419" s="28"/>
      <c r="AC419" s="30">
        <f t="shared" si="104"/>
        <v>0</v>
      </c>
      <c r="AD419" s="28"/>
      <c r="AE419" s="28"/>
      <c r="AF419" s="30">
        <f t="shared" si="29"/>
        <v>0</v>
      </c>
      <c r="AG419" s="28"/>
      <c r="AH419" s="28"/>
      <c r="AI419" s="31"/>
      <c r="AJ419" s="30">
        <f t="shared" si="31"/>
        <v>0</v>
      </c>
      <c r="AK419" s="28"/>
      <c r="AL419" s="28"/>
      <c r="AM419" s="31"/>
    </row>
    <row r="420" hidden="1" outlineLevel="2">
      <c r="A420" s="92"/>
      <c r="B420" s="116"/>
      <c r="C420" s="116"/>
      <c r="D420" s="11">
        <v>2020.0</v>
      </c>
      <c r="E420" s="5">
        <f t="shared" si="11"/>
        <v>0</v>
      </c>
      <c r="F420" s="5">
        <f t="shared" ref="F420:G420" si="970">I420+L420+O420+R420+U420+X420+AA420+AD420+AK420+AG420</f>
        <v>0</v>
      </c>
      <c r="G420" s="5">
        <f t="shared" si="970"/>
        <v>0</v>
      </c>
      <c r="H420" s="30">
        <f t="shared" si="13"/>
        <v>0</v>
      </c>
      <c r="I420" s="28"/>
      <c r="J420" s="28"/>
      <c r="K420" s="30">
        <f t="shared" si="51"/>
        <v>0</v>
      </c>
      <c r="L420" s="28"/>
      <c r="M420" s="28"/>
      <c r="N420" s="33">
        <f t="shared" si="17"/>
        <v>0</v>
      </c>
      <c r="O420" s="34"/>
      <c r="P420" s="28"/>
      <c r="Q420" s="30">
        <f t="shared" si="19"/>
        <v>0</v>
      </c>
      <c r="R420" s="28"/>
      <c r="S420" s="28"/>
      <c r="T420" s="30">
        <f t="shared" si="21"/>
        <v>0</v>
      </c>
      <c r="U420" s="28"/>
      <c r="V420" s="28"/>
      <c r="W420" s="30">
        <f t="shared" si="23"/>
        <v>0</v>
      </c>
      <c r="X420" s="28"/>
      <c r="Y420" s="28"/>
      <c r="Z420" s="30">
        <f t="shared" si="103"/>
        <v>0</v>
      </c>
      <c r="AA420" s="28"/>
      <c r="AB420" s="28"/>
      <c r="AC420" s="33">
        <f t="shared" si="104"/>
        <v>0</v>
      </c>
      <c r="AD420" s="34"/>
      <c r="AE420" s="28"/>
      <c r="AF420" s="30">
        <f t="shared" si="29"/>
        <v>0</v>
      </c>
      <c r="AG420" s="28"/>
      <c r="AH420" s="28"/>
      <c r="AI420" s="31"/>
      <c r="AJ420" s="30">
        <f t="shared" si="31"/>
        <v>0</v>
      </c>
      <c r="AK420" s="28"/>
      <c r="AL420" s="28"/>
      <c r="AM420" s="31"/>
    </row>
    <row r="421" hidden="1" outlineLevel="2">
      <c r="A421" s="92"/>
      <c r="B421" s="116"/>
      <c r="C421" s="116"/>
      <c r="D421" s="35">
        <v>2021.0</v>
      </c>
      <c r="E421" s="5">
        <f t="shared" si="11"/>
        <v>0</v>
      </c>
      <c r="F421" s="5">
        <f t="shared" ref="F421:G421" si="971">I421+L421+O421+R421+U421+X421+AA421+AD421+AK421+AG421</f>
        <v>0</v>
      </c>
      <c r="G421" s="5">
        <f t="shared" si="971"/>
        <v>0</v>
      </c>
      <c r="H421" s="30">
        <f t="shared" si="13"/>
        <v>0</v>
      </c>
      <c r="I421" s="28"/>
      <c r="J421" s="28"/>
      <c r="K421" s="30">
        <f t="shared" si="51"/>
        <v>0</v>
      </c>
      <c r="L421" s="28"/>
      <c r="M421" s="28"/>
      <c r="N421" s="33">
        <f t="shared" si="17"/>
        <v>0</v>
      </c>
      <c r="O421" s="34"/>
      <c r="P421" s="28"/>
      <c r="Q421" s="30">
        <f t="shared" si="19"/>
        <v>0</v>
      </c>
      <c r="R421" s="28"/>
      <c r="S421" s="28"/>
      <c r="T421" s="30">
        <f t="shared" si="21"/>
        <v>0</v>
      </c>
      <c r="U421" s="28"/>
      <c r="V421" s="28"/>
      <c r="W421" s="30">
        <f t="shared" si="23"/>
        <v>0</v>
      </c>
      <c r="X421" s="28"/>
      <c r="Y421" s="28"/>
      <c r="Z421" s="30">
        <f t="shared" si="103"/>
        <v>0</v>
      </c>
      <c r="AA421" s="28"/>
      <c r="AB421" s="28"/>
      <c r="AC421" s="33">
        <f t="shared" si="104"/>
        <v>0</v>
      </c>
      <c r="AD421" s="34"/>
      <c r="AE421" s="28"/>
      <c r="AF421" s="30">
        <f t="shared" si="29"/>
        <v>0</v>
      </c>
      <c r="AG421" s="28"/>
      <c r="AH421" s="28"/>
      <c r="AI421" s="31"/>
      <c r="AJ421" s="30">
        <f t="shared" si="31"/>
        <v>0</v>
      </c>
      <c r="AK421" s="28"/>
      <c r="AL421" s="28"/>
      <c r="AM421" s="31"/>
    </row>
    <row r="422" outlineLevel="1" collapsed="1">
      <c r="A422" s="22">
        <v>52.0</v>
      </c>
      <c r="B422" s="22" t="s">
        <v>179</v>
      </c>
      <c r="C422" s="22" t="s">
        <v>180</v>
      </c>
      <c r="D422" s="24"/>
      <c r="E422" s="25">
        <f t="shared" si="11"/>
        <v>191.9</v>
      </c>
      <c r="F422" s="25">
        <f t="shared" ref="F422:G422" si="972">SUM(F423:F429)</f>
        <v>81.7</v>
      </c>
      <c r="G422" s="25">
        <f t="shared" si="972"/>
        <v>110.2</v>
      </c>
      <c r="H422" s="26">
        <f t="shared" si="13"/>
        <v>53.2</v>
      </c>
      <c r="I422" s="22">
        <f t="shared" ref="I422:J422" si="973">SUM(I423:I429)</f>
        <v>53.2</v>
      </c>
      <c r="J422" s="22">
        <f t="shared" si="973"/>
        <v>0</v>
      </c>
      <c r="K422" s="26">
        <f t="shared" si="51"/>
        <v>0</v>
      </c>
      <c r="L422" s="22">
        <f t="shared" ref="L422:M422" si="974">SUM(L423:L429)</f>
        <v>0</v>
      </c>
      <c r="M422" s="22">
        <f t="shared" si="974"/>
        <v>0</v>
      </c>
      <c r="N422" s="26">
        <f t="shared" si="17"/>
        <v>0</v>
      </c>
      <c r="O422" s="22">
        <f t="shared" ref="O422:P422" si="975">SUM(O423:O429)</f>
        <v>0</v>
      </c>
      <c r="P422" s="22">
        <f t="shared" si="975"/>
        <v>0</v>
      </c>
      <c r="Q422" s="26">
        <f t="shared" si="19"/>
        <v>0</v>
      </c>
      <c r="R422" s="22">
        <f t="shared" ref="R422:S422" si="976">SUM(R423:R429)</f>
        <v>0</v>
      </c>
      <c r="S422" s="22">
        <f t="shared" si="976"/>
        <v>0</v>
      </c>
      <c r="T422" s="26">
        <f t="shared" si="21"/>
        <v>0</v>
      </c>
      <c r="U422" s="22">
        <f t="shared" ref="U422:V422" si="977">SUM(U423:U429)</f>
        <v>0</v>
      </c>
      <c r="V422" s="22">
        <f t="shared" si="977"/>
        <v>0</v>
      </c>
      <c r="W422" s="26">
        <f t="shared" si="23"/>
        <v>0</v>
      </c>
      <c r="X422" s="22">
        <f t="shared" ref="X422:Y422" si="978">SUM(X423:X429)</f>
        <v>0</v>
      </c>
      <c r="Y422" s="22">
        <f t="shared" si="978"/>
        <v>0</v>
      </c>
      <c r="Z422" s="26">
        <f t="shared" si="103"/>
        <v>0</v>
      </c>
      <c r="AA422" s="22">
        <f t="shared" ref="AA422:AB422" si="979">SUM(AA423:AA429)</f>
        <v>0</v>
      </c>
      <c r="AB422" s="22">
        <f t="shared" si="979"/>
        <v>0</v>
      </c>
      <c r="AC422" s="26">
        <f t="shared" si="104"/>
        <v>0</v>
      </c>
      <c r="AD422" s="22">
        <f t="shared" ref="AD422:AE422" si="980">SUM(AD423:AD429)</f>
        <v>0</v>
      </c>
      <c r="AE422" s="22">
        <f t="shared" si="980"/>
        <v>0</v>
      </c>
      <c r="AF422" s="26">
        <f t="shared" si="29"/>
        <v>51.3</v>
      </c>
      <c r="AG422" s="22">
        <f t="shared" ref="AG422:AH422" si="981">SUM(AG423:AG429)</f>
        <v>0</v>
      </c>
      <c r="AH422" s="22">
        <f t="shared" si="981"/>
        <v>51.3</v>
      </c>
      <c r="AI422" s="27"/>
      <c r="AJ422" s="26">
        <f t="shared" si="31"/>
        <v>87.4</v>
      </c>
      <c r="AK422" s="22">
        <f t="shared" ref="AK422:AL422" si="982">SUM(AK423:AK429)</f>
        <v>28.5</v>
      </c>
      <c r="AL422" s="22">
        <f t="shared" si="982"/>
        <v>58.9</v>
      </c>
      <c r="AM422" s="27"/>
    </row>
    <row r="423" hidden="1" outlineLevel="2">
      <c r="A423" s="92"/>
      <c r="B423" s="116"/>
      <c r="C423" s="116"/>
      <c r="D423" s="11">
        <v>2015.0</v>
      </c>
      <c r="E423" s="5">
        <f t="shared" si="11"/>
        <v>53.2</v>
      </c>
      <c r="F423" s="5">
        <f t="shared" ref="F423:G423" si="983">I423+L423+O423+R423+U423+X423+AA423+AD423+AK423+AG423</f>
        <v>53.2</v>
      </c>
      <c r="G423" s="5">
        <f t="shared" si="983"/>
        <v>0</v>
      </c>
      <c r="H423" s="33">
        <f t="shared" si="13"/>
        <v>53.2</v>
      </c>
      <c r="I423" s="34">
        <v>53.2</v>
      </c>
      <c r="J423" s="28"/>
      <c r="K423" s="30">
        <f t="shared" si="51"/>
        <v>0</v>
      </c>
      <c r="L423" s="28"/>
      <c r="M423" s="28"/>
      <c r="N423" s="30">
        <f t="shared" si="17"/>
        <v>0</v>
      </c>
      <c r="O423" s="28"/>
      <c r="P423" s="28"/>
      <c r="Q423" s="30">
        <f t="shared" si="19"/>
        <v>0</v>
      </c>
      <c r="R423" s="28"/>
      <c r="S423" s="28"/>
      <c r="T423" s="30">
        <f t="shared" si="21"/>
        <v>0</v>
      </c>
      <c r="U423" s="28"/>
      <c r="V423" s="28"/>
      <c r="W423" s="30">
        <f t="shared" si="23"/>
        <v>0</v>
      </c>
      <c r="X423" s="28"/>
      <c r="Y423" s="28"/>
      <c r="Z423" s="30">
        <f t="shared" si="103"/>
        <v>0</v>
      </c>
      <c r="AA423" s="28"/>
      <c r="AB423" s="28"/>
      <c r="AC423" s="30">
        <f t="shared" si="104"/>
        <v>0</v>
      </c>
      <c r="AD423" s="28"/>
      <c r="AE423" s="28"/>
      <c r="AF423" s="30">
        <f t="shared" si="29"/>
        <v>0</v>
      </c>
      <c r="AG423" s="28"/>
      <c r="AH423" s="28"/>
      <c r="AI423" s="31"/>
      <c r="AJ423" s="30">
        <f t="shared" si="31"/>
        <v>0</v>
      </c>
      <c r="AK423" s="28"/>
      <c r="AL423" s="28"/>
      <c r="AM423" s="31"/>
    </row>
    <row r="424" hidden="1" outlineLevel="2">
      <c r="A424" s="92"/>
      <c r="B424" s="116"/>
      <c r="C424" s="116"/>
      <c r="D424" s="11">
        <v>2016.0</v>
      </c>
      <c r="E424" s="5">
        <f t="shared" si="11"/>
        <v>0</v>
      </c>
      <c r="F424" s="5">
        <f t="shared" ref="F424:G424" si="984">I424+L424+O424+R424+U424+X424+AA424+AD424+AK424+AG424</f>
        <v>0</v>
      </c>
      <c r="G424" s="5">
        <f t="shared" si="984"/>
        <v>0</v>
      </c>
      <c r="H424" s="30">
        <f t="shared" si="13"/>
        <v>0</v>
      </c>
      <c r="I424" s="28"/>
      <c r="J424" s="28"/>
      <c r="K424" s="30">
        <f t="shared" si="51"/>
        <v>0</v>
      </c>
      <c r="L424" s="28"/>
      <c r="M424" s="28"/>
      <c r="N424" s="30">
        <f t="shared" si="17"/>
        <v>0</v>
      </c>
      <c r="O424" s="28"/>
      <c r="P424" s="28"/>
      <c r="Q424" s="30">
        <f t="shared" si="19"/>
        <v>0</v>
      </c>
      <c r="R424" s="28"/>
      <c r="S424" s="28"/>
      <c r="T424" s="30">
        <f t="shared" si="21"/>
        <v>0</v>
      </c>
      <c r="U424" s="28"/>
      <c r="V424" s="28"/>
      <c r="W424" s="30">
        <f t="shared" si="23"/>
        <v>0</v>
      </c>
      <c r="X424" s="28"/>
      <c r="Y424" s="28"/>
      <c r="Z424" s="30">
        <f t="shared" si="103"/>
        <v>0</v>
      </c>
      <c r="AA424" s="28"/>
      <c r="AB424" s="28"/>
      <c r="AC424" s="30">
        <f t="shared" si="104"/>
        <v>0</v>
      </c>
      <c r="AD424" s="28"/>
      <c r="AE424" s="28"/>
      <c r="AF424" s="30">
        <f t="shared" si="29"/>
        <v>0</v>
      </c>
      <c r="AG424" s="28"/>
      <c r="AH424" s="28"/>
      <c r="AI424" s="31"/>
      <c r="AJ424" s="30">
        <f t="shared" si="31"/>
        <v>0</v>
      </c>
      <c r="AK424" s="28"/>
      <c r="AL424" s="28"/>
      <c r="AM424" s="31"/>
    </row>
    <row r="425" hidden="1" outlineLevel="2">
      <c r="A425" s="92"/>
      <c r="B425" s="116"/>
      <c r="C425" s="116"/>
      <c r="D425" s="11">
        <v>2017.0</v>
      </c>
      <c r="E425" s="5">
        <f t="shared" si="11"/>
        <v>0</v>
      </c>
      <c r="F425" s="5">
        <f t="shared" ref="F425:G425" si="985">I425+L425+O425+R425+U425+X425+AA425+AD425+AK425+AG425</f>
        <v>0</v>
      </c>
      <c r="G425" s="5">
        <f t="shared" si="985"/>
        <v>0</v>
      </c>
      <c r="H425" s="30">
        <f t="shared" si="13"/>
        <v>0</v>
      </c>
      <c r="I425" s="28"/>
      <c r="J425" s="28"/>
      <c r="K425" s="30">
        <f t="shared" si="51"/>
        <v>0</v>
      </c>
      <c r="L425" s="28"/>
      <c r="M425" s="28"/>
      <c r="N425" s="30">
        <f t="shared" si="17"/>
        <v>0</v>
      </c>
      <c r="O425" s="28"/>
      <c r="P425" s="28"/>
      <c r="Q425" s="30">
        <f t="shared" si="19"/>
        <v>0</v>
      </c>
      <c r="R425" s="28"/>
      <c r="S425" s="28"/>
      <c r="T425" s="30">
        <f t="shared" si="21"/>
        <v>0</v>
      </c>
      <c r="U425" s="28"/>
      <c r="V425" s="28"/>
      <c r="W425" s="30">
        <f t="shared" si="23"/>
        <v>0</v>
      </c>
      <c r="X425" s="28"/>
      <c r="Y425" s="28"/>
      <c r="Z425" s="30">
        <f t="shared" si="103"/>
        <v>0</v>
      </c>
      <c r="AA425" s="28"/>
      <c r="AB425" s="28"/>
      <c r="AC425" s="30">
        <f t="shared" si="104"/>
        <v>0</v>
      </c>
      <c r="AD425" s="28"/>
      <c r="AE425" s="28"/>
      <c r="AF425" s="30">
        <f t="shared" si="29"/>
        <v>0</v>
      </c>
      <c r="AG425" s="28"/>
      <c r="AH425" s="28"/>
      <c r="AI425" s="31"/>
      <c r="AJ425" s="30">
        <f t="shared" si="31"/>
        <v>0</v>
      </c>
      <c r="AK425" s="28"/>
      <c r="AL425" s="28"/>
      <c r="AM425" s="31"/>
    </row>
    <row r="426" hidden="1" outlineLevel="2">
      <c r="A426" s="92"/>
      <c r="B426" s="116"/>
      <c r="C426" s="116"/>
      <c r="D426" s="11">
        <v>2018.0</v>
      </c>
      <c r="E426" s="5">
        <f t="shared" si="11"/>
        <v>0</v>
      </c>
      <c r="F426" s="5">
        <f t="shared" ref="F426:G426" si="986">I426+L426+O426+R426+U426+X426+AA426+AD426+AK426+AG426</f>
        <v>0</v>
      </c>
      <c r="G426" s="5">
        <f t="shared" si="986"/>
        <v>0</v>
      </c>
      <c r="H426" s="30">
        <f t="shared" si="13"/>
        <v>0</v>
      </c>
      <c r="I426" s="28"/>
      <c r="J426" s="28"/>
      <c r="K426" s="30">
        <f t="shared" si="51"/>
        <v>0</v>
      </c>
      <c r="L426" s="28"/>
      <c r="M426" s="28"/>
      <c r="N426" s="30">
        <f t="shared" si="17"/>
        <v>0</v>
      </c>
      <c r="O426" s="28"/>
      <c r="P426" s="28"/>
      <c r="Q426" s="30">
        <f t="shared" si="19"/>
        <v>0</v>
      </c>
      <c r="R426" s="28"/>
      <c r="S426" s="28"/>
      <c r="T426" s="30">
        <f t="shared" si="21"/>
        <v>0</v>
      </c>
      <c r="U426" s="28"/>
      <c r="V426" s="28"/>
      <c r="W426" s="30">
        <f t="shared" si="23"/>
        <v>0</v>
      </c>
      <c r="X426" s="28"/>
      <c r="Y426" s="28"/>
      <c r="Z426" s="30">
        <f t="shared" si="103"/>
        <v>0</v>
      </c>
      <c r="AA426" s="28"/>
      <c r="AB426" s="28"/>
      <c r="AC426" s="30">
        <f t="shared" si="104"/>
        <v>0</v>
      </c>
      <c r="AD426" s="28"/>
      <c r="AE426" s="28"/>
      <c r="AF426" s="30">
        <f t="shared" si="29"/>
        <v>0</v>
      </c>
      <c r="AG426" s="28"/>
      <c r="AH426" s="28"/>
      <c r="AI426" s="31"/>
      <c r="AJ426" s="30">
        <f t="shared" si="31"/>
        <v>0</v>
      </c>
      <c r="AK426" s="28"/>
      <c r="AL426" s="28"/>
      <c r="AM426" s="31"/>
    </row>
    <row r="427" hidden="1" outlineLevel="2">
      <c r="A427" s="92"/>
      <c r="B427" s="116"/>
      <c r="C427" s="116"/>
      <c r="D427" s="11">
        <v>2019.0</v>
      </c>
      <c r="E427" s="5">
        <f t="shared" si="11"/>
        <v>13.3</v>
      </c>
      <c r="F427" s="5">
        <f t="shared" ref="F427:G427" si="987">I427+L427+O427+R427+U427+X427+AA427+AD427+AK427+AG427</f>
        <v>0</v>
      </c>
      <c r="G427" s="5">
        <f t="shared" si="987"/>
        <v>13.3</v>
      </c>
      <c r="H427" s="30">
        <f t="shared" si="13"/>
        <v>0</v>
      </c>
      <c r="I427" s="28"/>
      <c r="J427" s="28"/>
      <c r="K427" s="30">
        <f t="shared" si="51"/>
        <v>0</v>
      </c>
      <c r="L427" s="28"/>
      <c r="M427" s="28"/>
      <c r="N427" s="30">
        <f t="shared" si="17"/>
        <v>0</v>
      </c>
      <c r="O427" s="28"/>
      <c r="P427" s="28"/>
      <c r="Q427" s="30">
        <f t="shared" si="19"/>
        <v>0</v>
      </c>
      <c r="R427" s="28"/>
      <c r="S427" s="28"/>
      <c r="T427" s="30">
        <f t="shared" si="21"/>
        <v>0</v>
      </c>
      <c r="U427" s="28"/>
      <c r="V427" s="28"/>
      <c r="W427" s="30">
        <f t="shared" si="23"/>
        <v>0</v>
      </c>
      <c r="X427" s="28"/>
      <c r="Y427" s="28"/>
      <c r="Z427" s="30">
        <f t="shared" si="103"/>
        <v>0</v>
      </c>
      <c r="AA427" s="28"/>
      <c r="AB427" s="28"/>
      <c r="AC427" s="30">
        <f t="shared" si="104"/>
        <v>0</v>
      </c>
      <c r="AD427" s="28"/>
      <c r="AE427" s="28"/>
      <c r="AF427" s="30">
        <f t="shared" si="29"/>
        <v>4.3</v>
      </c>
      <c r="AG427" s="28"/>
      <c r="AH427" s="34">
        <v>4.3</v>
      </c>
      <c r="AI427" s="31"/>
      <c r="AJ427" s="30">
        <f t="shared" si="31"/>
        <v>9</v>
      </c>
      <c r="AK427" s="28"/>
      <c r="AL427" s="34">
        <v>9.0</v>
      </c>
      <c r="AM427" s="31"/>
    </row>
    <row r="428" hidden="1" outlineLevel="2">
      <c r="A428" s="92"/>
      <c r="B428" s="116"/>
      <c r="C428" s="116"/>
      <c r="D428" s="11">
        <v>2020.0</v>
      </c>
      <c r="E428" s="5">
        <f t="shared" si="11"/>
        <v>125.4</v>
      </c>
      <c r="F428" s="5">
        <f t="shared" ref="F428:G428" si="988">I428+L428+O428+R428+U428+X428+AA428+AD428+AK428+AG428</f>
        <v>28.5</v>
      </c>
      <c r="G428" s="5">
        <f t="shared" si="988"/>
        <v>96.9</v>
      </c>
      <c r="H428" s="30">
        <f t="shared" si="13"/>
        <v>0</v>
      </c>
      <c r="I428" s="28"/>
      <c r="J428" s="28"/>
      <c r="K428" s="30">
        <f t="shared" si="51"/>
        <v>0</v>
      </c>
      <c r="L428" s="28"/>
      <c r="M428" s="28"/>
      <c r="N428" s="30">
        <f t="shared" si="17"/>
        <v>0</v>
      </c>
      <c r="O428" s="28"/>
      <c r="P428" s="28"/>
      <c r="Q428" s="30">
        <f t="shared" si="19"/>
        <v>0</v>
      </c>
      <c r="R428" s="28"/>
      <c r="S428" s="28"/>
      <c r="T428" s="30">
        <f t="shared" si="21"/>
        <v>0</v>
      </c>
      <c r="U428" s="28"/>
      <c r="V428" s="28"/>
      <c r="W428" s="30">
        <f t="shared" si="23"/>
        <v>0</v>
      </c>
      <c r="X428" s="28"/>
      <c r="Y428" s="28"/>
      <c r="Z428" s="30">
        <f t="shared" si="103"/>
        <v>0</v>
      </c>
      <c r="AA428" s="28"/>
      <c r="AB428" s="28"/>
      <c r="AC428" s="30">
        <f t="shared" si="104"/>
        <v>0</v>
      </c>
      <c r="AD428" s="28"/>
      <c r="AE428" s="28"/>
      <c r="AF428" s="30">
        <f t="shared" si="29"/>
        <v>47</v>
      </c>
      <c r="AG428" s="28"/>
      <c r="AH428" s="34">
        <v>47.0</v>
      </c>
      <c r="AI428" s="31"/>
      <c r="AJ428" s="33">
        <f t="shared" si="31"/>
        <v>78.4</v>
      </c>
      <c r="AK428" s="34">
        <v>28.5</v>
      </c>
      <c r="AL428" s="34">
        <v>49.9</v>
      </c>
      <c r="AM428" s="44" t="s">
        <v>176</v>
      </c>
    </row>
    <row r="429" hidden="1" outlineLevel="2">
      <c r="A429" s="92"/>
      <c r="B429" s="116"/>
      <c r="C429" s="116"/>
      <c r="D429" s="35">
        <v>2021.0</v>
      </c>
      <c r="E429" s="5">
        <f t="shared" si="11"/>
        <v>0</v>
      </c>
      <c r="F429" s="5">
        <f t="shared" ref="F429:G429" si="989">I429+L429+O429+R429+U429+X429+AA429+AD429+AK429+AG429</f>
        <v>0</v>
      </c>
      <c r="G429" s="5">
        <f t="shared" si="989"/>
        <v>0</v>
      </c>
      <c r="H429" s="30">
        <f t="shared" si="13"/>
        <v>0</v>
      </c>
      <c r="I429" s="28"/>
      <c r="J429" s="28"/>
      <c r="K429" s="30">
        <f t="shared" si="51"/>
        <v>0</v>
      </c>
      <c r="L429" s="28"/>
      <c r="M429" s="28"/>
      <c r="N429" s="30">
        <f t="shared" si="17"/>
        <v>0</v>
      </c>
      <c r="O429" s="28"/>
      <c r="P429" s="28"/>
      <c r="Q429" s="30">
        <f t="shared" si="19"/>
        <v>0</v>
      </c>
      <c r="R429" s="28"/>
      <c r="S429" s="28"/>
      <c r="T429" s="30">
        <f t="shared" si="21"/>
        <v>0</v>
      </c>
      <c r="U429" s="28"/>
      <c r="V429" s="28"/>
      <c r="W429" s="30">
        <f t="shared" si="23"/>
        <v>0</v>
      </c>
      <c r="X429" s="28"/>
      <c r="Y429" s="28"/>
      <c r="Z429" s="30">
        <f t="shared" si="103"/>
        <v>0</v>
      </c>
      <c r="AA429" s="28"/>
      <c r="AB429" s="28"/>
      <c r="AC429" s="30">
        <f t="shared" si="104"/>
        <v>0</v>
      </c>
      <c r="AD429" s="28"/>
      <c r="AE429" s="28"/>
      <c r="AF429" s="30">
        <f t="shared" si="29"/>
        <v>0</v>
      </c>
      <c r="AG429" s="28"/>
      <c r="AH429" s="34"/>
      <c r="AI429" s="31"/>
      <c r="AJ429" s="33">
        <f t="shared" si="31"/>
        <v>0</v>
      </c>
      <c r="AK429" s="34"/>
      <c r="AL429" s="34"/>
      <c r="AM429" s="44"/>
    </row>
    <row r="430" collapsed="1">
      <c r="A430" s="38"/>
      <c r="B430" s="38" t="s">
        <v>181</v>
      </c>
      <c r="C430" s="38"/>
      <c r="D430" s="85"/>
      <c r="E430" s="38">
        <f t="shared" si="11"/>
        <v>95799.262</v>
      </c>
      <c r="F430" s="38">
        <f t="shared" ref="F430:G430" si="990">I430+L430+O430+R430+U430+X430+AA430+AD430+AK430+AG430</f>
        <v>88194.902</v>
      </c>
      <c r="G430" s="38">
        <f t="shared" si="990"/>
        <v>7604.36</v>
      </c>
      <c r="H430" s="112">
        <f t="shared" si="13"/>
        <v>16204.232</v>
      </c>
      <c r="I430" s="38">
        <f t="shared" ref="I430:J430" si="991">I431+I439+I447+I455+I463+I471+I479+I487+I495+I503+I511+I519+I527+I535+I543+I551+I559+I567+I575+I583</f>
        <v>15269.232</v>
      </c>
      <c r="J430" s="38">
        <f t="shared" si="991"/>
        <v>935</v>
      </c>
      <c r="K430" s="112">
        <f t="shared" si="51"/>
        <v>7903.092</v>
      </c>
      <c r="L430" s="38">
        <f t="shared" ref="L430:M430" si="992">L431+L439+L447+L455+L463+L471+L479+L487+L495+L503+L511+L519+L527+L535+L543+L551+L559+L567+L575+L583</f>
        <v>7233.392</v>
      </c>
      <c r="M430" s="38">
        <f t="shared" si="992"/>
        <v>669.7</v>
      </c>
      <c r="N430" s="112">
        <f t="shared" si="17"/>
        <v>3514.79</v>
      </c>
      <c r="O430" s="38">
        <f t="shared" ref="O430:P430" si="993">O431+O439+O447+O455+O463+O471+O479+O487+O495+O503+O511+O519+O527+O535+O543+O551+O559+O567+O575+O583</f>
        <v>3259.79</v>
      </c>
      <c r="P430" s="38">
        <f t="shared" si="993"/>
        <v>255</v>
      </c>
      <c r="Q430" s="112">
        <f t="shared" si="19"/>
        <v>4459.8</v>
      </c>
      <c r="R430" s="38">
        <f t="shared" ref="R430:S430" si="994">R431+R439+R447+R455+R463+R471+R479+R487+R495+R503+R511+R519+R527+R535+R543+R551+R559+R567+R575+R583</f>
        <v>4097.5</v>
      </c>
      <c r="S430" s="38">
        <f t="shared" si="994"/>
        <v>362.3</v>
      </c>
      <c r="T430" s="112">
        <f t="shared" si="21"/>
        <v>3828</v>
      </c>
      <c r="U430" s="38">
        <f t="shared" ref="U430:V430" si="995">U431+U439+U447+U455+U463+U471+U479+U487+U495+U503+U511+U519+U527+U535+U543+U551+U559+U567+U575+U583</f>
        <v>3334.4</v>
      </c>
      <c r="V430" s="38">
        <f t="shared" si="995"/>
        <v>493.6</v>
      </c>
      <c r="W430" s="112">
        <f t="shared" si="23"/>
        <v>5364.2</v>
      </c>
      <c r="X430" s="38">
        <f t="shared" ref="X430:Y430" si="996">X431+X439+X447+X455+X463+X471+X479+X487+X495+X503+X511+X519+X527+X535+X543+X551+X559+X567+X575+X583</f>
        <v>5318.3</v>
      </c>
      <c r="Y430" s="38">
        <f t="shared" si="996"/>
        <v>45.9</v>
      </c>
      <c r="Z430" s="112">
        <f t="shared" si="103"/>
        <v>1977.7</v>
      </c>
      <c r="AA430" s="38">
        <f t="shared" ref="AA430:AB430" si="997">AA431+AA439+AA447+AA455+AA463+AA471+AA479+AA487+AA495+AA503+AA511+AA519+AA527+AA535+AA543+AA551+AA559+AA567+AA575+AA583</f>
        <v>1664.9</v>
      </c>
      <c r="AB430" s="38">
        <f t="shared" si="997"/>
        <v>312.8</v>
      </c>
      <c r="AC430" s="112">
        <f t="shared" si="104"/>
        <v>27384.8</v>
      </c>
      <c r="AD430" s="38">
        <f t="shared" ref="AD430:AE430" si="998">AD431+AD439+AD447+AD455+AD463+AD471+AD479+AD487+AD495+AD503+AD511+AD519+AD527+AD535+AD543+AD551+AD559+AD567+AD575+AD583</f>
        <v>27252.4</v>
      </c>
      <c r="AE430" s="38">
        <f t="shared" si="998"/>
        <v>132.4</v>
      </c>
      <c r="AF430" s="112">
        <f t="shared" si="29"/>
        <v>12480.548</v>
      </c>
      <c r="AG430" s="38">
        <f t="shared" ref="AG430:AH430" si="999">AG431+AG439+AG447+AG455+AG463+AG471+AG479+AG487+AG495+AG503+AG511+AG519+AG527+AG535+AG543+AG551+AG559+AG567+AG575+AG583</f>
        <v>9718.248</v>
      </c>
      <c r="AH430" s="38">
        <f t="shared" si="999"/>
        <v>2762.3</v>
      </c>
      <c r="AI430" s="113"/>
      <c r="AJ430" s="112">
        <f t="shared" si="31"/>
        <v>12682.1</v>
      </c>
      <c r="AK430" s="38">
        <f t="shared" ref="AK430:AL430" si="1000">AK431+AK439+AK447+AK455+AK463+AK471+AK479+AK487+AK495+AK503+AK511+AK519+AK527+AK535+AK543+AK551+AK559+AK567+AK575+AK583</f>
        <v>11046.74</v>
      </c>
      <c r="AL430" s="38">
        <f t="shared" si="1000"/>
        <v>1635.36</v>
      </c>
      <c r="AM430" s="113"/>
    </row>
    <row r="431" hidden="1" outlineLevel="1" collapsed="1">
      <c r="A431" s="22">
        <v>53.0</v>
      </c>
      <c r="B431" s="22" t="s">
        <v>182</v>
      </c>
      <c r="C431" s="22" t="s">
        <v>183</v>
      </c>
      <c r="D431" s="24"/>
      <c r="E431" s="25">
        <f t="shared" si="11"/>
        <v>1772.5</v>
      </c>
      <c r="F431" s="25">
        <f t="shared" ref="F431:G431" si="1001">SUM(F432:F438)</f>
        <v>1009.6</v>
      </c>
      <c r="G431" s="25">
        <f t="shared" si="1001"/>
        <v>762.9</v>
      </c>
      <c r="H431" s="26">
        <f t="shared" si="13"/>
        <v>776.8</v>
      </c>
      <c r="I431" s="22">
        <f t="shared" ref="I431:J431" si="1002">SUM(I432:I438)</f>
        <v>647.1</v>
      </c>
      <c r="J431" s="22">
        <f t="shared" si="1002"/>
        <v>129.7</v>
      </c>
      <c r="K431" s="26">
        <f t="shared" si="51"/>
        <v>249.4</v>
      </c>
      <c r="L431" s="22">
        <f t="shared" ref="L431:M431" si="1003">SUM(L432:L438)</f>
        <v>194.4</v>
      </c>
      <c r="M431" s="22">
        <f t="shared" si="1003"/>
        <v>55</v>
      </c>
      <c r="N431" s="26">
        <f t="shared" si="17"/>
        <v>0</v>
      </c>
      <c r="O431" s="22">
        <f t="shared" ref="O431:P431" si="1004">SUM(O432:O438)</f>
        <v>0</v>
      </c>
      <c r="P431" s="22">
        <f t="shared" si="1004"/>
        <v>0</v>
      </c>
      <c r="Q431" s="26">
        <f t="shared" si="19"/>
        <v>61.5</v>
      </c>
      <c r="R431" s="22">
        <f t="shared" ref="R431:S431" si="1005">SUM(R432:R438)</f>
        <v>0</v>
      </c>
      <c r="S431" s="22">
        <f t="shared" si="1005"/>
        <v>61.5</v>
      </c>
      <c r="T431" s="26">
        <f t="shared" si="21"/>
        <v>0</v>
      </c>
      <c r="U431" s="22">
        <f t="shared" ref="U431:V431" si="1006">SUM(U432:U438)</f>
        <v>0</v>
      </c>
      <c r="V431" s="22">
        <f t="shared" si="1006"/>
        <v>0</v>
      </c>
      <c r="W431" s="26">
        <f t="shared" si="23"/>
        <v>0</v>
      </c>
      <c r="X431" s="22">
        <f t="shared" ref="X431:Y431" si="1007">SUM(X432:X438)</f>
        <v>0</v>
      </c>
      <c r="Y431" s="22">
        <f t="shared" si="1007"/>
        <v>0</v>
      </c>
      <c r="Z431" s="26">
        <f t="shared" si="103"/>
        <v>98.5</v>
      </c>
      <c r="AA431" s="22">
        <f t="shared" ref="AA431:AB431" si="1008">SUM(AA432:AA438)</f>
        <v>98.5</v>
      </c>
      <c r="AB431" s="22">
        <f t="shared" si="1008"/>
        <v>0</v>
      </c>
      <c r="AC431" s="26">
        <f t="shared" si="104"/>
        <v>0</v>
      </c>
      <c r="AD431" s="22">
        <f t="shared" ref="AD431:AE431" si="1009">SUM(AD432:AD438)</f>
        <v>0</v>
      </c>
      <c r="AE431" s="22">
        <f t="shared" si="1009"/>
        <v>0</v>
      </c>
      <c r="AF431" s="26">
        <f t="shared" si="29"/>
        <v>221.7</v>
      </c>
      <c r="AG431" s="22">
        <f t="shared" ref="AG431:AH431" si="1010">SUM(AG432:AG438)</f>
        <v>0</v>
      </c>
      <c r="AH431" s="22">
        <f t="shared" si="1010"/>
        <v>221.7</v>
      </c>
      <c r="AI431" s="27"/>
      <c r="AJ431" s="26">
        <f t="shared" si="31"/>
        <v>364.6</v>
      </c>
      <c r="AK431" s="22">
        <f t="shared" ref="AK431:AL431" si="1011">SUM(AK432:AK438)</f>
        <v>69.6</v>
      </c>
      <c r="AL431" s="22">
        <f t="shared" si="1011"/>
        <v>295</v>
      </c>
      <c r="AM431" s="27"/>
    </row>
    <row r="432" hidden="1" outlineLevel="2">
      <c r="A432" s="92"/>
      <c r="B432" s="116"/>
      <c r="C432" s="116"/>
      <c r="D432" s="11">
        <v>2015.0</v>
      </c>
      <c r="E432" s="5">
        <f t="shared" si="11"/>
        <v>442.4</v>
      </c>
      <c r="F432" s="5">
        <f t="shared" ref="F432:G432" si="1012">I432+L432+O432+R432+U432+X432+AA432+AD432+AK432+AG432</f>
        <v>397.4</v>
      </c>
      <c r="G432" s="5">
        <f t="shared" si="1012"/>
        <v>45</v>
      </c>
      <c r="H432" s="33">
        <f t="shared" si="13"/>
        <v>86.5</v>
      </c>
      <c r="I432" s="34">
        <v>86.5</v>
      </c>
      <c r="J432" s="28"/>
      <c r="K432" s="33">
        <f t="shared" si="51"/>
        <v>194.4</v>
      </c>
      <c r="L432" s="34">
        <v>194.4</v>
      </c>
      <c r="M432" s="28"/>
      <c r="N432" s="30">
        <f t="shared" si="17"/>
        <v>0</v>
      </c>
      <c r="O432" s="28"/>
      <c r="P432" s="28"/>
      <c r="Q432" s="30">
        <f t="shared" si="19"/>
        <v>0</v>
      </c>
      <c r="R432" s="28"/>
      <c r="S432" s="28"/>
      <c r="T432" s="30">
        <f t="shared" si="21"/>
        <v>0</v>
      </c>
      <c r="U432" s="28"/>
      <c r="V432" s="28"/>
      <c r="W432" s="30">
        <f t="shared" si="23"/>
        <v>0</v>
      </c>
      <c r="X432" s="28"/>
      <c r="Y432" s="28"/>
      <c r="Z432" s="33">
        <f t="shared" si="103"/>
        <v>98.5</v>
      </c>
      <c r="AA432" s="34">
        <v>98.5</v>
      </c>
      <c r="AB432" s="28"/>
      <c r="AC432" s="30">
        <f t="shared" si="104"/>
        <v>0</v>
      </c>
      <c r="AD432" s="28"/>
      <c r="AE432" s="28"/>
      <c r="AF432" s="30">
        <f t="shared" si="29"/>
        <v>0</v>
      </c>
      <c r="AG432" s="28"/>
      <c r="AH432" s="28"/>
      <c r="AI432" s="31"/>
      <c r="AJ432" s="33">
        <f t="shared" si="31"/>
        <v>63</v>
      </c>
      <c r="AK432" s="32">
        <v>18.0</v>
      </c>
      <c r="AL432" s="115">
        <v>45.0</v>
      </c>
      <c r="AM432" s="31"/>
    </row>
    <row r="433" hidden="1" outlineLevel="2">
      <c r="A433" s="92"/>
      <c r="B433" s="116"/>
      <c r="C433" s="116"/>
      <c r="D433" s="11">
        <v>2016.0</v>
      </c>
      <c r="E433" s="5">
        <f t="shared" si="11"/>
        <v>633.4</v>
      </c>
      <c r="F433" s="5">
        <f t="shared" ref="F433:G433" si="1013">I433+L433+O433+R433+U433+X433+AA433+AD433+AK433+AG433</f>
        <v>583.4</v>
      </c>
      <c r="G433" s="5">
        <f t="shared" si="1013"/>
        <v>50</v>
      </c>
      <c r="H433" s="33">
        <f t="shared" si="13"/>
        <v>560.6</v>
      </c>
      <c r="I433" s="34">
        <v>560.6</v>
      </c>
      <c r="J433" s="28"/>
      <c r="K433" s="30">
        <f t="shared" si="51"/>
        <v>0</v>
      </c>
      <c r="L433" s="28"/>
      <c r="M433" s="28"/>
      <c r="N433" s="30">
        <f t="shared" si="17"/>
        <v>0</v>
      </c>
      <c r="O433" s="28"/>
      <c r="P433" s="28"/>
      <c r="Q433" s="30">
        <f t="shared" si="19"/>
        <v>0</v>
      </c>
      <c r="R433" s="28"/>
      <c r="S433" s="28"/>
      <c r="T433" s="30">
        <f t="shared" si="21"/>
        <v>0</v>
      </c>
      <c r="U433" s="28"/>
      <c r="V433" s="28"/>
      <c r="W433" s="30">
        <f t="shared" si="23"/>
        <v>0</v>
      </c>
      <c r="X433" s="28"/>
      <c r="Y433" s="28"/>
      <c r="Z433" s="30">
        <f t="shared" si="103"/>
        <v>0</v>
      </c>
      <c r="AA433" s="28"/>
      <c r="AB433" s="28"/>
      <c r="AC433" s="30">
        <f t="shared" si="104"/>
        <v>0</v>
      </c>
      <c r="AD433" s="28"/>
      <c r="AE433" s="28"/>
      <c r="AF433" s="30">
        <f t="shared" si="29"/>
        <v>0</v>
      </c>
      <c r="AG433" s="28"/>
      <c r="AH433" s="28"/>
      <c r="AI433" s="31"/>
      <c r="AJ433" s="33">
        <f t="shared" si="31"/>
        <v>72.8</v>
      </c>
      <c r="AK433" s="32">
        <v>22.8</v>
      </c>
      <c r="AL433" s="115">
        <v>50.0</v>
      </c>
      <c r="AM433" s="31"/>
    </row>
    <row r="434" hidden="1" outlineLevel="2">
      <c r="A434" s="92"/>
      <c r="B434" s="116"/>
      <c r="C434" s="116"/>
      <c r="D434" s="11">
        <v>2017.0</v>
      </c>
      <c r="E434" s="5">
        <f t="shared" si="11"/>
        <v>198</v>
      </c>
      <c r="F434" s="5">
        <f t="shared" ref="F434:G434" si="1014">I434+L434+O434+R434+U434+X434+AA434+AD434+AK434+AG434</f>
        <v>0</v>
      </c>
      <c r="G434" s="5">
        <f t="shared" si="1014"/>
        <v>198</v>
      </c>
      <c r="H434" s="30">
        <f t="shared" si="13"/>
        <v>30</v>
      </c>
      <c r="I434" s="28"/>
      <c r="J434" s="115">
        <v>30.0</v>
      </c>
      <c r="K434" s="30">
        <f t="shared" si="51"/>
        <v>28.2</v>
      </c>
      <c r="L434" s="28"/>
      <c r="M434" s="115">
        <v>28.2</v>
      </c>
      <c r="N434" s="30">
        <f t="shared" si="17"/>
        <v>0</v>
      </c>
      <c r="O434" s="28"/>
      <c r="P434" s="28"/>
      <c r="Q434" s="30">
        <f t="shared" si="19"/>
        <v>0</v>
      </c>
      <c r="R434" s="28"/>
      <c r="S434" s="28"/>
      <c r="T434" s="30">
        <f t="shared" si="21"/>
        <v>0</v>
      </c>
      <c r="U434" s="28"/>
      <c r="V434" s="28"/>
      <c r="W434" s="30">
        <f t="shared" si="23"/>
        <v>0</v>
      </c>
      <c r="X434" s="28"/>
      <c r="Y434" s="28"/>
      <c r="Z434" s="30">
        <f t="shared" si="103"/>
        <v>0</v>
      </c>
      <c r="AA434" s="28"/>
      <c r="AB434" s="28"/>
      <c r="AC434" s="30">
        <f t="shared" si="104"/>
        <v>0</v>
      </c>
      <c r="AD434" s="28"/>
      <c r="AE434" s="28"/>
      <c r="AF434" s="30">
        <f t="shared" si="29"/>
        <v>84.8</v>
      </c>
      <c r="AG434" s="28"/>
      <c r="AH434" s="115">
        <v>84.8</v>
      </c>
      <c r="AI434" s="31"/>
      <c r="AJ434" s="30">
        <f t="shared" si="31"/>
        <v>55</v>
      </c>
      <c r="AK434" s="28"/>
      <c r="AL434" s="115">
        <v>55.0</v>
      </c>
      <c r="AM434" s="31"/>
    </row>
    <row r="435" hidden="1" outlineLevel="2">
      <c r="A435" s="92"/>
      <c r="B435" s="116"/>
      <c r="C435" s="116"/>
      <c r="D435" s="11">
        <v>2018.0</v>
      </c>
      <c r="E435" s="5">
        <f t="shared" si="11"/>
        <v>181.6</v>
      </c>
      <c r="F435" s="5">
        <f t="shared" ref="F435:G435" si="1015">I435+L435+O435+R435+U435+X435+AA435+AD435+AK435+AG435</f>
        <v>0</v>
      </c>
      <c r="G435" s="5">
        <f t="shared" si="1015"/>
        <v>181.6</v>
      </c>
      <c r="H435" s="30">
        <f t="shared" si="13"/>
        <v>49.7</v>
      </c>
      <c r="I435" s="28"/>
      <c r="J435" s="115">
        <v>49.7</v>
      </c>
      <c r="K435" s="30">
        <f t="shared" si="51"/>
        <v>0</v>
      </c>
      <c r="L435" s="28"/>
      <c r="M435" s="117"/>
      <c r="N435" s="30">
        <f t="shared" si="17"/>
        <v>0</v>
      </c>
      <c r="O435" s="28"/>
      <c r="P435" s="28"/>
      <c r="Q435" s="30">
        <f t="shared" si="19"/>
        <v>0</v>
      </c>
      <c r="R435" s="28"/>
      <c r="S435" s="28"/>
      <c r="T435" s="30">
        <f t="shared" si="21"/>
        <v>0</v>
      </c>
      <c r="U435" s="28"/>
      <c r="V435" s="28"/>
      <c r="W435" s="30">
        <f t="shared" si="23"/>
        <v>0</v>
      </c>
      <c r="X435" s="28"/>
      <c r="Y435" s="28"/>
      <c r="Z435" s="30">
        <f t="shared" si="103"/>
        <v>0</v>
      </c>
      <c r="AA435" s="28"/>
      <c r="AB435" s="28"/>
      <c r="AC435" s="30">
        <f t="shared" si="104"/>
        <v>0</v>
      </c>
      <c r="AD435" s="28"/>
      <c r="AE435" s="28"/>
      <c r="AF435" s="30">
        <f t="shared" si="29"/>
        <v>71.9</v>
      </c>
      <c r="AG435" s="28"/>
      <c r="AH435" s="115">
        <v>71.9</v>
      </c>
      <c r="AI435" s="31"/>
      <c r="AJ435" s="30">
        <f t="shared" si="31"/>
        <v>60</v>
      </c>
      <c r="AK435" s="28"/>
      <c r="AL435" s="115">
        <v>60.0</v>
      </c>
      <c r="AM435" s="31"/>
    </row>
    <row r="436" hidden="1" outlineLevel="2">
      <c r="A436" s="92"/>
      <c r="B436" s="116"/>
      <c r="C436" s="116"/>
      <c r="D436" s="11">
        <v>2019.0</v>
      </c>
      <c r="E436" s="5">
        <f t="shared" si="11"/>
        <v>187.1</v>
      </c>
      <c r="F436" s="5">
        <f t="shared" ref="F436:G436" si="1016">I436+L436+O436+R436+U436+X436+AA436+AD436+AK436+AG436</f>
        <v>28.8</v>
      </c>
      <c r="G436" s="5">
        <f t="shared" si="1016"/>
        <v>158.3</v>
      </c>
      <c r="H436" s="30">
        <f t="shared" si="13"/>
        <v>0</v>
      </c>
      <c r="I436" s="28"/>
      <c r="J436" s="117"/>
      <c r="K436" s="30">
        <f t="shared" si="51"/>
        <v>26.8</v>
      </c>
      <c r="L436" s="28"/>
      <c r="M436" s="115">
        <v>26.8</v>
      </c>
      <c r="N436" s="30">
        <f t="shared" si="17"/>
        <v>0</v>
      </c>
      <c r="O436" s="28"/>
      <c r="P436" s="28"/>
      <c r="Q436" s="30">
        <f t="shared" si="19"/>
        <v>61.5</v>
      </c>
      <c r="R436" s="28"/>
      <c r="S436" s="115">
        <v>61.5</v>
      </c>
      <c r="T436" s="30">
        <f t="shared" si="21"/>
        <v>0</v>
      </c>
      <c r="U436" s="28"/>
      <c r="V436" s="28"/>
      <c r="W436" s="30">
        <f t="shared" si="23"/>
        <v>0</v>
      </c>
      <c r="X436" s="28"/>
      <c r="Y436" s="28"/>
      <c r="Z436" s="30">
        <f t="shared" si="103"/>
        <v>0</v>
      </c>
      <c r="AA436" s="28"/>
      <c r="AB436" s="28"/>
      <c r="AC436" s="30">
        <f t="shared" si="104"/>
        <v>0</v>
      </c>
      <c r="AD436" s="28"/>
      <c r="AE436" s="28"/>
      <c r="AF436" s="30">
        <f t="shared" si="29"/>
        <v>15</v>
      </c>
      <c r="AG436" s="28"/>
      <c r="AH436" s="115">
        <v>15.0</v>
      </c>
      <c r="AI436" s="31"/>
      <c r="AJ436" s="33">
        <f t="shared" si="31"/>
        <v>83.8</v>
      </c>
      <c r="AK436" s="34">
        <v>28.8</v>
      </c>
      <c r="AL436" s="115">
        <v>55.0</v>
      </c>
      <c r="AM436" s="31"/>
    </row>
    <row r="437" hidden="1" outlineLevel="2">
      <c r="A437" s="92"/>
      <c r="B437" s="116"/>
      <c r="C437" s="116"/>
      <c r="D437" s="11">
        <v>2020.0</v>
      </c>
      <c r="E437" s="5">
        <f t="shared" si="11"/>
        <v>130</v>
      </c>
      <c r="F437" s="5">
        <f t="shared" ref="F437:G437" si="1017">I437+L437+O437+R437+U437+X437+AA437+AD437+AK437+AG437</f>
        <v>0</v>
      </c>
      <c r="G437" s="5">
        <f t="shared" si="1017"/>
        <v>130</v>
      </c>
      <c r="H437" s="30">
        <f t="shared" si="13"/>
        <v>50</v>
      </c>
      <c r="I437" s="28"/>
      <c r="J437" s="115">
        <v>50.0</v>
      </c>
      <c r="K437" s="30">
        <f t="shared" si="51"/>
        <v>0</v>
      </c>
      <c r="L437" s="28"/>
      <c r="M437" s="117"/>
      <c r="N437" s="30">
        <f t="shared" si="17"/>
        <v>0</v>
      </c>
      <c r="O437" s="28"/>
      <c r="P437" s="28"/>
      <c r="Q437" s="30">
        <f t="shared" si="19"/>
        <v>0</v>
      </c>
      <c r="R437" s="28"/>
      <c r="S437" s="28"/>
      <c r="T437" s="30">
        <f t="shared" si="21"/>
        <v>0</v>
      </c>
      <c r="U437" s="28"/>
      <c r="V437" s="28"/>
      <c r="W437" s="30">
        <f t="shared" si="23"/>
        <v>0</v>
      </c>
      <c r="X437" s="28"/>
      <c r="Y437" s="28"/>
      <c r="Z437" s="30">
        <f t="shared" si="103"/>
        <v>0</v>
      </c>
      <c r="AA437" s="28"/>
      <c r="AB437" s="28"/>
      <c r="AC437" s="33">
        <f t="shared" si="104"/>
        <v>0</v>
      </c>
      <c r="AD437" s="46"/>
      <c r="AE437" s="28"/>
      <c r="AF437" s="30">
        <f t="shared" si="29"/>
        <v>50</v>
      </c>
      <c r="AG437" s="28"/>
      <c r="AH437" s="115">
        <v>50.0</v>
      </c>
      <c r="AI437" s="31"/>
      <c r="AJ437" s="30">
        <f t="shared" si="31"/>
        <v>30</v>
      </c>
      <c r="AK437" s="28"/>
      <c r="AL437" s="115">
        <v>30.0</v>
      </c>
      <c r="AM437" s="31"/>
    </row>
    <row r="438" hidden="1" outlineLevel="2">
      <c r="A438" s="92"/>
      <c r="B438" s="116"/>
      <c r="C438" s="116"/>
      <c r="D438" s="35">
        <v>2021.0</v>
      </c>
      <c r="E438" s="5">
        <f t="shared" si="11"/>
        <v>0</v>
      </c>
      <c r="F438" s="5">
        <f t="shared" ref="F438:G438" si="1018">I438+L438+O438+R438+U438+X438+AA438+AD438+AK438+AG438</f>
        <v>0</v>
      </c>
      <c r="G438" s="5">
        <f t="shared" si="1018"/>
        <v>0</v>
      </c>
      <c r="H438" s="30">
        <f t="shared" si="13"/>
        <v>0</v>
      </c>
      <c r="I438" s="28"/>
      <c r="J438" s="115"/>
      <c r="K438" s="30">
        <f t="shared" si="51"/>
        <v>0</v>
      </c>
      <c r="L438" s="28"/>
      <c r="M438" s="117"/>
      <c r="N438" s="30">
        <f t="shared" si="17"/>
        <v>0</v>
      </c>
      <c r="O438" s="28"/>
      <c r="P438" s="28"/>
      <c r="Q438" s="30">
        <f t="shared" si="19"/>
        <v>0</v>
      </c>
      <c r="R438" s="28"/>
      <c r="S438" s="28"/>
      <c r="T438" s="30">
        <f t="shared" si="21"/>
        <v>0</v>
      </c>
      <c r="U438" s="28"/>
      <c r="V438" s="28"/>
      <c r="W438" s="30">
        <f t="shared" si="23"/>
        <v>0</v>
      </c>
      <c r="X438" s="28"/>
      <c r="Y438" s="28"/>
      <c r="Z438" s="30">
        <f t="shared" si="103"/>
        <v>0</v>
      </c>
      <c r="AA438" s="28"/>
      <c r="AB438" s="28"/>
      <c r="AC438" s="33">
        <f t="shared" si="104"/>
        <v>0</v>
      </c>
      <c r="AD438" s="46"/>
      <c r="AE438" s="28"/>
      <c r="AF438" s="30">
        <f t="shared" si="29"/>
        <v>0</v>
      </c>
      <c r="AG438" s="28"/>
      <c r="AH438" s="115"/>
      <c r="AI438" s="31"/>
      <c r="AJ438" s="30">
        <f t="shared" si="31"/>
        <v>0</v>
      </c>
      <c r="AK438" s="28"/>
      <c r="AL438" s="115"/>
      <c r="AM438" s="31"/>
    </row>
    <row r="439" hidden="1" outlineLevel="1" collapsed="1">
      <c r="A439" s="22">
        <v>54.0</v>
      </c>
      <c r="B439" s="22" t="s">
        <v>184</v>
      </c>
      <c r="C439" s="22" t="s">
        <v>185</v>
      </c>
      <c r="D439" s="24"/>
      <c r="E439" s="25">
        <f t="shared" si="11"/>
        <v>4380.1</v>
      </c>
      <c r="F439" s="25">
        <f t="shared" ref="F439:G439" si="1019">SUM(F440:F446)</f>
        <v>3383</v>
      </c>
      <c r="G439" s="25">
        <f t="shared" si="1019"/>
        <v>997.1</v>
      </c>
      <c r="H439" s="26">
        <f t="shared" si="13"/>
        <v>835.4</v>
      </c>
      <c r="I439" s="22">
        <f t="shared" ref="I439:J439" si="1020">SUM(I440:I446)</f>
        <v>640.2</v>
      </c>
      <c r="J439" s="22">
        <f t="shared" si="1020"/>
        <v>195.2</v>
      </c>
      <c r="K439" s="26">
        <f t="shared" si="51"/>
        <v>141.3</v>
      </c>
      <c r="L439" s="22">
        <f t="shared" ref="L439:M439" si="1021">SUM(L440:L446)</f>
        <v>89.8</v>
      </c>
      <c r="M439" s="22">
        <f t="shared" si="1021"/>
        <v>51.5</v>
      </c>
      <c r="N439" s="26">
        <f t="shared" si="17"/>
        <v>0</v>
      </c>
      <c r="O439" s="22">
        <f t="shared" ref="O439:P439" si="1022">SUM(O440:O446)</f>
        <v>0</v>
      </c>
      <c r="P439" s="22">
        <f t="shared" si="1022"/>
        <v>0</v>
      </c>
      <c r="Q439" s="26">
        <f t="shared" si="19"/>
        <v>279.5</v>
      </c>
      <c r="R439" s="22">
        <f t="shared" ref="R439:S439" si="1023">SUM(R440:R446)</f>
        <v>139.6</v>
      </c>
      <c r="S439" s="22">
        <f t="shared" si="1023"/>
        <v>139.9</v>
      </c>
      <c r="T439" s="26">
        <f t="shared" si="21"/>
        <v>0</v>
      </c>
      <c r="U439" s="22">
        <f t="shared" ref="U439:V439" si="1024">SUM(U440:U446)</f>
        <v>0</v>
      </c>
      <c r="V439" s="22">
        <f t="shared" si="1024"/>
        <v>0</v>
      </c>
      <c r="W439" s="26">
        <f t="shared" si="23"/>
        <v>3.2</v>
      </c>
      <c r="X439" s="22">
        <f t="shared" ref="X439:Y439" si="1025">SUM(X440:X446)</f>
        <v>0</v>
      </c>
      <c r="Y439" s="22">
        <f t="shared" si="1025"/>
        <v>3.2</v>
      </c>
      <c r="Z439" s="26">
        <f t="shared" si="103"/>
        <v>393.8</v>
      </c>
      <c r="AA439" s="22">
        <f t="shared" ref="AA439:AB439" si="1026">SUM(AA440:AA446)</f>
        <v>393.8</v>
      </c>
      <c r="AB439" s="22">
        <f t="shared" si="1026"/>
        <v>0</v>
      </c>
      <c r="AC439" s="26">
        <f t="shared" si="104"/>
        <v>2103.9</v>
      </c>
      <c r="AD439" s="22">
        <f t="shared" ref="AD439:AE439" si="1027">SUM(AD440:AD446)</f>
        <v>1971.5</v>
      </c>
      <c r="AE439" s="22">
        <f t="shared" si="1027"/>
        <v>132.4</v>
      </c>
      <c r="AF439" s="26">
        <f t="shared" si="29"/>
        <v>409.6</v>
      </c>
      <c r="AG439" s="22">
        <f t="shared" ref="AG439:AH439" si="1028">SUM(AG440:AG446)</f>
        <v>0</v>
      </c>
      <c r="AH439" s="22">
        <f t="shared" si="1028"/>
        <v>409.6</v>
      </c>
      <c r="AI439" s="27"/>
      <c r="AJ439" s="26">
        <f t="shared" si="31"/>
        <v>213.4</v>
      </c>
      <c r="AK439" s="22">
        <f t="shared" ref="AK439:AL439" si="1029">SUM(AK440:AK446)</f>
        <v>148.1</v>
      </c>
      <c r="AL439" s="22">
        <f t="shared" si="1029"/>
        <v>65.3</v>
      </c>
      <c r="AM439" s="27"/>
    </row>
    <row r="440" hidden="1" outlineLevel="2">
      <c r="A440" s="92"/>
      <c r="B440" s="116"/>
      <c r="C440" s="116"/>
      <c r="D440" s="11">
        <v>2015.0</v>
      </c>
      <c r="E440" s="5">
        <f t="shared" si="11"/>
        <v>76.1</v>
      </c>
      <c r="F440" s="5">
        <f t="shared" ref="F440:G440" si="1030">I440+L440+O440+R440+U440+X440+AA440+AD440+AK440+AG440</f>
        <v>58.5</v>
      </c>
      <c r="G440" s="5">
        <f t="shared" si="1030"/>
        <v>17.6</v>
      </c>
      <c r="H440" s="33">
        <f t="shared" si="13"/>
        <v>42.5</v>
      </c>
      <c r="I440" s="34">
        <v>42.5</v>
      </c>
      <c r="J440" s="28"/>
      <c r="K440" s="30">
        <f t="shared" si="51"/>
        <v>0</v>
      </c>
      <c r="L440" s="28"/>
      <c r="M440" s="28"/>
      <c r="N440" s="30">
        <f t="shared" si="17"/>
        <v>0</v>
      </c>
      <c r="O440" s="28"/>
      <c r="P440" s="28"/>
      <c r="Q440" s="30">
        <f t="shared" si="19"/>
        <v>0</v>
      </c>
      <c r="R440" s="28"/>
      <c r="S440" s="28"/>
      <c r="T440" s="30">
        <f t="shared" si="21"/>
        <v>0</v>
      </c>
      <c r="U440" s="28"/>
      <c r="V440" s="28"/>
      <c r="W440" s="30">
        <f t="shared" si="23"/>
        <v>0</v>
      </c>
      <c r="X440" s="28"/>
      <c r="Y440" s="28"/>
      <c r="Z440" s="30">
        <f t="shared" si="103"/>
        <v>0</v>
      </c>
      <c r="AA440" s="28"/>
      <c r="AB440" s="28"/>
      <c r="AC440" s="33">
        <f t="shared" si="104"/>
        <v>0</v>
      </c>
      <c r="AD440" s="32"/>
      <c r="AE440" s="28"/>
      <c r="AF440" s="30">
        <f t="shared" si="29"/>
        <v>17.6</v>
      </c>
      <c r="AG440" s="28"/>
      <c r="AH440" s="115">
        <v>17.6</v>
      </c>
      <c r="AI440" s="31"/>
      <c r="AJ440" s="33">
        <f t="shared" si="31"/>
        <v>16</v>
      </c>
      <c r="AK440" s="32">
        <v>16.0</v>
      </c>
      <c r="AL440" s="28"/>
      <c r="AM440" s="31"/>
    </row>
    <row r="441" hidden="1" outlineLevel="2">
      <c r="A441" s="92"/>
      <c r="B441" s="116"/>
      <c r="C441" s="116"/>
      <c r="D441" s="11">
        <v>2016.0</v>
      </c>
      <c r="E441" s="5">
        <f t="shared" si="11"/>
        <v>1079.5</v>
      </c>
      <c r="F441" s="5">
        <f t="shared" ref="F441:G441" si="1031">I441+L441+O441+R441+U441+X441+AA441+AD441+AK441+AG441</f>
        <v>744.4</v>
      </c>
      <c r="G441" s="5">
        <f t="shared" si="1031"/>
        <v>335.1</v>
      </c>
      <c r="H441" s="33">
        <f t="shared" si="13"/>
        <v>792.9</v>
      </c>
      <c r="I441" s="34">
        <v>597.7</v>
      </c>
      <c r="J441" s="115">
        <v>195.2</v>
      </c>
      <c r="K441" s="30">
        <f t="shared" si="51"/>
        <v>0</v>
      </c>
      <c r="L441" s="28"/>
      <c r="M441" s="28"/>
      <c r="N441" s="30">
        <f t="shared" si="17"/>
        <v>0</v>
      </c>
      <c r="O441" s="28"/>
      <c r="P441" s="28"/>
      <c r="Q441" s="33">
        <f t="shared" si="19"/>
        <v>279.5</v>
      </c>
      <c r="R441" s="34">
        <v>139.6</v>
      </c>
      <c r="S441" s="115">
        <v>139.9</v>
      </c>
      <c r="T441" s="30">
        <f t="shared" si="21"/>
        <v>0</v>
      </c>
      <c r="U441" s="28"/>
      <c r="V441" s="28"/>
      <c r="W441" s="30">
        <f t="shared" si="23"/>
        <v>0</v>
      </c>
      <c r="X441" s="28"/>
      <c r="Y441" s="28"/>
      <c r="Z441" s="30">
        <f t="shared" si="103"/>
        <v>0</v>
      </c>
      <c r="AA441" s="28"/>
      <c r="AB441" s="28"/>
      <c r="AC441" s="30">
        <f t="shared" si="104"/>
        <v>0</v>
      </c>
      <c r="AD441" s="28"/>
      <c r="AE441" s="28"/>
      <c r="AF441" s="30">
        <f t="shared" si="29"/>
        <v>0</v>
      </c>
      <c r="AG441" s="28"/>
      <c r="AH441" s="28"/>
      <c r="AI441" s="31"/>
      <c r="AJ441" s="33">
        <f t="shared" si="31"/>
        <v>7.1</v>
      </c>
      <c r="AK441" s="34">
        <v>7.1</v>
      </c>
      <c r="AL441" s="28"/>
      <c r="AM441" s="31"/>
    </row>
    <row r="442" hidden="1" outlineLevel="2">
      <c r="A442" s="92"/>
      <c r="B442" s="116"/>
      <c r="C442" s="116"/>
      <c r="D442" s="11">
        <v>2017.0</v>
      </c>
      <c r="E442" s="5">
        <f t="shared" si="11"/>
        <v>181</v>
      </c>
      <c r="F442" s="5">
        <f t="shared" ref="F442:G442" si="1032">I442+L442+O442+R442+U442+X442+AA442+AD442+AK442+AG442</f>
        <v>108.3</v>
      </c>
      <c r="G442" s="5">
        <f t="shared" si="1032"/>
        <v>72.7</v>
      </c>
      <c r="H442" s="30">
        <f t="shared" si="13"/>
        <v>0</v>
      </c>
      <c r="I442" s="28"/>
      <c r="J442" s="28"/>
      <c r="K442" s="56">
        <f t="shared" si="51"/>
        <v>89.8</v>
      </c>
      <c r="L442" s="115">
        <v>89.8</v>
      </c>
      <c r="M442" s="28"/>
      <c r="N442" s="30">
        <f t="shared" si="17"/>
        <v>0</v>
      </c>
      <c r="O442" s="28"/>
      <c r="P442" s="28"/>
      <c r="Q442" s="30">
        <f t="shared" si="19"/>
        <v>0</v>
      </c>
      <c r="R442" s="28"/>
      <c r="S442" s="28"/>
      <c r="T442" s="30">
        <f t="shared" si="21"/>
        <v>0</v>
      </c>
      <c r="U442" s="28"/>
      <c r="V442" s="28"/>
      <c r="W442" s="30">
        <f t="shared" si="23"/>
        <v>3.2</v>
      </c>
      <c r="X442" s="28"/>
      <c r="Y442" s="115">
        <v>3.2</v>
      </c>
      <c r="Z442" s="30">
        <f t="shared" si="103"/>
        <v>0</v>
      </c>
      <c r="AA442" s="28"/>
      <c r="AB442" s="28"/>
      <c r="AC442" s="33">
        <f t="shared" si="104"/>
        <v>18.5</v>
      </c>
      <c r="AD442" s="34">
        <v>18.5</v>
      </c>
      <c r="AE442" s="28"/>
      <c r="AF442" s="30">
        <f t="shared" si="29"/>
        <v>36.9</v>
      </c>
      <c r="AG442" s="28"/>
      <c r="AH442" s="115">
        <v>36.9</v>
      </c>
      <c r="AI442" s="31"/>
      <c r="AJ442" s="30">
        <f t="shared" si="31"/>
        <v>32.6</v>
      </c>
      <c r="AK442" s="28"/>
      <c r="AL442" s="115">
        <v>32.6</v>
      </c>
      <c r="AM442" s="31"/>
    </row>
    <row r="443" hidden="1" outlineLevel="2">
      <c r="A443" s="92"/>
      <c r="B443" s="116"/>
      <c r="C443" s="116"/>
      <c r="D443" s="11">
        <v>2018.0</v>
      </c>
      <c r="E443" s="5">
        <f t="shared" si="11"/>
        <v>893.6</v>
      </c>
      <c r="F443" s="5">
        <f t="shared" ref="F443:G443" si="1033">I443+L443+O443+R443+U443+X443+AA443+AD443+AK443+AG443</f>
        <v>830.7</v>
      </c>
      <c r="G443" s="5">
        <f t="shared" si="1033"/>
        <v>62.9</v>
      </c>
      <c r="H443" s="30">
        <f t="shared" si="13"/>
        <v>0</v>
      </c>
      <c r="I443" s="28"/>
      <c r="J443" s="28"/>
      <c r="K443" s="30">
        <f t="shared" si="51"/>
        <v>22</v>
      </c>
      <c r="L443" s="28"/>
      <c r="M443" s="115">
        <v>22.0</v>
      </c>
      <c r="N443" s="30">
        <f t="shared" si="17"/>
        <v>0</v>
      </c>
      <c r="O443" s="28"/>
      <c r="P443" s="28"/>
      <c r="Q443" s="30">
        <f t="shared" si="19"/>
        <v>0</v>
      </c>
      <c r="R443" s="28"/>
      <c r="S443" s="28"/>
      <c r="T443" s="30">
        <f t="shared" si="21"/>
        <v>0</v>
      </c>
      <c r="U443" s="28"/>
      <c r="V443" s="28"/>
      <c r="W443" s="30">
        <f t="shared" si="23"/>
        <v>0</v>
      </c>
      <c r="X443" s="28"/>
      <c r="Y443" s="28"/>
      <c r="Z443" s="30">
        <f t="shared" si="103"/>
        <v>0</v>
      </c>
      <c r="AA443" s="28"/>
      <c r="AB443" s="28"/>
      <c r="AC443" s="56">
        <f t="shared" si="104"/>
        <v>705.7</v>
      </c>
      <c r="AD443" s="115">
        <v>705.7</v>
      </c>
      <c r="AE443" s="28"/>
      <c r="AF443" s="30">
        <f t="shared" si="29"/>
        <v>40.9</v>
      </c>
      <c r="AG443" s="28"/>
      <c r="AH443" s="115">
        <v>40.9</v>
      </c>
      <c r="AI443" s="31"/>
      <c r="AJ443" s="33">
        <f t="shared" si="31"/>
        <v>125</v>
      </c>
      <c r="AK443" s="34">
        <v>125.0</v>
      </c>
      <c r="AL443" s="28"/>
      <c r="AM443" s="31"/>
    </row>
    <row r="444" hidden="1" outlineLevel="2">
      <c r="A444" s="92"/>
      <c r="B444" s="116"/>
      <c r="C444" s="116"/>
      <c r="D444" s="11">
        <v>2019.0</v>
      </c>
      <c r="E444" s="5">
        <f t="shared" si="11"/>
        <v>1435.7</v>
      </c>
      <c r="F444" s="5">
        <f t="shared" ref="F444:G444" si="1034">I444+L444+O444+R444+U444+X444+AA444+AD444+AK444+AG444</f>
        <v>1281.1</v>
      </c>
      <c r="G444" s="5">
        <f t="shared" si="1034"/>
        <v>154.6</v>
      </c>
      <c r="H444" s="30">
        <f t="shared" si="13"/>
        <v>0</v>
      </c>
      <c r="I444" s="28"/>
      <c r="J444" s="28"/>
      <c r="K444" s="30">
        <f t="shared" si="51"/>
        <v>29.5</v>
      </c>
      <c r="L444" s="28"/>
      <c r="M444" s="115">
        <v>29.5</v>
      </c>
      <c r="N444" s="30">
        <f t="shared" si="17"/>
        <v>0</v>
      </c>
      <c r="O444" s="28"/>
      <c r="P444" s="28"/>
      <c r="Q444" s="30">
        <f t="shared" si="19"/>
        <v>0</v>
      </c>
      <c r="R444" s="28"/>
      <c r="S444" s="28"/>
      <c r="T444" s="30">
        <f t="shared" si="21"/>
        <v>0</v>
      </c>
      <c r="U444" s="28"/>
      <c r="V444" s="28"/>
      <c r="W444" s="30">
        <f t="shared" si="23"/>
        <v>0</v>
      </c>
      <c r="X444" s="28"/>
      <c r="Y444" s="28"/>
      <c r="Z444" s="33">
        <f t="shared" si="103"/>
        <v>39.8</v>
      </c>
      <c r="AA444" s="34">
        <v>39.8</v>
      </c>
      <c r="AB444" s="28"/>
      <c r="AC444" s="33">
        <f t="shared" si="104"/>
        <v>1261.3</v>
      </c>
      <c r="AD444" s="34">
        <v>1241.3</v>
      </c>
      <c r="AE444" s="115">
        <v>20.0</v>
      </c>
      <c r="AF444" s="30">
        <f t="shared" si="29"/>
        <v>105.1</v>
      </c>
      <c r="AG444" s="28"/>
      <c r="AH444" s="115">
        <v>105.1</v>
      </c>
      <c r="AI444" s="31"/>
      <c r="AJ444" s="30">
        <f t="shared" si="31"/>
        <v>0</v>
      </c>
      <c r="AK444" s="28"/>
      <c r="AL444" s="28"/>
      <c r="AM444" s="31"/>
    </row>
    <row r="445" hidden="1" outlineLevel="2">
      <c r="A445" s="92"/>
      <c r="B445" s="116"/>
      <c r="C445" s="116"/>
      <c r="D445" s="11">
        <v>2020.0</v>
      </c>
      <c r="E445" s="5">
        <f t="shared" si="11"/>
        <v>714.2</v>
      </c>
      <c r="F445" s="5">
        <f t="shared" ref="F445:G445" si="1035">I445+L445+O445+R445+U445+X445+AA445+AD445+AK445+AG445</f>
        <v>360</v>
      </c>
      <c r="G445" s="5">
        <f t="shared" si="1035"/>
        <v>354.2</v>
      </c>
      <c r="H445" s="30">
        <f t="shared" si="13"/>
        <v>0</v>
      </c>
      <c r="I445" s="28"/>
      <c r="J445" s="28"/>
      <c r="K445" s="30">
        <f t="shared" si="51"/>
        <v>0</v>
      </c>
      <c r="L445" s="28"/>
      <c r="M445" s="28"/>
      <c r="N445" s="30">
        <f t="shared" si="17"/>
        <v>0</v>
      </c>
      <c r="O445" s="28"/>
      <c r="P445" s="28"/>
      <c r="Q445" s="30">
        <f t="shared" si="19"/>
        <v>0</v>
      </c>
      <c r="R445" s="28"/>
      <c r="S445" s="28"/>
      <c r="T445" s="30">
        <f t="shared" si="21"/>
        <v>0</v>
      </c>
      <c r="U445" s="28"/>
      <c r="V445" s="28"/>
      <c r="W445" s="30">
        <f t="shared" si="23"/>
        <v>0</v>
      </c>
      <c r="X445" s="28"/>
      <c r="Y445" s="28"/>
      <c r="Z445" s="33">
        <f t="shared" si="103"/>
        <v>354</v>
      </c>
      <c r="AA445" s="46">
        <v>354.0</v>
      </c>
      <c r="AB445" s="28"/>
      <c r="AC445" s="33">
        <f t="shared" si="104"/>
        <v>118.4</v>
      </c>
      <c r="AD445" s="34">
        <v>6.0</v>
      </c>
      <c r="AE445" s="115">
        <v>112.4</v>
      </c>
      <c r="AF445" s="30">
        <f t="shared" si="29"/>
        <v>209.1</v>
      </c>
      <c r="AG445" s="28"/>
      <c r="AH445" s="115">
        <v>209.1</v>
      </c>
      <c r="AI445" s="31"/>
      <c r="AJ445" s="30">
        <f t="shared" si="31"/>
        <v>32.7</v>
      </c>
      <c r="AK445" s="28"/>
      <c r="AL445" s="115">
        <v>32.7</v>
      </c>
      <c r="AM445" s="31"/>
    </row>
    <row r="446" hidden="1" outlineLevel="2">
      <c r="A446" s="92"/>
      <c r="B446" s="116"/>
      <c r="C446" s="116"/>
      <c r="D446" s="35">
        <v>2021.0</v>
      </c>
      <c r="E446" s="5">
        <f t="shared" si="11"/>
        <v>0</v>
      </c>
      <c r="F446" s="5">
        <f t="shared" ref="F446:G446" si="1036">I446+L446+O446+R446+U446+X446+AA446+AD446+AK446+AG446</f>
        <v>0</v>
      </c>
      <c r="G446" s="5">
        <f t="shared" si="1036"/>
        <v>0</v>
      </c>
      <c r="H446" s="30">
        <f t="shared" si="13"/>
        <v>0</v>
      </c>
      <c r="I446" s="28"/>
      <c r="J446" s="28"/>
      <c r="K446" s="30">
        <f t="shared" si="51"/>
        <v>0</v>
      </c>
      <c r="L446" s="28"/>
      <c r="M446" s="28"/>
      <c r="N446" s="30">
        <f t="shared" si="17"/>
        <v>0</v>
      </c>
      <c r="O446" s="28"/>
      <c r="P446" s="28"/>
      <c r="Q446" s="30">
        <f t="shared" si="19"/>
        <v>0</v>
      </c>
      <c r="R446" s="28"/>
      <c r="S446" s="28"/>
      <c r="T446" s="30">
        <f t="shared" si="21"/>
        <v>0</v>
      </c>
      <c r="U446" s="28"/>
      <c r="V446" s="28"/>
      <c r="W446" s="30">
        <f t="shared" si="23"/>
        <v>0</v>
      </c>
      <c r="X446" s="28"/>
      <c r="Y446" s="28"/>
      <c r="Z446" s="33">
        <f t="shared" si="103"/>
        <v>0</v>
      </c>
      <c r="AA446" s="46"/>
      <c r="AB446" s="28"/>
      <c r="AC446" s="33">
        <f t="shared" si="104"/>
        <v>0</v>
      </c>
      <c r="AD446" s="34"/>
      <c r="AE446" s="115"/>
      <c r="AF446" s="30">
        <f t="shared" si="29"/>
        <v>0</v>
      </c>
      <c r="AG446" s="28"/>
      <c r="AH446" s="115"/>
      <c r="AI446" s="31"/>
      <c r="AJ446" s="30">
        <f t="shared" si="31"/>
        <v>0</v>
      </c>
      <c r="AK446" s="28"/>
      <c r="AL446" s="115"/>
      <c r="AM446" s="31"/>
    </row>
    <row r="447" hidden="1" outlineLevel="1" collapsed="1">
      <c r="A447" s="22">
        <v>55.0</v>
      </c>
      <c r="B447" s="22" t="s">
        <v>186</v>
      </c>
      <c r="C447" s="22" t="s">
        <v>187</v>
      </c>
      <c r="D447" s="24"/>
      <c r="E447" s="25">
        <f t="shared" si="11"/>
        <v>4311.6</v>
      </c>
      <c r="F447" s="25">
        <f t="shared" ref="F447:G447" si="1037">SUM(F448:F454)</f>
        <v>4311.6</v>
      </c>
      <c r="G447" s="25">
        <f t="shared" si="1037"/>
        <v>0</v>
      </c>
      <c r="H447" s="26">
        <f t="shared" si="13"/>
        <v>1944.6</v>
      </c>
      <c r="I447" s="22">
        <f t="shared" ref="I447:J447" si="1038">SUM(I448:I454)</f>
        <v>1944.6</v>
      </c>
      <c r="J447" s="22">
        <f t="shared" si="1038"/>
        <v>0</v>
      </c>
      <c r="K447" s="26">
        <f t="shared" si="51"/>
        <v>994.4</v>
      </c>
      <c r="L447" s="22">
        <f t="shared" ref="L447:M447" si="1039">SUM(L448:L454)</f>
        <v>994.4</v>
      </c>
      <c r="M447" s="22">
        <f t="shared" si="1039"/>
        <v>0</v>
      </c>
      <c r="N447" s="26">
        <f t="shared" si="17"/>
        <v>0</v>
      </c>
      <c r="O447" s="22">
        <f t="shared" ref="O447:P447" si="1040">SUM(O448:O454)</f>
        <v>0</v>
      </c>
      <c r="P447" s="22">
        <f t="shared" si="1040"/>
        <v>0</v>
      </c>
      <c r="Q447" s="26">
        <f t="shared" si="19"/>
        <v>0</v>
      </c>
      <c r="R447" s="22">
        <f t="shared" ref="R447:S447" si="1041">SUM(R448:R454)</f>
        <v>0</v>
      </c>
      <c r="S447" s="22">
        <f t="shared" si="1041"/>
        <v>0</v>
      </c>
      <c r="T447" s="26">
        <f t="shared" si="21"/>
        <v>0</v>
      </c>
      <c r="U447" s="22">
        <f t="shared" ref="U447:V447" si="1042">SUM(U448:U454)</f>
        <v>0</v>
      </c>
      <c r="V447" s="22">
        <f t="shared" si="1042"/>
        <v>0</v>
      </c>
      <c r="W447" s="26">
        <f t="shared" si="23"/>
        <v>0</v>
      </c>
      <c r="X447" s="22">
        <f t="shared" ref="X447:Y447" si="1043">SUM(X448:X454)</f>
        <v>0</v>
      </c>
      <c r="Y447" s="22">
        <f t="shared" si="1043"/>
        <v>0</v>
      </c>
      <c r="Z447" s="26">
        <f t="shared" si="103"/>
        <v>0</v>
      </c>
      <c r="AA447" s="22">
        <f t="shared" ref="AA447:AB447" si="1044">SUM(AA448:AA454)</f>
        <v>0</v>
      </c>
      <c r="AB447" s="22">
        <f t="shared" si="1044"/>
        <v>0</v>
      </c>
      <c r="AC447" s="26">
        <f t="shared" si="104"/>
        <v>0</v>
      </c>
      <c r="AD447" s="22">
        <f t="shared" ref="AD447:AE447" si="1045">SUM(AD448:AD454)</f>
        <v>0</v>
      </c>
      <c r="AE447" s="22">
        <f t="shared" si="1045"/>
        <v>0</v>
      </c>
      <c r="AF447" s="26">
        <f t="shared" si="29"/>
        <v>1025.8</v>
      </c>
      <c r="AG447" s="22">
        <f t="shared" ref="AG447:AH447" si="1046">SUM(AG448:AG454)</f>
        <v>1025.8</v>
      </c>
      <c r="AH447" s="22">
        <f t="shared" si="1046"/>
        <v>0</v>
      </c>
      <c r="AI447" s="27"/>
      <c r="AJ447" s="26">
        <f t="shared" si="31"/>
        <v>346.8</v>
      </c>
      <c r="AK447" s="22">
        <f t="shared" ref="AK447:AL447" si="1047">SUM(AK448:AK454)</f>
        <v>346.8</v>
      </c>
      <c r="AL447" s="22">
        <f t="shared" si="1047"/>
        <v>0</v>
      </c>
      <c r="AM447" s="27"/>
    </row>
    <row r="448" hidden="1" outlineLevel="2">
      <c r="A448" s="92"/>
      <c r="B448" s="116"/>
      <c r="C448" s="116"/>
      <c r="D448" s="11">
        <v>2015.0</v>
      </c>
      <c r="E448" s="5">
        <f t="shared" si="11"/>
        <v>1002.4</v>
      </c>
      <c r="F448" s="5">
        <f t="shared" ref="F448:G448" si="1048">I448+L448+O448+R448+U448+X448+AA448+AD448+AK448+AG448</f>
        <v>1002.4</v>
      </c>
      <c r="G448" s="5">
        <f t="shared" si="1048"/>
        <v>0</v>
      </c>
      <c r="H448" s="30">
        <f t="shared" si="13"/>
        <v>0</v>
      </c>
      <c r="I448" s="28"/>
      <c r="J448" s="28"/>
      <c r="K448" s="33">
        <f t="shared" si="51"/>
        <v>994.4</v>
      </c>
      <c r="L448" s="34">
        <v>994.4</v>
      </c>
      <c r="M448" s="28"/>
      <c r="N448" s="30">
        <f t="shared" si="17"/>
        <v>0</v>
      </c>
      <c r="O448" s="28"/>
      <c r="P448" s="28"/>
      <c r="Q448" s="30">
        <f t="shared" si="19"/>
        <v>0</v>
      </c>
      <c r="R448" s="28"/>
      <c r="S448" s="28"/>
      <c r="T448" s="30">
        <f t="shared" si="21"/>
        <v>0</v>
      </c>
      <c r="U448" s="28"/>
      <c r="V448" s="28"/>
      <c r="W448" s="30">
        <f t="shared" si="23"/>
        <v>0</v>
      </c>
      <c r="X448" s="28"/>
      <c r="Y448" s="28"/>
      <c r="Z448" s="30">
        <f t="shared" si="103"/>
        <v>0</v>
      </c>
      <c r="AA448" s="28"/>
      <c r="AB448" s="28"/>
      <c r="AC448" s="30">
        <f t="shared" si="104"/>
        <v>0</v>
      </c>
      <c r="AD448" s="28"/>
      <c r="AE448" s="28"/>
      <c r="AF448" s="30">
        <f t="shared" si="29"/>
        <v>0</v>
      </c>
      <c r="AG448" s="28"/>
      <c r="AH448" s="28"/>
      <c r="AI448" s="31"/>
      <c r="AJ448" s="33">
        <f t="shared" si="31"/>
        <v>8</v>
      </c>
      <c r="AK448" s="32">
        <v>8.0</v>
      </c>
      <c r="AL448" s="28"/>
      <c r="AM448" s="31"/>
    </row>
    <row r="449" hidden="1" outlineLevel="2">
      <c r="A449" s="92"/>
      <c r="B449" s="116"/>
      <c r="C449" s="116"/>
      <c r="D449" s="11">
        <v>2016.0</v>
      </c>
      <c r="E449" s="5">
        <f t="shared" si="11"/>
        <v>491.6</v>
      </c>
      <c r="F449" s="5">
        <f t="shared" ref="F449:G449" si="1049">I449+L449+O449+R449+U449+X449+AA449+AD449+AK449+AG449</f>
        <v>491.6</v>
      </c>
      <c r="G449" s="5">
        <f t="shared" si="1049"/>
        <v>0</v>
      </c>
      <c r="H449" s="30">
        <f t="shared" si="13"/>
        <v>0</v>
      </c>
      <c r="I449" s="28"/>
      <c r="J449" s="28"/>
      <c r="K449" s="30">
        <f t="shared" si="51"/>
        <v>0</v>
      </c>
      <c r="L449" s="28"/>
      <c r="M449" s="28"/>
      <c r="N449" s="30">
        <f t="shared" si="17"/>
        <v>0</v>
      </c>
      <c r="O449" s="28"/>
      <c r="P449" s="28"/>
      <c r="Q449" s="30">
        <f t="shared" si="19"/>
        <v>0</v>
      </c>
      <c r="R449" s="28"/>
      <c r="S449" s="28"/>
      <c r="T449" s="30">
        <f t="shared" si="21"/>
        <v>0</v>
      </c>
      <c r="U449" s="28"/>
      <c r="V449" s="28"/>
      <c r="W449" s="30">
        <f t="shared" si="23"/>
        <v>0</v>
      </c>
      <c r="X449" s="28"/>
      <c r="Y449" s="28"/>
      <c r="Z449" s="30">
        <f t="shared" si="103"/>
        <v>0</v>
      </c>
      <c r="AA449" s="28"/>
      <c r="AB449" s="28"/>
      <c r="AC449" s="30">
        <f t="shared" si="104"/>
        <v>0</v>
      </c>
      <c r="AD449" s="28"/>
      <c r="AE449" s="28"/>
      <c r="AF449" s="33">
        <f t="shared" si="29"/>
        <v>298.8</v>
      </c>
      <c r="AG449" s="34">
        <v>298.8</v>
      </c>
      <c r="AH449" s="34"/>
      <c r="AI449" s="31"/>
      <c r="AJ449" s="33">
        <f t="shared" si="31"/>
        <v>192.8</v>
      </c>
      <c r="AK449" s="34">
        <v>192.8</v>
      </c>
      <c r="AL449" s="28"/>
      <c r="AM449" s="31"/>
    </row>
    <row r="450" hidden="1" outlineLevel="2">
      <c r="A450" s="92"/>
      <c r="B450" s="116"/>
      <c r="C450" s="116"/>
      <c r="D450" s="11">
        <v>2017.0</v>
      </c>
      <c r="E450" s="5">
        <f t="shared" si="11"/>
        <v>595</v>
      </c>
      <c r="F450" s="5">
        <f t="shared" ref="F450:G450" si="1050">I450+L450+O450+R450+U450+X450+AA450+AD450+AK450+AG450</f>
        <v>595</v>
      </c>
      <c r="G450" s="5">
        <f t="shared" si="1050"/>
        <v>0</v>
      </c>
      <c r="H450" s="33">
        <f t="shared" si="13"/>
        <v>449</v>
      </c>
      <c r="I450" s="34">
        <v>449.0</v>
      </c>
      <c r="J450" s="28"/>
      <c r="K450" s="30">
        <f t="shared" si="51"/>
        <v>0</v>
      </c>
      <c r="L450" s="28"/>
      <c r="M450" s="28"/>
      <c r="N450" s="30">
        <f t="shared" si="17"/>
        <v>0</v>
      </c>
      <c r="O450" s="28"/>
      <c r="P450" s="28"/>
      <c r="Q450" s="30">
        <f t="shared" si="19"/>
        <v>0</v>
      </c>
      <c r="R450" s="28"/>
      <c r="S450" s="28"/>
      <c r="T450" s="30">
        <f t="shared" si="21"/>
        <v>0</v>
      </c>
      <c r="U450" s="28"/>
      <c r="V450" s="28"/>
      <c r="W450" s="30">
        <f t="shared" si="23"/>
        <v>0</v>
      </c>
      <c r="X450" s="28"/>
      <c r="Y450" s="28"/>
      <c r="Z450" s="30">
        <f t="shared" si="103"/>
        <v>0</v>
      </c>
      <c r="AA450" s="28"/>
      <c r="AB450" s="28"/>
      <c r="AC450" s="30">
        <f t="shared" si="104"/>
        <v>0</v>
      </c>
      <c r="AD450" s="28"/>
      <c r="AE450" s="28"/>
      <c r="AF450" s="30">
        <f t="shared" si="29"/>
        <v>0</v>
      </c>
      <c r="AG450" s="28"/>
      <c r="AH450" s="28"/>
      <c r="AI450" s="31"/>
      <c r="AJ450" s="33">
        <f t="shared" si="31"/>
        <v>146</v>
      </c>
      <c r="AK450" s="34">
        <v>146.0</v>
      </c>
      <c r="AL450" s="28"/>
      <c r="AM450" s="31"/>
    </row>
    <row r="451" hidden="1" outlineLevel="2">
      <c r="A451" s="92"/>
      <c r="B451" s="116"/>
      <c r="C451" s="116"/>
      <c r="D451" s="11">
        <v>2018.0</v>
      </c>
      <c r="E451" s="5">
        <f t="shared" si="11"/>
        <v>1026.3</v>
      </c>
      <c r="F451" s="5">
        <f t="shared" ref="F451:G451" si="1051">I451+L451+O451+R451+U451+X451+AA451+AD451+AK451+AG451</f>
        <v>1026.3</v>
      </c>
      <c r="G451" s="5">
        <f t="shared" si="1051"/>
        <v>0</v>
      </c>
      <c r="H451" s="33">
        <f t="shared" si="13"/>
        <v>299.3</v>
      </c>
      <c r="I451" s="34">
        <v>299.3</v>
      </c>
      <c r="J451" s="28"/>
      <c r="K451" s="30">
        <f t="shared" si="51"/>
        <v>0</v>
      </c>
      <c r="L451" s="28"/>
      <c r="M451" s="28"/>
      <c r="N451" s="30">
        <f t="shared" si="17"/>
        <v>0</v>
      </c>
      <c r="O451" s="28"/>
      <c r="P451" s="28"/>
      <c r="Q451" s="30">
        <f t="shared" si="19"/>
        <v>0</v>
      </c>
      <c r="R451" s="28"/>
      <c r="S451" s="28"/>
      <c r="T451" s="30">
        <f t="shared" si="21"/>
        <v>0</v>
      </c>
      <c r="U451" s="28"/>
      <c r="V451" s="28"/>
      <c r="W451" s="30">
        <f t="shared" si="23"/>
        <v>0</v>
      </c>
      <c r="X451" s="28"/>
      <c r="Y451" s="28"/>
      <c r="Z451" s="30">
        <f t="shared" si="103"/>
        <v>0</v>
      </c>
      <c r="AA451" s="28"/>
      <c r="AB451" s="28"/>
      <c r="AC451" s="30">
        <f t="shared" si="104"/>
        <v>0</v>
      </c>
      <c r="AD451" s="28"/>
      <c r="AE451" s="28"/>
      <c r="AF451" s="33">
        <f t="shared" si="29"/>
        <v>727</v>
      </c>
      <c r="AG451" s="34">
        <v>727.0</v>
      </c>
      <c r="AH451" s="28"/>
      <c r="AI451" s="31"/>
      <c r="AJ451" s="30">
        <f t="shared" si="31"/>
        <v>0</v>
      </c>
      <c r="AK451" s="28"/>
      <c r="AL451" s="28"/>
      <c r="AM451" s="31"/>
    </row>
    <row r="452" hidden="1" outlineLevel="2">
      <c r="A452" s="92"/>
      <c r="B452" s="116"/>
      <c r="C452" s="116"/>
      <c r="D452" s="11">
        <v>2019.0</v>
      </c>
      <c r="E452" s="5">
        <f t="shared" si="11"/>
        <v>519.3</v>
      </c>
      <c r="F452" s="5">
        <f t="shared" ref="F452:G452" si="1052">I452+L452+O452+R452+U452+X452+AA452+AD452+AK452+AG452</f>
        <v>519.3</v>
      </c>
      <c r="G452" s="5">
        <f t="shared" si="1052"/>
        <v>0</v>
      </c>
      <c r="H452" s="33">
        <f t="shared" si="13"/>
        <v>519.3</v>
      </c>
      <c r="I452" s="34">
        <v>519.3</v>
      </c>
      <c r="J452" s="28"/>
      <c r="K452" s="30">
        <f t="shared" si="51"/>
        <v>0</v>
      </c>
      <c r="L452" s="28"/>
      <c r="M452" s="28"/>
      <c r="N452" s="30">
        <f t="shared" si="17"/>
        <v>0</v>
      </c>
      <c r="O452" s="28"/>
      <c r="P452" s="28"/>
      <c r="Q452" s="30">
        <f t="shared" si="19"/>
        <v>0</v>
      </c>
      <c r="R452" s="28"/>
      <c r="S452" s="28"/>
      <c r="T452" s="30">
        <f t="shared" si="21"/>
        <v>0</v>
      </c>
      <c r="U452" s="28"/>
      <c r="V452" s="28"/>
      <c r="W452" s="30">
        <f t="shared" si="23"/>
        <v>0</v>
      </c>
      <c r="X452" s="28"/>
      <c r="Y452" s="28"/>
      <c r="Z452" s="30">
        <f t="shared" si="103"/>
        <v>0</v>
      </c>
      <c r="AA452" s="28"/>
      <c r="AB452" s="28"/>
      <c r="AC452" s="30">
        <f t="shared" si="104"/>
        <v>0</v>
      </c>
      <c r="AD452" s="28"/>
      <c r="AE452" s="28"/>
      <c r="AF452" s="30">
        <f t="shared" si="29"/>
        <v>0</v>
      </c>
      <c r="AG452" s="28"/>
      <c r="AH452" s="28"/>
      <c r="AI452" s="31"/>
      <c r="AJ452" s="30">
        <f t="shared" si="31"/>
        <v>0</v>
      </c>
      <c r="AK452" s="28"/>
      <c r="AL452" s="28"/>
      <c r="AM452" s="31"/>
    </row>
    <row r="453" hidden="1" outlineLevel="2">
      <c r="A453" s="92"/>
      <c r="B453" s="116"/>
      <c r="C453" s="116"/>
      <c r="D453" s="11">
        <v>2020.0</v>
      </c>
      <c r="E453" s="5">
        <f t="shared" si="11"/>
        <v>677</v>
      </c>
      <c r="F453" s="5">
        <f t="shared" ref="F453:G453" si="1053">I453+L453+O453+R453+U453+X453+AA453+AD453+AK453+AG453</f>
        <v>677</v>
      </c>
      <c r="G453" s="5">
        <f t="shared" si="1053"/>
        <v>0</v>
      </c>
      <c r="H453" s="33">
        <f t="shared" si="13"/>
        <v>677</v>
      </c>
      <c r="I453" s="46">
        <v>677.0</v>
      </c>
      <c r="J453" s="28"/>
      <c r="K453" s="30">
        <f t="shared" si="51"/>
        <v>0</v>
      </c>
      <c r="L453" s="28"/>
      <c r="M453" s="28"/>
      <c r="N453" s="30">
        <f t="shared" si="17"/>
        <v>0</v>
      </c>
      <c r="O453" s="28"/>
      <c r="P453" s="28"/>
      <c r="Q453" s="30">
        <f t="shared" si="19"/>
        <v>0</v>
      </c>
      <c r="R453" s="28"/>
      <c r="S453" s="28"/>
      <c r="T453" s="30">
        <f t="shared" si="21"/>
        <v>0</v>
      </c>
      <c r="U453" s="28"/>
      <c r="V453" s="28"/>
      <c r="W453" s="30">
        <f t="shared" si="23"/>
        <v>0</v>
      </c>
      <c r="X453" s="28"/>
      <c r="Y453" s="28"/>
      <c r="Z453" s="30">
        <f t="shared" si="103"/>
        <v>0</v>
      </c>
      <c r="AA453" s="28"/>
      <c r="AB453" s="28"/>
      <c r="AC453" s="33">
        <f t="shared" si="104"/>
        <v>0</v>
      </c>
      <c r="AD453" s="46"/>
      <c r="AE453" s="28"/>
      <c r="AF453" s="30">
        <f t="shared" si="29"/>
        <v>0</v>
      </c>
      <c r="AG453" s="28"/>
      <c r="AH453" s="28"/>
      <c r="AI453" s="31"/>
      <c r="AJ453" s="30">
        <f t="shared" si="31"/>
        <v>0</v>
      </c>
      <c r="AK453" s="28"/>
      <c r="AL453" s="28"/>
      <c r="AM453" s="31"/>
    </row>
    <row r="454" hidden="1" outlineLevel="2">
      <c r="A454" s="92"/>
      <c r="B454" s="116"/>
      <c r="C454" s="116"/>
      <c r="D454" s="35">
        <v>2021.0</v>
      </c>
      <c r="E454" s="5">
        <f t="shared" si="11"/>
        <v>0</v>
      </c>
      <c r="F454" s="5">
        <f t="shared" ref="F454:G454" si="1054">I454+L454+O454+R454+U454+X454+AA454+AD454+AK454+AG454</f>
        <v>0</v>
      </c>
      <c r="G454" s="5">
        <f t="shared" si="1054"/>
        <v>0</v>
      </c>
      <c r="H454" s="33">
        <f t="shared" si="13"/>
        <v>0</v>
      </c>
      <c r="I454" s="46"/>
      <c r="J454" s="28"/>
      <c r="K454" s="30">
        <f t="shared" si="51"/>
        <v>0</v>
      </c>
      <c r="L454" s="28"/>
      <c r="M454" s="28"/>
      <c r="N454" s="30">
        <f t="shared" si="17"/>
        <v>0</v>
      </c>
      <c r="O454" s="28"/>
      <c r="P454" s="28"/>
      <c r="Q454" s="30">
        <f t="shared" si="19"/>
        <v>0</v>
      </c>
      <c r="R454" s="28"/>
      <c r="S454" s="28"/>
      <c r="T454" s="30">
        <f t="shared" si="21"/>
        <v>0</v>
      </c>
      <c r="U454" s="28"/>
      <c r="V454" s="28"/>
      <c r="W454" s="30">
        <f t="shared" si="23"/>
        <v>0</v>
      </c>
      <c r="X454" s="28"/>
      <c r="Y454" s="28"/>
      <c r="Z454" s="30">
        <f t="shared" si="103"/>
        <v>0</v>
      </c>
      <c r="AA454" s="28"/>
      <c r="AB454" s="28"/>
      <c r="AC454" s="33">
        <f t="shared" si="104"/>
        <v>0</v>
      </c>
      <c r="AD454" s="46"/>
      <c r="AE454" s="28"/>
      <c r="AF454" s="30">
        <f t="shared" si="29"/>
        <v>0</v>
      </c>
      <c r="AG454" s="28"/>
      <c r="AH454" s="28"/>
      <c r="AI454" s="31"/>
      <c r="AJ454" s="30">
        <f t="shared" si="31"/>
        <v>0</v>
      </c>
      <c r="AK454" s="28"/>
      <c r="AL454" s="28"/>
      <c r="AM454" s="31"/>
    </row>
    <row r="455" hidden="1" outlineLevel="1" collapsed="1">
      <c r="A455" s="22">
        <v>56.0</v>
      </c>
      <c r="B455" s="22" t="s">
        <v>188</v>
      </c>
      <c r="C455" s="22" t="s">
        <v>189</v>
      </c>
      <c r="D455" s="24"/>
      <c r="E455" s="25">
        <f t="shared" si="11"/>
        <v>3912.28</v>
      </c>
      <c r="F455" s="25">
        <f t="shared" ref="F455:G455" si="1055">SUM(F456:F462)</f>
        <v>3912.28</v>
      </c>
      <c r="G455" s="25">
        <f t="shared" si="1055"/>
        <v>0</v>
      </c>
      <c r="H455" s="26">
        <f t="shared" si="13"/>
        <v>340.9</v>
      </c>
      <c r="I455" s="22">
        <f t="shared" ref="I455:J455" si="1056">SUM(I456:I462)</f>
        <v>340.9</v>
      </c>
      <c r="J455" s="22">
        <f t="shared" si="1056"/>
        <v>0</v>
      </c>
      <c r="K455" s="26">
        <f t="shared" si="51"/>
        <v>1460.38</v>
      </c>
      <c r="L455" s="22">
        <f t="shared" ref="L455:M455" si="1057">SUM(L456:L462)</f>
        <v>1460.38</v>
      </c>
      <c r="M455" s="22">
        <f t="shared" si="1057"/>
        <v>0</v>
      </c>
      <c r="N455" s="26">
        <f t="shared" si="17"/>
        <v>0</v>
      </c>
      <c r="O455" s="22">
        <f t="shared" ref="O455:P455" si="1058">SUM(O456:O462)</f>
        <v>0</v>
      </c>
      <c r="P455" s="22">
        <f t="shared" si="1058"/>
        <v>0</v>
      </c>
      <c r="Q455" s="26">
        <f t="shared" si="19"/>
        <v>0</v>
      </c>
      <c r="R455" s="22">
        <f t="shared" ref="R455:S455" si="1059">SUM(R456:R462)</f>
        <v>0</v>
      </c>
      <c r="S455" s="22">
        <f t="shared" si="1059"/>
        <v>0</v>
      </c>
      <c r="T455" s="26">
        <f t="shared" si="21"/>
        <v>299.3</v>
      </c>
      <c r="U455" s="22">
        <f t="shared" ref="U455:V455" si="1060">SUM(U456:U462)</f>
        <v>299.3</v>
      </c>
      <c r="V455" s="22">
        <f t="shared" si="1060"/>
        <v>0</v>
      </c>
      <c r="W455" s="26">
        <f t="shared" si="23"/>
        <v>0</v>
      </c>
      <c r="X455" s="22">
        <f t="shared" ref="X455:Y455" si="1061">SUM(X456:X462)</f>
        <v>0</v>
      </c>
      <c r="Y455" s="22">
        <f t="shared" si="1061"/>
        <v>0</v>
      </c>
      <c r="Z455" s="26">
        <f t="shared" si="103"/>
        <v>0</v>
      </c>
      <c r="AA455" s="22">
        <f t="shared" ref="AA455:AB455" si="1062">SUM(AA456:AA462)</f>
        <v>0</v>
      </c>
      <c r="AB455" s="22">
        <f t="shared" si="1062"/>
        <v>0</v>
      </c>
      <c r="AC455" s="26">
        <f t="shared" si="104"/>
        <v>44.3</v>
      </c>
      <c r="AD455" s="22">
        <f t="shared" ref="AD455:AE455" si="1063">SUM(AD456:AD462)</f>
        <v>44.3</v>
      </c>
      <c r="AE455" s="22">
        <f t="shared" si="1063"/>
        <v>0</v>
      </c>
      <c r="AF455" s="26">
        <f t="shared" si="29"/>
        <v>1380.4</v>
      </c>
      <c r="AG455" s="22">
        <f t="shared" ref="AG455:AH455" si="1064">SUM(AG456:AG462)</f>
        <v>1380.4</v>
      </c>
      <c r="AH455" s="22">
        <f t="shared" si="1064"/>
        <v>0</v>
      </c>
      <c r="AI455" s="27"/>
      <c r="AJ455" s="26">
        <f t="shared" si="31"/>
        <v>387</v>
      </c>
      <c r="AK455" s="22">
        <f t="shared" ref="AK455:AL455" si="1065">SUM(AK456:AK462)</f>
        <v>387</v>
      </c>
      <c r="AL455" s="22">
        <f t="shared" si="1065"/>
        <v>0</v>
      </c>
      <c r="AM455" s="27"/>
    </row>
    <row r="456" hidden="1" outlineLevel="2">
      <c r="A456" s="92"/>
      <c r="B456" s="116"/>
      <c r="C456" s="116"/>
      <c r="D456" s="11">
        <v>2015.0</v>
      </c>
      <c r="E456" s="5">
        <f t="shared" si="11"/>
        <v>904.3</v>
      </c>
      <c r="F456" s="5">
        <f t="shared" ref="F456:G456" si="1066">I456+L456+O456+R456+U456+X456+AA456+AD456+AK456+AG456</f>
        <v>904.3</v>
      </c>
      <c r="G456" s="5">
        <f t="shared" si="1066"/>
        <v>0</v>
      </c>
      <c r="H456" s="33">
        <f t="shared" si="13"/>
        <v>66.4</v>
      </c>
      <c r="I456" s="34">
        <v>66.4</v>
      </c>
      <c r="J456" s="28"/>
      <c r="K456" s="33">
        <f t="shared" si="51"/>
        <v>825</v>
      </c>
      <c r="L456" s="34">
        <v>825.0</v>
      </c>
      <c r="M456" s="28"/>
      <c r="N456" s="30">
        <f t="shared" si="17"/>
        <v>0</v>
      </c>
      <c r="O456" s="28"/>
      <c r="P456" s="28"/>
      <c r="Q456" s="30">
        <f t="shared" si="19"/>
        <v>0</v>
      </c>
      <c r="R456" s="28"/>
      <c r="S456" s="28"/>
      <c r="T456" s="30">
        <f t="shared" si="21"/>
        <v>0</v>
      </c>
      <c r="U456" s="28"/>
      <c r="V456" s="28"/>
      <c r="W456" s="30">
        <f t="shared" si="23"/>
        <v>0</v>
      </c>
      <c r="X456" s="28"/>
      <c r="Y456" s="28"/>
      <c r="Z456" s="30">
        <f t="shared" si="103"/>
        <v>0</v>
      </c>
      <c r="AA456" s="28"/>
      <c r="AB456" s="28"/>
      <c r="AC456" s="30">
        <f t="shared" si="104"/>
        <v>0</v>
      </c>
      <c r="AD456" s="28"/>
      <c r="AE456" s="28"/>
      <c r="AF456" s="30">
        <f t="shared" si="29"/>
        <v>0</v>
      </c>
      <c r="AG456" s="28"/>
      <c r="AH456" s="28"/>
      <c r="AI456" s="31"/>
      <c r="AJ456" s="33">
        <f t="shared" si="31"/>
        <v>12.9</v>
      </c>
      <c r="AK456" s="34">
        <v>12.9</v>
      </c>
      <c r="AL456" s="28"/>
      <c r="AM456" s="31"/>
    </row>
    <row r="457" hidden="1" outlineLevel="2">
      <c r="A457" s="92"/>
      <c r="B457" s="116"/>
      <c r="C457" s="116"/>
      <c r="D457" s="11">
        <v>2016.0</v>
      </c>
      <c r="E457" s="5">
        <f t="shared" si="11"/>
        <v>421.98</v>
      </c>
      <c r="F457" s="5">
        <f t="shared" ref="F457:G457" si="1067">I457+L457+O457+R457+U457+X457+AA457+AD457+AK457+AG457</f>
        <v>421.98</v>
      </c>
      <c r="G457" s="5">
        <f t="shared" si="1067"/>
        <v>0</v>
      </c>
      <c r="H457" s="33">
        <f t="shared" si="13"/>
        <v>0</v>
      </c>
      <c r="I457" s="34"/>
      <c r="J457" s="28"/>
      <c r="K457" s="33">
        <f t="shared" si="51"/>
        <v>279.38</v>
      </c>
      <c r="L457" s="118">
        <v>279.38</v>
      </c>
      <c r="M457" s="28"/>
      <c r="N457" s="30">
        <f t="shared" si="17"/>
        <v>0</v>
      </c>
      <c r="O457" s="28"/>
      <c r="P457" s="28"/>
      <c r="Q457" s="30">
        <f t="shared" si="19"/>
        <v>0</v>
      </c>
      <c r="R457" s="28"/>
      <c r="S457" s="28"/>
      <c r="T457" s="30">
        <f t="shared" si="21"/>
        <v>0</v>
      </c>
      <c r="U457" s="28"/>
      <c r="V457" s="28"/>
      <c r="W457" s="30">
        <f t="shared" si="23"/>
        <v>0</v>
      </c>
      <c r="X457" s="28"/>
      <c r="Y457" s="28"/>
      <c r="Z457" s="30">
        <f t="shared" si="103"/>
        <v>0</v>
      </c>
      <c r="AA457" s="28"/>
      <c r="AB457" s="28"/>
      <c r="AC457" s="30">
        <f t="shared" si="104"/>
        <v>0</v>
      </c>
      <c r="AD457" s="28"/>
      <c r="AE457" s="28"/>
      <c r="AF457" s="30">
        <f t="shared" si="29"/>
        <v>0</v>
      </c>
      <c r="AG457" s="28"/>
      <c r="AH457" s="28"/>
      <c r="AI457" s="31"/>
      <c r="AJ457" s="33">
        <f t="shared" si="31"/>
        <v>142.6</v>
      </c>
      <c r="AK457" s="34">
        <v>142.6</v>
      </c>
      <c r="AL457" s="28"/>
      <c r="AM457" s="31"/>
    </row>
    <row r="458" hidden="1" outlineLevel="2">
      <c r="A458" s="92"/>
      <c r="B458" s="116"/>
      <c r="C458" s="116"/>
      <c r="D458" s="11">
        <v>2017.0</v>
      </c>
      <c r="E458" s="5">
        <f t="shared" si="11"/>
        <v>965.4</v>
      </c>
      <c r="F458" s="5">
        <f t="shared" ref="F458:G458" si="1068">I458+L458+O458+R458+U458+X458+AA458+AD458+AK458+AG458</f>
        <v>965.4</v>
      </c>
      <c r="G458" s="5">
        <f t="shared" si="1068"/>
        <v>0</v>
      </c>
      <c r="H458" s="30">
        <f t="shared" si="13"/>
        <v>0</v>
      </c>
      <c r="I458" s="28"/>
      <c r="J458" s="28"/>
      <c r="K458" s="33">
        <f t="shared" si="51"/>
        <v>356</v>
      </c>
      <c r="L458" s="118">
        <v>356.0</v>
      </c>
      <c r="M458" s="28"/>
      <c r="N458" s="30">
        <f t="shared" si="17"/>
        <v>0</v>
      </c>
      <c r="O458" s="28"/>
      <c r="P458" s="28"/>
      <c r="Q458" s="30">
        <f t="shared" si="19"/>
        <v>0</v>
      </c>
      <c r="R458" s="28"/>
      <c r="S458" s="28"/>
      <c r="T458" s="33">
        <f t="shared" si="21"/>
        <v>299.3</v>
      </c>
      <c r="U458" s="34">
        <v>299.3</v>
      </c>
      <c r="V458" s="28"/>
      <c r="W458" s="30">
        <f t="shared" si="23"/>
        <v>0</v>
      </c>
      <c r="X458" s="28"/>
      <c r="Y458" s="28"/>
      <c r="Z458" s="30">
        <f t="shared" si="103"/>
        <v>0</v>
      </c>
      <c r="AA458" s="28"/>
      <c r="AB458" s="28"/>
      <c r="AC458" s="33">
        <f t="shared" si="104"/>
        <v>29.3</v>
      </c>
      <c r="AD458" s="34">
        <v>29.3</v>
      </c>
      <c r="AE458" s="28"/>
      <c r="AF458" s="33">
        <f t="shared" si="29"/>
        <v>192.3</v>
      </c>
      <c r="AG458" s="118">
        <v>192.3</v>
      </c>
      <c r="AH458" s="28"/>
      <c r="AI458" s="31"/>
      <c r="AJ458" s="33">
        <f t="shared" si="31"/>
        <v>88.5</v>
      </c>
      <c r="AK458" s="118">
        <f>46+42.5</f>
        <v>88.5</v>
      </c>
      <c r="AL458" s="28"/>
      <c r="AM458" s="31"/>
    </row>
    <row r="459" hidden="1" outlineLevel="2">
      <c r="A459" s="92"/>
      <c r="B459" s="116"/>
      <c r="C459" s="116"/>
      <c r="D459" s="11">
        <v>2018.0</v>
      </c>
      <c r="E459" s="5">
        <f t="shared" si="11"/>
        <v>0</v>
      </c>
      <c r="F459" s="5">
        <f t="shared" ref="F459:G459" si="1069">I459+L459+O459+R459+U459+X459+AA459+AD459+AK459+AG459</f>
        <v>0</v>
      </c>
      <c r="G459" s="5">
        <f t="shared" si="1069"/>
        <v>0</v>
      </c>
      <c r="H459" s="30">
        <f t="shared" si="13"/>
        <v>0</v>
      </c>
      <c r="I459" s="28"/>
      <c r="J459" s="28"/>
      <c r="K459" s="30">
        <f t="shared" si="51"/>
        <v>0</v>
      </c>
      <c r="L459" s="28"/>
      <c r="M459" s="28"/>
      <c r="N459" s="30">
        <f t="shared" si="17"/>
        <v>0</v>
      </c>
      <c r="O459" s="28"/>
      <c r="P459" s="28"/>
      <c r="Q459" s="30">
        <f t="shared" si="19"/>
        <v>0</v>
      </c>
      <c r="R459" s="28"/>
      <c r="S459" s="28"/>
      <c r="T459" s="30">
        <f t="shared" si="21"/>
        <v>0</v>
      </c>
      <c r="U459" s="28"/>
      <c r="V459" s="28"/>
      <c r="W459" s="30">
        <f t="shared" si="23"/>
        <v>0</v>
      </c>
      <c r="X459" s="28"/>
      <c r="Y459" s="28"/>
      <c r="Z459" s="30">
        <f t="shared" si="103"/>
        <v>0</v>
      </c>
      <c r="AA459" s="28"/>
      <c r="AB459" s="28"/>
      <c r="AC459" s="30">
        <f t="shared" si="104"/>
        <v>0</v>
      </c>
      <c r="AD459" s="28"/>
      <c r="AE459" s="28"/>
      <c r="AF459" s="30">
        <f t="shared" si="29"/>
        <v>0</v>
      </c>
      <c r="AG459" s="28"/>
      <c r="AH459" s="28"/>
      <c r="AI459" s="31"/>
      <c r="AJ459" s="30">
        <f t="shared" si="31"/>
        <v>0</v>
      </c>
      <c r="AK459" s="28"/>
      <c r="AL459" s="28"/>
      <c r="AM459" s="31"/>
    </row>
    <row r="460" hidden="1" outlineLevel="2">
      <c r="A460" s="92"/>
      <c r="B460" s="116"/>
      <c r="C460" s="116"/>
      <c r="D460" s="11">
        <v>2019.0</v>
      </c>
      <c r="E460" s="5">
        <f t="shared" si="11"/>
        <v>1165.6</v>
      </c>
      <c r="F460" s="5">
        <f t="shared" ref="F460:G460" si="1070">I460+L460+O460+R460+U460+X460+AA460+AD460+AK460+AG460</f>
        <v>1165.6</v>
      </c>
      <c r="G460" s="5">
        <f t="shared" si="1070"/>
        <v>0</v>
      </c>
      <c r="H460" s="33">
        <f t="shared" si="13"/>
        <v>274.5</v>
      </c>
      <c r="I460" s="34">
        <v>274.5</v>
      </c>
      <c r="J460" s="28"/>
      <c r="K460" s="30">
        <f t="shared" si="51"/>
        <v>0</v>
      </c>
      <c r="L460" s="28"/>
      <c r="M460" s="28"/>
      <c r="N460" s="30">
        <f t="shared" si="17"/>
        <v>0</v>
      </c>
      <c r="O460" s="28"/>
      <c r="P460" s="28"/>
      <c r="Q460" s="30">
        <f t="shared" si="19"/>
        <v>0</v>
      </c>
      <c r="R460" s="28"/>
      <c r="S460" s="28"/>
      <c r="T460" s="30">
        <f t="shared" si="21"/>
        <v>0</v>
      </c>
      <c r="U460" s="28"/>
      <c r="V460" s="28"/>
      <c r="W460" s="30">
        <f t="shared" si="23"/>
        <v>0</v>
      </c>
      <c r="X460" s="28"/>
      <c r="Y460" s="28"/>
      <c r="Z460" s="30">
        <f t="shared" si="103"/>
        <v>0</v>
      </c>
      <c r="AA460" s="28"/>
      <c r="AB460" s="28"/>
      <c r="AC460" s="30">
        <f t="shared" si="104"/>
        <v>0</v>
      </c>
      <c r="AD460" s="28"/>
      <c r="AE460" s="28"/>
      <c r="AF460" s="33">
        <f t="shared" si="29"/>
        <v>891.1</v>
      </c>
      <c r="AG460" s="34">
        <v>891.1</v>
      </c>
      <c r="AH460" s="28"/>
      <c r="AI460" s="31"/>
      <c r="AJ460" s="30">
        <f t="shared" si="31"/>
        <v>0</v>
      </c>
      <c r="AK460" s="28"/>
      <c r="AL460" s="28"/>
      <c r="AM460" s="31"/>
    </row>
    <row r="461" hidden="1" outlineLevel="2">
      <c r="A461" s="92"/>
      <c r="B461" s="116"/>
      <c r="C461" s="116"/>
      <c r="D461" s="11">
        <v>2020.0</v>
      </c>
      <c r="E461" s="5">
        <f t="shared" si="11"/>
        <v>455</v>
      </c>
      <c r="F461" s="5">
        <f t="shared" ref="F461:G461" si="1071">I461+L461+O461+R461+U461+X461+AA461+AD461+AK461+AG461</f>
        <v>455</v>
      </c>
      <c r="G461" s="5">
        <f t="shared" si="1071"/>
        <v>0</v>
      </c>
      <c r="H461" s="30">
        <f t="shared" si="13"/>
        <v>0</v>
      </c>
      <c r="I461" s="28"/>
      <c r="J461" s="28"/>
      <c r="K461" s="30">
        <f t="shared" si="51"/>
        <v>0</v>
      </c>
      <c r="L461" s="28"/>
      <c r="M461" s="28"/>
      <c r="N461" s="30">
        <f t="shared" si="17"/>
        <v>0</v>
      </c>
      <c r="O461" s="28"/>
      <c r="P461" s="28"/>
      <c r="Q461" s="30">
        <f t="shared" si="19"/>
        <v>0</v>
      </c>
      <c r="R461" s="28"/>
      <c r="S461" s="28"/>
      <c r="T461" s="30">
        <f t="shared" si="21"/>
        <v>0</v>
      </c>
      <c r="U461" s="28"/>
      <c r="V461" s="28"/>
      <c r="W461" s="30">
        <f t="shared" si="23"/>
        <v>0</v>
      </c>
      <c r="X461" s="28"/>
      <c r="Y461" s="28"/>
      <c r="Z461" s="30">
        <f t="shared" si="103"/>
        <v>0</v>
      </c>
      <c r="AA461" s="28"/>
      <c r="AB461" s="28"/>
      <c r="AC461" s="33">
        <f t="shared" si="104"/>
        <v>15</v>
      </c>
      <c r="AD461" s="46">
        <v>15.0</v>
      </c>
      <c r="AE461" s="28"/>
      <c r="AF461" s="33">
        <f t="shared" si="29"/>
        <v>297</v>
      </c>
      <c r="AG461" s="46">
        <v>297.0</v>
      </c>
      <c r="AH461" s="28"/>
      <c r="AI461" s="44" t="s">
        <v>190</v>
      </c>
      <c r="AJ461" s="33">
        <f t="shared" si="31"/>
        <v>143</v>
      </c>
      <c r="AK461" s="46">
        <v>143.0</v>
      </c>
      <c r="AL461" s="28"/>
      <c r="AM461" s="44" t="s">
        <v>191</v>
      </c>
    </row>
    <row r="462" hidden="1" outlineLevel="2">
      <c r="A462" s="92"/>
      <c r="B462" s="116"/>
      <c r="C462" s="116"/>
      <c r="D462" s="35">
        <v>2021.0</v>
      </c>
      <c r="E462" s="5">
        <f t="shared" si="11"/>
        <v>0</v>
      </c>
      <c r="F462" s="5">
        <f t="shared" ref="F462:G462" si="1072">I462+L462+O462+R462+U462+X462+AA462+AD462+AK462+AG462</f>
        <v>0</v>
      </c>
      <c r="G462" s="5">
        <f t="shared" si="1072"/>
        <v>0</v>
      </c>
      <c r="H462" s="30">
        <f t="shared" si="13"/>
        <v>0</v>
      </c>
      <c r="I462" s="28"/>
      <c r="J462" s="28"/>
      <c r="K462" s="30">
        <f t="shared" si="51"/>
        <v>0</v>
      </c>
      <c r="L462" s="28"/>
      <c r="M462" s="28"/>
      <c r="N462" s="30">
        <f t="shared" si="17"/>
        <v>0</v>
      </c>
      <c r="O462" s="28"/>
      <c r="P462" s="28"/>
      <c r="Q462" s="30">
        <f t="shared" si="19"/>
        <v>0</v>
      </c>
      <c r="R462" s="28"/>
      <c r="S462" s="28"/>
      <c r="T462" s="30">
        <f t="shared" si="21"/>
        <v>0</v>
      </c>
      <c r="U462" s="28"/>
      <c r="V462" s="28"/>
      <c r="W462" s="30">
        <f t="shared" si="23"/>
        <v>0</v>
      </c>
      <c r="X462" s="28"/>
      <c r="Y462" s="28"/>
      <c r="Z462" s="30">
        <f t="shared" si="103"/>
        <v>0</v>
      </c>
      <c r="AA462" s="28"/>
      <c r="AB462" s="28"/>
      <c r="AC462" s="33">
        <f t="shared" si="104"/>
        <v>0</v>
      </c>
      <c r="AD462" s="46"/>
      <c r="AE462" s="28"/>
      <c r="AF462" s="33">
        <f t="shared" si="29"/>
        <v>0</v>
      </c>
      <c r="AG462" s="46"/>
      <c r="AH462" s="28"/>
      <c r="AI462" s="31"/>
      <c r="AJ462" s="33">
        <f t="shared" si="31"/>
        <v>0</v>
      </c>
      <c r="AK462" s="46"/>
      <c r="AL462" s="28"/>
      <c r="AM462" s="31"/>
    </row>
    <row r="463" hidden="1" outlineLevel="1" collapsed="1">
      <c r="A463" s="22">
        <v>57.0</v>
      </c>
      <c r="B463" s="22" t="s">
        <v>192</v>
      </c>
      <c r="C463" s="22" t="s">
        <v>193</v>
      </c>
      <c r="D463" s="24"/>
      <c r="E463" s="25">
        <f t="shared" si="11"/>
        <v>6115</v>
      </c>
      <c r="F463" s="25">
        <f t="shared" ref="F463:G463" si="1073">SUM(F464:F470)</f>
        <v>5925</v>
      </c>
      <c r="G463" s="25">
        <f t="shared" si="1073"/>
        <v>190</v>
      </c>
      <c r="H463" s="26">
        <f t="shared" si="13"/>
        <v>2125.4</v>
      </c>
      <c r="I463" s="22">
        <f t="shared" ref="I463:J463" si="1074">SUM(I464:I470)</f>
        <v>2125.4</v>
      </c>
      <c r="J463" s="22">
        <f t="shared" si="1074"/>
        <v>0</v>
      </c>
      <c r="K463" s="26">
        <f t="shared" si="51"/>
        <v>247</v>
      </c>
      <c r="L463" s="22">
        <f t="shared" ref="L463:M463" si="1075">SUM(L464:L470)</f>
        <v>223.2</v>
      </c>
      <c r="M463" s="22">
        <f t="shared" si="1075"/>
        <v>23.8</v>
      </c>
      <c r="N463" s="26">
        <f t="shared" si="17"/>
        <v>242.9</v>
      </c>
      <c r="O463" s="22">
        <f t="shared" ref="O463:P463" si="1076">SUM(O464:O470)</f>
        <v>242.9</v>
      </c>
      <c r="P463" s="22">
        <f t="shared" si="1076"/>
        <v>0</v>
      </c>
      <c r="Q463" s="26">
        <f t="shared" si="19"/>
        <v>152.5</v>
      </c>
      <c r="R463" s="22">
        <f t="shared" ref="R463:S463" si="1077">SUM(R464:R470)</f>
        <v>152.5</v>
      </c>
      <c r="S463" s="22">
        <f t="shared" si="1077"/>
        <v>0</v>
      </c>
      <c r="T463" s="26">
        <f t="shared" si="21"/>
        <v>0</v>
      </c>
      <c r="U463" s="22">
        <f t="shared" ref="U463:V463" si="1078">SUM(U464:U470)</f>
        <v>0</v>
      </c>
      <c r="V463" s="22">
        <f t="shared" si="1078"/>
        <v>0</v>
      </c>
      <c r="W463" s="26">
        <f t="shared" si="23"/>
        <v>2575.6</v>
      </c>
      <c r="X463" s="22">
        <f t="shared" ref="X463:Y463" si="1079">SUM(X464:X470)</f>
        <v>2575.6</v>
      </c>
      <c r="Y463" s="22">
        <f t="shared" si="1079"/>
        <v>0</v>
      </c>
      <c r="Z463" s="26">
        <f t="shared" si="103"/>
        <v>0</v>
      </c>
      <c r="AA463" s="22">
        <f t="shared" ref="AA463:AB463" si="1080">SUM(AA464:AA470)</f>
        <v>0</v>
      </c>
      <c r="AB463" s="22">
        <f t="shared" si="1080"/>
        <v>0</v>
      </c>
      <c r="AC463" s="26">
        <f t="shared" si="104"/>
        <v>14.2</v>
      </c>
      <c r="AD463" s="22">
        <f t="shared" ref="AD463:AE463" si="1081">SUM(AD464:AD470)</f>
        <v>14.2</v>
      </c>
      <c r="AE463" s="22">
        <f t="shared" si="1081"/>
        <v>0</v>
      </c>
      <c r="AF463" s="26">
        <f t="shared" si="29"/>
        <v>295.9</v>
      </c>
      <c r="AG463" s="22">
        <f t="shared" ref="AG463:AH463" si="1082">SUM(AG464:AG470)</f>
        <v>295.9</v>
      </c>
      <c r="AH463" s="22">
        <f t="shared" si="1082"/>
        <v>0</v>
      </c>
      <c r="AI463" s="27"/>
      <c r="AJ463" s="26">
        <f t="shared" si="31"/>
        <v>461.5</v>
      </c>
      <c r="AK463" s="22">
        <f t="shared" ref="AK463:AL463" si="1083">SUM(AK464:AK470)</f>
        <v>295.3</v>
      </c>
      <c r="AL463" s="22">
        <f t="shared" si="1083"/>
        <v>166.2</v>
      </c>
      <c r="AM463" s="27"/>
    </row>
    <row r="464" hidden="1" outlineLevel="2">
      <c r="A464" s="92"/>
      <c r="B464" s="116"/>
      <c r="C464" s="116"/>
      <c r="D464" s="11">
        <v>2015.0</v>
      </c>
      <c r="E464" s="5">
        <f t="shared" si="11"/>
        <v>245.8</v>
      </c>
      <c r="F464" s="5">
        <f t="shared" ref="F464:G464" si="1084">I464+L464+O464+R464+U464+X464+AA464+AD464+AK464+AG464</f>
        <v>236.7</v>
      </c>
      <c r="G464" s="5">
        <f t="shared" si="1084"/>
        <v>9.1</v>
      </c>
      <c r="H464" s="30">
        <f t="shared" si="13"/>
        <v>0</v>
      </c>
      <c r="I464" s="28"/>
      <c r="J464" s="28"/>
      <c r="K464" s="33">
        <f t="shared" si="51"/>
        <v>223.2</v>
      </c>
      <c r="L464" s="34">
        <v>223.2</v>
      </c>
      <c r="M464" s="28"/>
      <c r="N464" s="30">
        <f t="shared" si="17"/>
        <v>0</v>
      </c>
      <c r="O464" s="28"/>
      <c r="P464" s="28"/>
      <c r="Q464" s="30">
        <f t="shared" si="19"/>
        <v>0</v>
      </c>
      <c r="R464" s="28"/>
      <c r="S464" s="28"/>
      <c r="T464" s="30">
        <f t="shared" si="21"/>
        <v>0</v>
      </c>
      <c r="U464" s="28"/>
      <c r="V464" s="28"/>
      <c r="W464" s="30">
        <f t="shared" si="23"/>
        <v>0</v>
      </c>
      <c r="X464" s="28"/>
      <c r="Y464" s="28"/>
      <c r="Z464" s="30">
        <f t="shared" si="103"/>
        <v>0</v>
      </c>
      <c r="AA464" s="28"/>
      <c r="AB464" s="28"/>
      <c r="AC464" s="30">
        <f t="shared" si="104"/>
        <v>0</v>
      </c>
      <c r="AD464" s="28"/>
      <c r="AE464" s="28"/>
      <c r="AF464" s="30">
        <f t="shared" si="29"/>
        <v>0</v>
      </c>
      <c r="AG464" s="28"/>
      <c r="AH464" s="28"/>
      <c r="AI464" s="31"/>
      <c r="AJ464" s="33">
        <f t="shared" si="31"/>
        <v>22.6</v>
      </c>
      <c r="AK464" s="34">
        <v>13.5</v>
      </c>
      <c r="AL464" s="34">
        <v>9.1</v>
      </c>
      <c r="AM464" s="31"/>
    </row>
    <row r="465" hidden="1" outlineLevel="2">
      <c r="A465" s="92"/>
      <c r="B465" s="116"/>
      <c r="C465" s="116"/>
      <c r="D465" s="11">
        <v>2016.0</v>
      </c>
      <c r="E465" s="5">
        <f t="shared" si="11"/>
        <v>293.3</v>
      </c>
      <c r="F465" s="5">
        <f t="shared" ref="F465:G465" si="1085">I465+L465+O465+R465+U465+X465+AA465+AD465+AK465+AG465</f>
        <v>285.5</v>
      </c>
      <c r="G465" s="5">
        <f t="shared" si="1085"/>
        <v>7.8</v>
      </c>
      <c r="H465" s="30">
        <f t="shared" si="13"/>
        <v>0</v>
      </c>
      <c r="I465" s="28"/>
      <c r="J465" s="28"/>
      <c r="K465" s="30">
        <f t="shared" si="51"/>
        <v>0</v>
      </c>
      <c r="L465" s="28"/>
      <c r="M465" s="28"/>
      <c r="N465" s="30">
        <f t="shared" si="17"/>
        <v>0</v>
      </c>
      <c r="O465" s="28"/>
      <c r="P465" s="28"/>
      <c r="Q465" s="33">
        <f t="shared" si="19"/>
        <v>152.5</v>
      </c>
      <c r="R465" s="34">
        <v>152.5</v>
      </c>
      <c r="S465" s="28"/>
      <c r="T465" s="30">
        <f t="shared" si="21"/>
        <v>0</v>
      </c>
      <c r="U465" s="28"/>
      <c r="V465" s="28"/>
      <c r="W465" s="30">
        <f t="shared" si="23"/>
        <v>0</v>
      </c>
      <c r="X465" s="28"/>
      <c r="Y465" s="28"/>
      <c r="Z465" s="30">
        <f t="shared" si="103"/>
        <v>0</v>
      </c>
      <c r="AA465" s="28"/>
      <c r="AB465" s="28"/>
      <c r="AC465" s="30">
        <f t="shared" si="104"/>
        <v>0</v>
      </c>
      <c r="AD465" s="28"/>
      <c r="AE465" s="28"/>
      <c r="AF465" s="30">
        <f t="shared" si="29"/>
        <v>0</v>
      </c>
      <c r="AG465" s="28"/>
      <c r="AH465" s="28"/>
      <c r="AI465" s="31"/>
      <c r="AJ465" s="33">
        <f t="shared" si="31"/>
        <v>140.8</v>
      </c>
      <c r="AK465" s="34">
        <v>133.0</v>
      </c>
      <c r="AL465" s="34">
        <v>7.8</v>
      </c>
      <c r="AM465" s="31"/>
    </row>
    <row r="466" hidden="1" outlineLevel="2">
      <c r="A466" s="92"/>
      <c r="B466" s="116"/>
      <c r="C466" s="116"/>
      <c r="D466" s="11">
        <v>2017.0</v>
      </c>
      <c r="E466" s="5">
        <f t="shared" si="11"/>
        <v>579.6</v>
      </c>
      <c r="F466" s="5">
        <f t="shared" ref="F466:G466" si="1086">I466+L466+O466+R466+U466+X466+AA466+AD466+AK466+AG466</f>
        <v>561.8</v>
      </c>
      <c r="G466" s="5">
        <f t="shared" si="1086"/>
        <v>17.8</v>
      </c>
      <c r="H466" s="33">
        <f t="shared" si="13"/>
        <v>398.8</v>
      </c>
      <c r="I466" s="34">
        <v>398.8</v>
      </c>
      <c r="J466" s="28"/>
      <c r="K466" s="30">
        <f t="shared" si="51"/>
        <v>0</v>
      </c>
      <c r="L466" s="28"/>
      <c r="M466" s="28"/>
      <c r="N466" s="30">
        <f t="shared" si="17"/>
        <v>0</v>
      </c>
      <c r="O466" s="28"/>
      <c r="P466" s="28"/>
      <c r="Q466" s="30">
        <f t="shared" si="19"/>
        <v>0</v>
      </c>
      <c r="R466" s="28"/>
      <c r="S466" s="28"/>
      <c r="T466" s="30">
        <f t="shared" si="21"/>
        <v>0</v>
      </c>
      <c r="U466" s="28"/>
      <c r="V466" s="28"/>
      <c r="W466" s="30">
        <f t="shared" si="23"/>
        <v>0</v>
      </c>
      <c r="X466" s="28"/>
      <c r="Y466" s="28"/>
      <c r="Z466" s="30">
        <f t="shared" si="103"/>
        <v>0</v>
      </c>
      <c r="AA466" s="28"/>
      <c r="AB466" s="28"/>
      <c r="AC466" s="33">
        <f t="shared" si="104"/>
        <v>14.2</v>
      </c>
      <c r="AD466" s="34">
        <v>14.2</v>
      </c>
      <c r="AE466" s="28"/>
      <c r="AF466" s="30">
        <f t="shared" si="29"/>
        <v>0</v>
      </c>
      <c r="AG466" s="28"/>
      <c r="AH466" s="28"/>
      <c r="AI466" s="31"/>
      <c r="AJ466" s="33">
        <f t="shared" si="31"/>
        <v>166.6</v>
      </c>
      <c r="AK466" s="34">
        <v>148.8</v>
      </c>
      <c r="AL466" s="34">
        <v>17.8</v>
      </c>
      <c r="AM466" s="31"/>
    </row>
    <row r="467" hidden="1" outlineLevel="2">
      <c r="A467" s="92"/>
      <c r="B467" s="116"/>
      <c r="C467" s="116"/>
      <c r="D467" s="11">
        <v>2018.0</v>
      </c>
      <c r="E467" s="5">
        <f t="shared" si="11"/>
        <v>714.7</v>
      </c>
      <c r="F467" s="5">
        <f t="shared" ref="F467:G467" si="1087">I467+L467+O467+R467+U467+X467+AA467+AD467+AK467+AG467</f>
        <v>649.6</v>
      </c>
      <c r="G467" s="5">
        <f t="shared" si="1087"/>
        <v>65.1</v>
      </c>
      <c r="H467" s="33">
        <f t="shared" si="13"/>
        <v>450.5</v>
      </c>
      <c r="I467" s="34">
        <v>450.5</v>
      </c>
      <c r="J467" s="28"/>
      <c r="K467" s="30">
        <f t="shared" si="51"/>
        <v>0</v>
      </c>
      <c r="L467" s="28"/>
      <c r="M467" s="28"/>
      <c r="N467" s="30">
        <f t="shared" si="17"/>
        <v>0</v>
      </c>
      <c r="O467" s="28"/>
      <c r="P467" s="28"/>
      <c r="Q467" s="30">
        <f t="shared" si="19"/>
        <v>0</v>
      </c>
      <c r="R467" s="28"/>
      <c r="S467" s="28"/>
      <c r="T467" s="30">
        <f t="shared" si="21"/>
        <v>0</v>
      </c>
      <c r="U467" s="28"/>
      <c r="V467" s="28"/>
      <c r="W467" s="33">
        <f t="shared" si="23"/>
        <v>90.6</v>
      </c>
      <c r="X467" s="34">
        <v>90.6</v>
      </c>
      <c r="Y467" s="28"/>
      <c r="Z467" s="30">
        <f t="shared" si="103"/>
        <v>0</v>
      </c>
      <c r="AA467" s="28"/>
      <c r="AB467" s="28"/>
      <c r="AC467" s="30">
        <f t="shared" si="104"/>
        <v>0</v>
      </c>
      <c r="AD467" s="28"/>
      <c r="AE467" s="28"/>
      <c r="AF467" s="33">
        <f t="shared" si="29"/>
        <v>108.5</v>
      </c>
      <c r="AG467" s="34">
        <v>108.5</v>
      </c>
      <c r="AH467" s="28"/>
      <c r="AI467" s="48" t="s">
        <v>194</v>
      </c>
      <c r="AJ467" s="30">
        <f t="shared" si="31"/>
        <v>65.1</v>
      </c>
      <c r="AK467" s="28"/>
      <c r="AL467" s="34">
        <v>65.1</v>
      </c>
      <c r="AM467" s="31"/>
    </row>
    <row r="468" hidden="1" outlineLevel="2">
      <c r="A468" s="92"/>
      <c r="B468" s="116"/>
      <c r="C468" s="116"/>
      <c r="D468" s="11">
        <v>2019.0</v>
      </c>
      <c r="E468" s="5">
        <f t="shared" si="11"/>
        <v>1225.3</v>
      </c>
      <c r="F468" s="5">
        <f t="shared" ref="F468:G468" si="1088">I468+L468+O468+R468+U468+X468+AA468+AD468+AK468+AG468</f>
        <v>1177.4</v>
      </c>
      <c r="G468" s="5">
        <f t="shared" si="1088"/>
        <v>47.9</v>
      </c>
      <c r="H468" s="33">
        <f t="shared" si="13"/>
        <v>251.1</v>
      </c>
      <c r="I468" s="34">
        <v>251.1</v>
      </c>
      <c r="J468" s="28"/>
      <c r="K468" s="30">
        <f t="shared" si="51"/>
        <v>6.9</v>
      </c>
      <c r="L468" s="28"/>
      <c r="M468" s="34">
        <v>6.9</v>
      </c>
      <c r="N468" s="33">
        <f t="shared" si="17"/>
        <v>242.9</v>
      </c>
      <c r="O468" s="34">
        <v>242.9</v>
      </c>
      <c r="P468" s="28"/>
      <c r="Q468" s="30">
        <f t="shared" si="19"/>
        <v>0</v>
      </c>
      <c r="R468" s="28"/>
      <c r="S468" s="28"/>
      <c r="T468" s="30">
        <f t="shared" si="21"/>
        <v>0</v>
      </c>
      <c r="U468" s="28"/>
      <c r="V468" s="28"/>
      <c r="W468" s="33">
        <f t="shared" si="23"/>
        <v>496</v>
      </c>
      <c r="X468" s="34">
        <v>496.0</v>
      </c>
      <c r="Y468" s="28"/>
      <c r="Z468" s="30">
        <f t="shared" si="103"/>
        <v>0</v>
      </c>
      <c r="AA468" s="28"/>
      <c r="AB468" s="28"/>
      <c r="AC468" s="30">
        <f t="shared" si="104"/>
        <v>0</v>
      </c>
      <c r="AD468" s="28"/>
      <c r="AE468" s="28"/>
      <c r="AF468" s="33">
        <f t="shared" si="29"/>
        <v>187.4</v>
      </c>
      <c r="AG468" s="34">
        <v>187.4</v>
      </c>
      <c r="AH468" s="28"/>
      <c r="AI468" s="48" t="s">
        <v>194</v>
      </c>
      <c r="AJ468" s="30">
        <f t="shared" si="31"/>
        <v>41</v>
      </c>
      <c r="AK468" s="28"/>
      <c r="AL468" s="34">
        <v>41.0</v>
      </c>
      <c r="AM468" s="31"/>
    </row>
    <row r="469" hidden="1" outlineLevel="2">
      <c r="A469" s="92"/>
      <c r="B469" s="116"/>
      <c r="C469" s="116"/>
      <c r="D469" s="11">
        <v>2020.0</v>
      </c>
      <c r="E469" s="5">
        <f t="shared" si="11"/>
        <v>3056.3</v>
      </c>
      <c r="F469" s="5">
        <f t="shared" ref="F469:G469" si="1089">I469+L469+O469+R469+U469+X469+AA469+AD469+AK469+AG469</f>
        <v>3014</v>
      </c>
      <c r="G469" s="5">
        <f t="shared" si="1089"/>
        <v>42.3</v>
      </c>
      <c r="H469" s="33">
        <f t="shared" si="13"/>
        <v>1025</v>
      </c>
      <c r="I469" s="46">
        <v>1025.0</v>
      </c>
      <c r="J469" s="28"/>
      <c r="K469" s="30">
        <f t="shared" si="51"/>
        <v>16.9</v>
      </c>
      <c r="L469" s="28"/>
      <c r="M469" s="34">
        <v>16.9</v>
      </c>
      <c r="N469" s="33">
        <f t="shared" si="17"/>
        <v>0</v>
      </c>
      <c r="O469" s="46"/>
      <c r="P469" s="28"/>
      <c r="Q469" s="30">
        <f t="shared" si="19"/>
        <v>0</v>
      </c>
      <c r="R469" s="28"/>
      <c r="S469" s="28"/>
      <c r="T469" s="30">
        <f t="shared" si="21"/>
        <v>0</v>
      </c>
      <c r="U469" s="28"/>
      <c r="V469" s="28"/>
      <c r="W469" s="33">
        <f t="shared" si="23"/>
        <v>1989</v>
      </c>
      <c r="X469" s="46">
        <v>1989.0</v>
      </c>
      <c r="Y469" s="28"/>
      <c r="Z469" s="30">
        <f t="shared" si="103"/>
        <v>0</v>
      </c>
      <c r="AA469" s="28"/>
      <c r="AB469" s="28"/>
      <c r="AC469" s="30">
        <f t="shared" si="104"/>
        <v>0</v>
      </c>
      <c r="AD469" s="28"/>
      <c r="AE469" s="28"/>
      <c r="AF469" s="30">
        <f t="shared" si="29"/>
        <v>0</v>
      </c>
      <c r="AG469" s="28"/>
      <c r="AH469" s="28"/>
      <c r="AI469" s="31"/>
      <c r="AJ469" s="30">
        <f t="shared" si="31"/>
        <v>25.4</v>
      </c>
      <c r="AK469" s="28"/>
      <c r="AL469" s="34">
        <v>25.4</v>
      </c>
      <c r="AM469" s="31"/>
    </row>
    <row r="470" hidden="1" outlineLevel="2">
      <c r="A470" s="92"/>
      <c r="B470" s="116"/>
      <c r="C470" s="116"/>
      <c r="D470" s="35">
        <v>2021.0</v>
      </c>
      <c r="E470" s="5">
        <f t="shared" si="11"/>
        <v>0</v>
      </c>
      <c r="F470" s="5">
        <f t="shared" ref="F470:G470" si="1090">I470+L470+O470+R470+U470+X470+AA470+AD470+AK470+AG470</f>
        <v>0</v>
      </c>
      <c r="G470" s="5">
        <f t="shared" si="1090"/>
        <v>0</v>
      </c>
      <c r="H470" s="33">
        <f t="shared" si="13"/>
        <v>0</v>
      </c>
      <c r="I470" s="46"/>
      <c r="J470" s="28"/>
      <c r="K470" s="30">
        <f t="shared" si="51"/>
        <v>0</v>
      </c>
      <c r="L470" s="28"/>
      <c r="M470" s="34"/>
      <c r="N470" s="33">
        <f t="shared" si="17"/>
        <v>0</v>
      </c>
      <c r="O470" s="46"/>
      <c r="P470" s="28"/>
      <c r="Q470" s="30">
        <f t="shared" si="19"/>
        <v>0</v>
      </c>
      <c r="R470" s="28"/>
      <c r="S470" s="28"/>
      <c r="T470" s="30">
        <f t="shared" si="21"/>
        <v>0</v>
      </c>
      <c r="U470" s="28"/>
      <c r="V470" s="28"/>
      <c r="W470" s="33">
        <f t="shared" si="23"/>
        <v>0</v>
      </c>
      <c r="X470" s="46"/>
      <c r="Y470" s="28"/>
      <c r="Z470" s="30">
        <f t="shared" si="103"/>
        <v>0</v>
      </c>
      <c r="AA470" s="28"/>
      <c r="AB470" s="28"/>
      <c r="AC470" s="30">
        <f t="shared" si="104"/>
        <v>0</v>
      </c>
      <c r="AD470" s="28"/>
      <c r="AE470" s="28"/>
      <c r="AF470" s="30">
        <f t="shared" si="29"/>
        <v>0</v>
      </c>
      <c r="AG470" s="28"/>
      <c r="AH470" s="28"/>
      <c r="AI470" s="31"/>
      <c r="AJ470" s="30">
        <f t="shared" si="31"/>
        <v>0</v>
      </c>
      <c r="AK470" s="28"/>
      <c r="AL470" s="34"/>
      <c r="AM470" s="31"/>
    </row>
    <row r="471" hidden="1" outlineLevel="1" collapsed="1">
      <c r="A471" s="22">
        <v>58.0</v>
      </c>
      <c r="B471" s="22" t="s">
        <v>195</v>
      </c>
      <c r="C471" s="22" t="s">
        <v>196</v>
      </c>
      <c r="D471" s="24"/>
      <c r="E471" s="25">
        <f t="shared" si="11"/>
        <v>1858.3</v>
      </c>
      <c r="F471" s="25">
        <f t="shared" ref="F471:G471" si="1091">SUM(F472:F478)</f>
        <v>886.8</v>
      </c>
      <c r="G471" s="25">
        <f t="shared" si="1091"/>
        <v>971.5</v>
      </c>
      <c r="H471" s="26">
        <f t="shared" si="13"/>
        <v>479.3</v>
      </c>
      <c r="I471" s="22">
        <f t="shared" ref="I471:J471" si="1092">SUM(I472:I478)</f>
        <v>0</v>
      </c>
      <c r="J471" s="22">
        <f t="shared" si="1092"/>
        <v>479.3</v>
      </c>
      <c r="K471" s="26">
        <f t="shared" si="51"/>
        <v>663.6</v>
      </c>
      <c r="L471" s="22">
        <f t="shared" ref="L471:M471" si="1093">SUM(L472:L478)</f>
        <v>499.8</v>
      </c>
      <c r="M471" s="22">
        <f t="shared" si="1093"/>
        <v>163.8</v>
      </c>
      <c r="N471" s="26">
        <f t="shared" si="17"/>
        <v>49.1</v>
      </c>
      <c r="O471" s="22">
        <f t="shared" ref="O471:P471" si="1094">SUM(O472:O478)</f>
        <v>0</v>
      </c>
      <c r="P471" s="22">
        <f t="shared" si="1094"/>
        <v>49.1</v>
      </c>
      <c r="Q471" s="26">
        <f t="shared" si="19"/>
        <v>0</v>
      </c>
      <c r="R471" s="22">
        <f t="shared" ref="R471:S471" si="1095">SUM(R472:R478)</f>
        <v>0</v>
      </c>
      <c r="S471" s="22">
        <f t="shared" si="1095"/>
        <v>0</v>
      </c>
      <c r="T471" s="26">
        <f t="shared" si="21"/>
        <v>0</v>
      </c>
      <c r="U471" s="22">
        <f t="shared" ref="U471:V471" si="1096">SUM(U472:U478)</f>
        <v>0</v>
      </c>
      <c r="V471" s="22">
        <f t="shared" si="1096"/>
        <v>0</v>
      </c>
      <c r="W471" s="26">
        <f t="shared" si="23"/>
        <v>0</v>
      </c>
      <c r="X471" s="22">
        <f t="shared" ref="X471:Y471" si="1097">SUM(X472:X478)</f>
        <v>0</v>
      </c>
      <c r="Y471" s="22">
        <f t="shared" si="1097"/>
        <v>0</v>
      </c>
      <c r="Z471" s="26">
        <f t="shared" si="103"/>
        <v>0</v>
      </c>
      <c r="AA471" s="22">
        <f t="shared" ref="AA471:AB471" si="1098">SUM(AA472:AA478)</f>
        <v>0</v>
      </c>
      <c r="AB471" s="22">
        <f t="shared" si="1098"/>
        <v>0</v>
      </c>
      <c r="AC471" s="26">
        <f t="shared" si="104"/>
        <v>0</v>
      </c>
      <c r="AD471" s="22">
        <f t="shared" ref="AD471:AE471" si="1099">SUM(AD472:AD478)</f>
        <v>0</v>
      </c>
      <c r="AE471" s="22">
        <f t="shared" si="1099"/>
        <v>0</v>
      </c>
      <c r="AF471" s="26">
        <f t="shared" si="29"/>
        <v>119</v>
      </c>
      <c r="AG471" s="22">
        <f t="shared" ref="AG471:AH471" si="1100">SUM(AG472:AG478)</f>
        <v>50</v>
      </c>
      <c r="AH471" s="22">
        <f t="shared" si="1100"/>
        <v>69</v>
      </c>
      <c r="AI471" s="27"/>
      <c r="AJ471" s="26">
        <f t="shared" si="31"/>
        <v>547.3</v>
      </c>
      <c r="AK471" s="22">
        <f t="shared" ref="AK471:AL471" si="1101">SUM(AK472:AK478)</f>
        <v>337</v>
      </c>
      <c r="AL471" s="22">
        <f t="shared" si="1101"/>
        <v>210.3</v>
      </c>
      <c r="AM471" s="27"/>
    </row>
    <row r="472" hidden="1" outlineLevel="2">
      <c r="A472" s="92"/>
      <c r="B472" s="116"/>
      <c r="C472" s="116"/>
      <c r="D472" s="11">
        <v>2015.0</v>
      </c>
      <c r="E472" s="5">
        <f t="shared" si="11"/>
        <v>632.2</v>
      </c>
      <c r="F472" s="5">
        <f t="shared" ref="F472:G472" si="1102">I472+L472+O472+R472+U472+X472+AA472+AD472+AK472+AG472</f>
        <v>611.7</v>
      </c>
      <c r="G472" s="5">
        <f t="shared" si="1102"/>
        <v>20.5</v>
      </c>
      <c r="H472" s="30">
        <f t="shared" si="13"/>
        <v>0</v>
      </c>
      <c r="I472" s="28"/>
      <c r="J472" s="28"/>
      <c r="K472" s="33">
        <f t="shared" si="51"/>
        <v>404.3</v>
      </c>
      <c r="L472" s="34">
        <v>400.0</v>
      </c>
      <c r="M472" s="115">
        <v>4.3</v>
      </c>
      <c r="N472" s="30">
        <f t="shared" si="17"/>
        <v>0</v>
      </c>
      <c r="O472" s="28"/>
      <c r="P472" s="28"/>
      <c r="Q472" s="30">
        <f t="shared" si="19"/>
        <v>0</v>
      </c>
      <c r="R472" s="28"/>
      <c r="S472" s="28"/>
      <c r="T472" s="30">
        <f t="shared" si="21"/>
        <v>0</v>
      </c>
      <c r="U472" s="28"/>
      <c r="V472" s="28"/>
      <c r="W472" s="30">
        <f t="shared" si="23"/>
        <v>0</v>
      </c>
      <c r="X472" s="28"/>
      <c r="Y472" s="28"/>
      <c r="Z472" s="30">
        <f t="shared" si="103"/>
        <v>0</v>
      </c>
      <c r="AA472" s="28"/>
      <c r="AB472" s="28"/>
      <c r="AC472" s="30">
        <f t="shared" si="104"/>
        <v>0</v>
      </c>
      <c r="AD472" s="28"/>
      <c r="AE472" s="28"/>
      <c r="AF472" s="33">
        <f t="shared" si="29"/>
        <v>66.2</v>
      </c>
      <c r="AG472" s="119">
        <v>50.0</v>
      </c>
      <c r="AH472" s="115">
        <v>16.2</v>
      </c>
      <c r="AI472" s="31"/>
      <c r="AJ472" s="33">
        <f t="shared" si="31"/>
        <v>161.7</v>
      </c>
      <c r="AK472" s="34">
        <v>161.7</v>
      </c>
      <c r="AL472" s="115"/>
      <c r="AM472" s="31"/>
    </row>
    <row r="473" hidden="1" outlineLevel="2">
      <c r="A473" s="92"/>
      <c r="B473" s="116"/>
      <c r="C473" s="116"/>
      <c r="D473" s="11">
        <v>2016.0</v>
      </c>
      <c r="E473" s="5">
        <f t="shared" si="11"/>
        <v>194.5</v>
      </c>
      <c r="F473" s="5">
        <f t="shared" ref="F473:G473" si="1103">I473+L473+O473+R473+U473+X473+AA473+AD473+AK473+AG473</f>
        <v>145.4</v>
      </c>
      <c r="G473" s="5">
        <f t="shared" si="1103"/>
        <v>49.1</v>
      </c>
      <c r="H473" s="30">
        <f t="shared" si="13"/>
        <v>0</v>
      </c>
      <c r="I473" s="28"/>
      <c r="J473" s="28"/>
      <c r="K473" s="30">
        <f t="shared" si="51"/>
        <v>0</v>
      </c>
      <c r="L473" s="28"/>
      <c r="M473" s="115"/>
      <c r="N473" s="30">
        <f t="shared" si="17"/>
        <v>49.1</v>
      </c>
      <c r="O473" s="28"/>
      <c r="P473" s="115">
        <v>49.1</v>
      </c>
      <c r="Q473" s="30">
        <f t="shared" si="19"/>
        <v>0</v>
      </c>
      <c r="R473" s="28"/>
      <c r="S473" s="28"/>
      <c r="T473" s="30">
        <f t="shared" si="21"/>
        <v>0</v>
      </c>
      <c r="U473" s="28"/>
      <c r="V473" s="28"/>
      <c r="W473" s="30">
        <f t="shared" si="23"/>
        <v>0</v>
      </c>
      <c r="X473" s="28"/>
      <c r="Y473" s="28"/>
      <c r="Z473" s="30">
        <f t="shared" si="103"/>
        <v>0</v>
      </c>
      <c r="AA473" s="28"/>
      <c r="AB473" s="28"/>
      <c r="AC473" s="30">
        <f t="shared" si="104"/>
        <v>0</v>
      </c>
      <c r="AD473" s="28"/>
      <c r="AE473" s="28"/>
      <c r="AF473" s="30">
        <f t="shared" si="29"/>
        <v>0</v>
      </c>
      <c r="AG473" s="28"/>
      <c r="AH473" s="115"/>
      <c r="AI473" s="31"/>
      <c r="AJ473" s="33">
        <f t="shared" si="31"/>
        <v>145.4</v>
      </c>
      <c r="AK473" s="34">
        <v>145.4</v>
      </c>
      <c r="AL473" s="115"/>
      <c r="AM473" s="31"/>
    </row>
    <row r="474" hidden="1" outlineLevel="2">
      <c r="A474" s="92"/>
      <c r="B474" s="116"/>
      <c r="C474" s="116"/>
      <c r="D474" s="11">
        <v>2017.0</v>
      </c>
      <c r="E474" s="5">
        <f t="shared" si="11"/>
        <v>179.2</v>
      </c>
      <c r="F474" s="5">
        <f t="shared" ref="F474:G474" si="1104">I474+L474+O474+R474+U474+X474+AA474+AD474+AK474+AG474</f>
        <v>99.8</v>
      </c>
      <c r="G474" s="5">
        <f t="shared" si="1104"/>
        <v>79.4</v>
      </c>
      <c r="H474" s="30">
        <f t="shared" si="13"/>
        <v>0</v>
      </c>
      <c r="I474" s="28"/>
      <c r="J474" s="28"/>
      <c r="K474" s="33">
        <f t="shared" si="51"/>
        <v>179.2</v>
      </c>
      <c r="L474" s="34">
        <v>99.8</v>
      </c>
      <c r="M474" s="115">
        <v>79.4</v>
      </c>
      <c r="N474" s="30">
        <f t="shared" si="17"/>
        <v>0</v>
      </c>
      <c r="O474" s="28"/>
      <c r="P474" s="28"/>
      <c r="Q474" s="30">
        <f t="shared" si="19"/>
        <v>0</v>
      </c>
      <c r="R474" s="28"/>
      <c r="S474" s="28"/>
      <c r="T474" s="30">
        <f t="shared" si="21"/>
        <v>0</v>
      </c>
      <c r="U474" s="28"/>
      <c r="V474" s="28"/>
      <c r="W474" s="30">
        <f t="shared" si="23"/>
        <v>0</v>
      </c>
      <c r="X474" s="28"/>
      <c r="Y474" s="28"/>
      <c r="Z474" s="30">
        <f t="shared" si="103"/>
        <v>0</v>
      </c>
      <c r="AA474" s="28"/>
      <c r="AB474" s="28"/>
      <c r="AC474" s="30">
        <f t="shared" si="104"/>
        <v>0</v>
      </c>
      <c r="AD474" s="28"/>
      <c r="AE474" s="28"/>
      <c r="AF474" s="30">
        <f t="shared" si="29"/>
        <v>0</v>
      </c>
      <c r="AG474" s="28"/>
      <c r="AH474" s="115"/>
      <c r="AI474" s="31"/>
      <c r="AJ474" s="30">
        <f t="shared" si="31"/>
        <v>0</v>
      </c>
      <c r="AK474" s="28"/>
      <c r="AL474" s="115"/>
      <c r="AM474" s="31"/>
    </row>
    <row r="475" hidden="1" outlineLevel="2">
      <c r="A475" s="92"/>
      <c r="B475" s="116"/>
      <c r="C475" s="116"/>
      <c r="D475" s="11">
        <v>2018.0</v>
      </c>
      <c r="E475" s="5">
        <f t="shared" si="11"/>
        <v>67.4</v>
      </c>
      <c r="F475" s="5">
        <f t="shared" ref="F475:G475" si="1105">I475+L475+O475+R475+U475+X475+AA475+AD475+AK475+AG475</f>
        <v>0</v>
      </c>
      <c r="G475" s="5">
        <f t="shared" si="1105"/>
        <v>67.4</v>
      </c>
      <c r="H475" s="30">
        <f t="shared" si="13"/>
        <v>0</v>
      </c>
      <c r="I475" s="28"/>
      <c r="J475" s="28"/>
      <c r="K475" s="30">
        <f t="shared" si="51"/>
        <v>30.4</v>
      </c>
      <c r="L475" s="28"/>
      <c r="M475" s="115">
        <v>30.4</v>
      </c>
      <c r="N475" s="30">
        <f t="shared" si="17"/>
        <v>0</v>
      </c>
      <c r="O475" s="28"/>
      <c r="P475" s="28"/>
      <c r="Q475" s="30">
        <f t="shared" si="19"/>
        <v>0</v>
      </c>
      <c r="R475" s="28"/>
      <c r="S475" s="28"/>
      <c r="T475" s="30">
        <f t="shared" si="21"/>
        <v>0</v>
      </c>
      <c r="U475" s="28"/>
      <c r="V475" s="28"/>
      <c r="W475" s="30">
        <f t="shared" si="23"/>
        <v>0</v>
      </c>
      <c r="X475" s="28"/>
      <c r="Y475" s="28"/>
      <c r="Z475" s="30">
        <f t="shared" si="103"/>
        <v>0</v>
      </c>
      <c r="AA475" s="28"/>
      <c r="AB475" s="28"/>
      <c r="AC475" s="30">
        <f t="shared" si="104"/>
        <v>0</v>
      </c>
      <c r="AD475" s="28"/>
      <c r="AE475" s="28"/>
      <c r="AF475" s="30">
        <f t="shared" si="29"/>
        <v>37</v>
      </c>
      <c r="AG475" s="28"/>
      <c r="AH475" s="115">
        <v>37.0</v>
      </c>
      <c r="AI475" s="31"/>
      <c r="AJ475" s="30">
        <f t="shared" si="31"/>
        <v>0</v>
      </c>
      <c r="AK475" s="28"/>
      <c r="AL475" s="115"/>
      <c r="AM475" s="31"/>
    </row>
    <row r="476" hidden="1" outlineLevel="2">
      <c r="A476" s="92"/>
      <c r="B476" s="116"/>
      <c r="C476" s="116"/>
      <c r="D476" s="11">
        <v>2019.0</v>
      </c>
      <c r="E476" s="5">
        <f t="shared" si="11"/>
        <v>57.1</v>
      </c>
      <c r="F476" s="5">
        <f t="shared" ref="F476:G476" si="1106">I476+L476+O476+R476+U476+X476+AA476+AD476+AK476+AG476</f>
        <v>29.9</v>
      </c>
      <c r="G476" s="5">
        <f t="shared" si="1106"/>
        <v>27.2</v>
      </c>
      <c r="H476" s="30">
        <f t="shared" si="13"/>
        <v>0</v>
      </c>
      <c r="I476" s="28"/>
      <c r="J476" s="28"/>
      <c r="K476" s="30">
        <f t="shared" si="51"/>
        <v>0</v>
      </c>
      <c r="L476" s="28"/>
      <c r="M476" s="115"/>
      <c r="N476" s="30">
        <f t="shared" si="17"/>
        <v>0</v>
      </c>
      <c r="O476" s="28"/>
      <c r="P476" s="28"/>
      <c r="Q476" s="30">
        <f t="shared" si="19"/>
        <v>0</v>
      </c>
      <c r="R476" s="28"/>
      <c r="S476" s="28"/>
      <c r="T476" s="30">
        <f t="shared" si="21"/>
        <v>0</v>
      </c>
      <c r="U476" s="28"/>
      <c r="V476" s="28"/>
      <c r="W476" s="30">
        <f t="shared" si="23"/>
        <v>0</v>
      </c>
      <c r="X476" s="28"/>
      <c r="Y476" s="28"/>
      <c r="Z476" s="30">
        <f t="shared" si="103"/>
        <v>0</v>
      </c>
      <c r="AA476" s="28"/>
      <c r="AB476" s="28"/>
      <c r="AC476" s="30">
        <f t="shared" si="104"/>
        <v>0</v>
      </c>
      <c r="AD476" s="28"/>
      <c r="AE476" s="28"/>
      <c r="AF476" s="30">
        <f t="shared" si="29"/>
        <v>15.8</v>
      </c>
      <c r="AG476" s="28"/>
      <c r="AH476" s="115">
        <v>15.8</v>
      </c>
      <c r="AI476" s="31"/>
      <c r="AJ476" s="33">
        <f t="shared" si="31"/>
        <v>41.3</v>
      </c>
      <c r="AK476" s="34">
        <v>29.9</v>
      </c>
      <c r="AL476" s="115">
        <v>11.4</v>
      </c>
      <c r="AM476" s="31"/>
    </row>
    <row r="477" hidden="1" outlineLevel="2">
      <c r="A477" s="92"/>
      <c r="B477" s="116"/>
      <c r="C477" s="116"/>
      <c r="D477" s="11">
        <v>2020.0</v>
      </c>
      <c r="E477" s="5">
        <f t="shared" si="11"/>
        <v>727.9</v>
      </c>
      <c r="F477" s="5">
        <f t="shared" ref="F477:G477" si="1107">I477+L477+O477+R477+U477+X477+AA477+AD477+AK477+AG477</f>
        <v>0</v>
      </c>
      <c r="G477" s="5">
        <f t="shared" si="1107"/>
        <v>727.9</v>
      </c>
      <c r="H477" s="30">
        <f t="shared" si="13"/>
        <v>479.3</v>
      </c>
      <c r="I477" s="28"/>
      <c r="J477" s="115">
        <v>479.3</v>
      </c>
      <c r="K477" s="30">
        <f t="shared" si="51"/>
        <v>49.7</v>
      </c>
      <c r="L477" s="28"/>
      <c r="M477" s="115">
        <v>49.7</v>
      </c>
      <c r="N477" s="30">
        <f t="shared" si="17"/>
        <v>0</v>
      </c>
      <c r="O477" s="28"/>
      <c r="P477" s="28"/>
      <c r="Q477" s="30">
        <f t="shared" si="19"/>
        <v>0</v>
      </c>
      <c r="R477" s="28"/>
      <c r="S477" s="28"/>
      <c r="T477" s="30">
        <f t="shared" si="21"/>
        <v>0</v>
      </c>
      <c r="U477" s="28"/>
      <c r="V477" s="28"/>
      <c r="W477" s="30">
        <f t="shared" si="23"/>
        <v>0</v>
      </c>
      <c r="X477" s="28"/>
      <c r="Y477" s="28"/>
      <c r="Z477" s="30">
        <f t="shared" si="103"/>
        <v>0</v>
      </c>
      <c r="AA477" s="28"/>
      <c r="AB477" s="28"/>
      <c r="AC477" s="33">
        <f t="shared" si="104"/>
        <v>0</v>
      </c>
      <c r="AD477" s="46"/>
      <c r="AE477" s="28"/>
      <c r="AF477" s="30">
        <f t="shared" si="29"/>
        <v>0</v>
      </c>
      <c r="AG477" s="28"/>
      <c r="AH477" s="115"/>
      <c r="AI477" s="31"/>
      <c r="AJ477" s="30">
        <f t="shared" si="31"/>
        <v>198.9</v>
      </c>
      <c r="AK477" s="28"/>
      <c r="AL477" s="115">
        <v>198.9</v>
      </c>
      <c r="AM477" s="31"/>
    </row>
    <row r="478" hidden="1" outlineLevel="2">
      <c r="A478" s="92"/>
      <c r="B478" s="116"/>
      <c r="C478" s="116"/>
      <c r="D478" s="35">
        <v>2021.0</v>
      </c>
      <c r="E478" s="5">
        <f t="shared" si="11"/>
        <v>0</v>
      </c>
      <c r="F478" s="5">
        <f t="shared" ref="F478:G478" si="1108">I478+L478+O478+R478+U478+X478+AA478+AD478+AK478+AG478</f>
        <v>0</v>
      </c>
      <c r="G478" s="5">
        <f t="shared" si="1108"/>
        <v>0</v>
      </c>
      <c r="H478" s="30">
        <f t="shared" si="13"/>
        <v>0</v>
      </c>
      <c r="I478" s="28"/>
      <c r="J478" s="115"/>
      <c r="K478" s="30">
        <f t="shared" si="51"/>
        <v>0</v>
      </c>
      <c r="L478" s="28"/>
      <c r="M478" s="115"/>
      <c r="N478" s="30">
        <f t="shared" si="17"/>
        <v>0</v>
      </c>
      <c r="O478" s="28"/>
      <c r="P478" s="28"/>
      <c r="Q478" s="30">
        <f t="shared" si="19"/>
        <v>0</v>
      </c>
      <c r="R478" s="28"/>
      <c r="S478" s="28"/>
      <c r="T478" s="30">
        <f t="shared" si="21"/>
        <v>0</v>
      </c>
      <c r="U478" s="28"/>
      <c r="V478" s="28"/>
      <c r="W478" s="30">
        <f t="shared" si="23"/>
        <v>0</v>
      </c>
      <c r="X478" s="28"/>
      <c r="Y478" s="28"/>
      <c r="Z478" s="30">
        <f t="shared" si="103"/>
        <v>0</v>
      </c>
      <c r="AA478" s="28"/>
      <c r="AB478" s="28"/>
      <c r="AC478" s="33">
        <f t="shared" si="104"/>
        <v>0</v>
      </c>
      <c r="AD478" s="46"/>
      <c r="AE478" s="28"/>
      <c r="AF478" s="30">
        <f t="shared" si="29"/>
        <v>0</v>
      </c>
      <c r="AG478" s="28"/>
      <c r="AH478" s="115"/>
      <c r="AI478" s="31"/>
      <c r="AJ478" s="30">
        <f t="shared" si="31"/>
        <v>0</v>
      </c>
      <c r="AK478" s="28"/>
      <c r="AL478" s="115"/>
      <c r="AM478" s="31"/>
    </row>
    <row r="479" hidden="1" outlineLevel="1" collapsed="1">
      <c r="A479" s="22">
        <v>59.0</v>
      </c>
      <c r="B479" s="22" t="s">
        <v>197</v>
      </c>
      <c r="C479" s="22" t="s">
        <v>198</v>
      </c>
      <c r="D479" s="24"/>
      <c r="E479" s="25">
        <f t="shared" si="11"/>
        <v>2495.7</v>
      </c>
      <c r="F479" s="25">
        <f t="shared" ref="F479:G479" si="1109">SUM(F480:F486)</f>
        <v>2206.6</v>
      </c>
      <c r="G479" s="25">
        <f t="shared" si="1109"/>
        <v>289.1</v>
      </c>
      <c r="H479" s="26">
        <f t="shared" si="13"/>
        <v>851.8</v>
      </c>
      <c r="I479" s="22">
        <f t="shared" ref="I479:J479" si="1110">SUM(I480:I486)</f>
        <v>851.8</v>
      </c>
      <c r="J479" s="22">
        <f t="shared" si="1110"/>
        <v>0</v>
      </c>
      <c r="K479" s="26">
        <f t="shared" si="51"/>
        <v>0</v>
      </c>
      <c r="L479" s="22">
        <f t="shared" ref="L479:M479" si="1111">SUM(L480:L486)</f>
        <v>0</v>
      </c>
      <c r="M479" s="22">
        <f t="shared" si="1111"/>
        <v>0</v>
      </c>
      <c r="N479" s="26">
        <f t="shared" si="17"/>
        <v>0</v>
      </c>
      <c r="O479" s="22">
        <f t="shared" ref="O479:P479" si="1112">SUM(O480:O486)</f>
        <v>0</v>
      </c>
      <c r="P479" s="22">
        <f t="shared" si="1112"/>
        <v>0</v>
      </c>
      <c r="Q479" s="26">
        <f t="shared" si="19"/>
        <v>545.7</v>
      </c>
      <c r="R479" s="22">
        <f t="shared" ref="R479:S479" si="1113">SUM(R480:R486)</f>
        <v>495.7</v>
      </c>
      <c r="S479" s="22">
        <f t="shared" si="1113"/>
        <v>50</v>
      </c>
      <c r="T479" s="26">
        <f t="shared" si="21"/>
        <v>0</v>
      </c>
      <c r="U479" s="22">
        <f t="shared" ref="U479:V479" si="1114">SUM(U480:U486)</f>
        <v>0</v>
      </c>
      <c r="V479" s="22">
        <f t="shared" si="1114"/>
        <v>0</v>
      </c>
      <c r="W479" s="26">
        <f t="shared" si="23"/>
        <v>0</v>
      </c>
      <c r="X479" s="22">
        <f t="shared" ref="X479:Y479" si="1115">SUM(X480:X486)</f>
        <v>0</v>
      </c>
      <c r="Y479" s="22">
        <f t="shared" si="1115"/>
        <v>0</v>
      </c>
      <c r="Z479" s="26">
        <f t="shared" si="103"/>
        <v>0</v>
      </c>
      <c r="AA479" s="22">
        <f t="shared" ref="AA479:AB479" si="1116">SUM(AA480:AA486)</f>
        <v>0</v>
      </c>
      <c r="AB479" s="22">
        <f t="shared" si="1116"/>
        <v>0</v>
      </c>
      <c r="AC479" s="26">
        <f t="shared" si="104"/>
        <v>0</v>
      </c>
      <c r="AD479" s="22">
        <f t="shared" ref="AD479:AE479" si="1117">SUM(AD480:AD486)</f>
        <v>0</v>
      </c>
      <c r="AE479" s="22">
        <f t="shared" si="1117"/>
        <v>0</v>
      </c>
      <c r="AF479" s="26">
        <f t="shared" si="29"/>
        <v>712</v>
      </c>
      <c r="AG479" s="22">
        <f t="shared" ref="AG479:AH479" si="1118">SUM(AG480:AG486)</f>
        <v>539.8</v>
      </c>
      <c r="AH479" s="22">
        <f t="shared" si="1118"/>
        <v>172.2</v>
      </c>
      <c r="AI479" s="27"/>
      <c r="AJ479" s="26">
        <f t="shared" si="31"/>
        <v>386.2</v>
      </c>
      <c r="AK479" s="22">
        <f t="shared" ref="AK479:AL479" si="1119">SUM(AK480:AK486)</f>
        <v>319.3</v>
      </c>
      <c r="AL479" s="22">
        <f t="shared" si="1119"/>
        <v>66.9</v>
      </c>
      <c r="AM479" s="27"/>
    </row>
    <row r="480" hidden="1" outlineLevel="2">
      <c r="A480" s="92"/>
      <c r="B480" s="116"/>
      <c r="C480" s="116"/>
      <c r="D480" s="11">
        <v>2015.0</v>
      </c>
      <c r="E480" s="5">
        <f t="shared" si="11"/>
        <v>5.7</v>
      </c>
      <c r="F480" s="5">
        <f t="shared" ref="F480:G480" si="1120">I480+L480+O480+R480+U480+X480+AA480+AD480+AK480+AG480</f>
        <v>5.7</v>
      </c>
      <c r="G480" s="5">
        <f t="shared" si="1120"/>
        <v>0</v>
      </c>
      <c r="H480" s="30">
        <f t="shared" si="13"/>
        <v>0</v>
      </c>
      <c r="I480" s="28"/>
      <c r="J480" s="28"/>
      <c r="K480" s="30">
        <f t="shared" si="51"/>
        <v>0</v>
      </c>
      <c r="L480" s="28"/>
      <c r="M480" s="28"/>
      <c r="N480" s="30">
        <f t="shared" si="17"/>
        <v>0</v>
      </c>
      <c r="O480" s="28"/>
      <c r="P480" s="28"/>
      <c r="Q480" s="30">
        <f t="shared" si="19"/>
        <v>0</v>
      </c>
      <c r="R480" s="28"/>
      <c r="S480" s="28"/>
      <c r="T480" s="30">
        <f t="shared" si="21"/>
        <v>0</v>
      </c>
      <c r="U480" s="28"/>
      <c r="V480" s="28"/>
      <c r="W480" s="30">
        <f t="shared" si="23"/>
        <v>0</v>
      </c>
      <c r="X480" s="28"/>
      <c r="Y480" s="28"/>
      <c r="Z480" s="30">
        <f t="shared" si="103"/>
        <v>0</v>
      </c>
      <c r="AA480" s="28"/>
      <c r="AB480" s="28"/>
      <c r="AC480" s="30">
        <f t="shared" si="104"/>
        <v>0</v>
      </c>
      <c r="AD480" s="28"/>
      <c r="AE480" s="28"/>
      <c r="AF480" s="30">
        <f t="shared" si="29"/>
        <v>0</v>
      </c>
      <c r="AG480" s="28"/>
      <c r="AH480" s="28"/>
      <c r="AI480" s="31"/>
      <c r="AJ480" s="33">
        <f t="shared" si="31"/>
        <v>5.7</v>
      </c>
      <c r="AK480" s="34">
        <v>5.7</v>
      </c>
      <c r="AL480" s="28"/>
      <c r="AM480" s="31"/>
    </row>
    <row r="481" hidden="1" outlineLevel="2">
      <c r="A481" s="92"/>
      <c r="B481" s="116"/>
      <c r="C481" s="116"/>
      <c r="D481" s="11">
        <v>2016.0</v>
      </c>
      <c r="E481" s="5">
        <f t="shared" si="11"/>
        <v>162.6</v>
      </c>
      <c r="F481" s="5">
        <f t="shared" ref="F481:G481" si="1121">I481+L481+O481+R481+U481+X481+AA481+AD481+AK481+AG481</f>
        <v>162.6</v>
      </c>
      <c r="G481" s="5">
        <f t="shared" si="1121"/>
        <v>0</v>
      </c>
      <c r="H481" s="30">
        <f t="shared" si="13"/>
        <v>0</v>
      </c>
      <c r="I481" s="28"/>
      <c r="J481" s="28"/>
      <c r="K481" s="30">
        <f t="shared" si="51"/>
        <v>0</v>
      </c>
      <c r="L481" s="28"/>
      <c r="M481" s="28"/>
      <c r="N481" s="30">
        <f t="shared" si="17"/>
        <v>0</v>
      </c>
      <c r="O481" s="28"/>
      <c r="P481" s="28"/>
      <c r="Q481" s="30">
        <f t="shared" si="19"/>
        <v>0</v>
      </c>
      <c r="R481" s="28"/>
      <c r="S481" s="28"/>
      <c r="T481" s="30">
        <f t="shared" si="21"/>
        <v>0</v>
      </c>
      <c r="U481" s="28"/>
      <c r="V481" s="28"/>
      <c r="W481" s="30">
        <f t="shared" si="23"/>
        <v>0</v>
      </c>
      <c r="X481" s="28"/>
      <c r="Y481" s="28"/>
      <c r="Z481" s="30">
        <f t="shared" si="103"/>
        <v>0</v>
      </c>
      <c r="AA481" s="28"/>
      <c r="AB481" s="28"/>
      <c r="AC481" s="30">
        <f t="shared" si="104"/>
        <v>0</v>
      </c>
      <c r="AD481" s="28"/>
      <c r="AE481" s="28"/>
      <c r="AF481" s="30">
        <f t="shared" si="29"/>
        <v>0</v>
      </c>
      <c r="AG481" s="28"/>
      <c r="AH481" s="28"/>
      <c r="AI481" s="31"/>
      <c r="AJ481" s="33">
        <f t="shared" si="31"/>
        <v>162.6</v>
      </c>
      <c r="AK481" s="34">
        <v>162.6</v>
      </c>
      <c r="AL481" s="28"/>
      <c r="AM481" s="31"/>
    </row>
    <row r="482" hidden="1" outlineLevel="2">
      <c r="A482" s="92"/>
      <c r="B482" s="116"/>
      <c r="C482" s="116"/>
      <c r="D482" s="11">
        <v>2017.0</v>
      </c>
      <c r="E482" s="5">
        <f t="shared" si="11"/>
        <v>562</v>
      </c>
      <c r="F482" s="5">
        <f t="shared" ref="F482:G482" si="1122">I482+L482+O482+R482+U482+X482+AA482+AD482+AK482+AG482</f>
        <v>430.6</v>
      </c>
      <c r="G482" s="5">
        <f t="shared" si="1122"/>
        <v>131.4</v>
      </c>
      <c r="H482" s="33">
        <f t="shared" si="13"/>
        <v>430.6</v>
      </c>
      <c r="I482" s="34">
        <v>430.6</v>
      </c>
      <c r="J482" s="28"/>
      <c r="K482" s="30">
        <f t="shared" si="51"/>
        <v>0</v>
      </c>
      <c r="L482" s="28"/>
      <c r="M482" s="28"/>
      <c r="N482" s="30">
        <f t="shared" si="17"/>
        <v>0</v>
      </c>
      <c r="O482" s="28"/>
      <c r="P482" s="28"/>
      <c r="Q482" s="30">
        <f t="shared" si="19"/>
        <v>50</v>
      </c>
      <c r="R482" s="28"/>
      <c r="S482" s="34">
        <v>50.0</v>
      </c>
      <c r="T482" s="30">
        <f t="shared" si="21"/>
        <v>0</v>
      </c>
      <c r="U482" s="28"/>
      <c r="V482" s="28"/>
      <c r="W482" s="30">
        <f t="shared" si="23"/>
        <v>0</v>
      </c>
      <c r="X482" s="28"/>
      <c r="Y482" s="28"/>
      <c r="Z482" s="30">
        <f t="shared" si="103"/>
        <v>0</v>
      </c>
      <c r="AA482" s="28"/>
      <c r="AB482" s="28"/>
      <c r="AC482" s="30">
        <f t="shared" si="104"/>
        <v>0</v>
      </c>
      <c r="AD482" s="28"/>
      <c r="AE482" s="28"/>
      <c r="AF482" s="30">
        <f t="shared" si="29"/>
        <v>50</v>
      </c>
      <c r="AG482" s="28"/>
      <c r="AH482" s="34">
        <v>50.0</v>
      </c>
      <c r="AI482" s="31"/>
      <c r="AJ482" s="30">
        <f t="shared" si="31"/>
        <v>31.4</v>
      </c>
      <c r="AK482" s="28"/>
      <c r="AL482" s="34">
        <v>31.4</v>
      </c>
      <c r="AM482" s="31"/>
    </row>
    <row r="483" hidden="1" outlineLevel="2">
      <c r="A483" s="92"/>
      <c r="B483" s="116"/>
      <c r="C483" s="116"/>
      <c r="D483" s="11">
        <v>2018.0</v>
      </c>
      <c r="E483" s="5">
        <f t="shared" si="11"/>
        <v>120.6</v>
      </c>
      <c r="F483" s="5">
        <f t="shared" ref="F483:G483" si="1123">I483+L483+O483+R483+U483+X483+AA483+AD483+AK483+AG483</f>
        <v>0</v>
      </c>
      <c r="G483" s="5">
        <f t="shared" si="1123"/>
        <v>120.6</v>
      </c>
      <c r="H483" s="30">
        <f t="shared" si="13"/>
        <v>0</v>
      </c>
      <c r="I483" s="28"/>
      <c r="J483" s="28"/>
      <c r="K483" s="30">
        <f t="shared" si="51"/>
        <v>0</v>
      </c>
      <c r="L483" s="28"/>
      <c r="M483" s="28"/>
      <c r="N483" s="30">
        <f t="shared" si="17"/>
        <v>0</v>
      </c>
      <c r="O483" s="28"/>
      <c r="P483" s="28"/>
      <c r="Q483" s="30">
        <f t="shared" si="19"/>
        <v>0</v>
      </c>
      <c r="R483" s="28"/>
      <c r="S483" s="28"/>
      <c r="T483" s="30">
        <f t="shared" si="21"/>
        <v>0</v>
      </c>
      <c r="U483" s="28"/>
      <c r="V483" s="28"/>
      <c r="W483" s="30">
        <f t="shared" si="23"/>
        <v>0</v>
      </c>
      <c r="X483" s="28"/>
      <c r="Y483" s="28"/>
      <c r="Z483" s="30">
        <f t="shared" si="103"/>
        <v>0</v>
      </c>
      <c r="AA483" s="28"/>
      <c r="AB483" s="28"/>
      <c r="AC483" s="30">
        <f t="shared" si="104"/>
        <v>0</v>
      </c>
      <c r="AD483" s="28"/>
      <c r="AE483" s="28"/>
      <c r="AF483" s="30">
        <f t="shared" si="29"/>
        <v>85.1</v>
      </c>
      <c r="AG483" s="28"/>
      <c r="AH483" s="115">
        <v>85.1</v>
      </c>
      <c r="AI483" s="31"/>
      <c r="AJ483" s="30">
        <f t="shared" si="31"/>
        <v>35.5</v>
      </c>
      <c r="AK483" s="28"/>
      <c r="AL483" s="34">
        <v>35.5</v>
      </c>
      <c r="AM483" s="31"/>
    </row>
    <row r="484" hidden="1" outlineLevel="2">
      <c r="A484" s="92"/>
      <c r="B484" s="116"/>
      <c r="C484" s="116"/>
      <c r="D484" s="11">
        <v>2019.0</v>
      </c>
      <c r="E484" s="5">
        <f t="shared" si="11"/>
        <v>836.8</v>
      </c>
      <c r="F484" s="5">
        <f t="shared" ref="F484:G484" si="1124">I484+L484+O484+R484+U484+X484+AA484+AD484+AK484+AG484</f>
        <v>799.7</v>
      </c>
      <c r="G484" s="5">
        <f t="shared" si="1124"/>
        <v>37.1</v>
      </c>
      <c r="H484" s="33">
        <f t="shared" si="13"/>
        <v>4.2</v>
      </c>
      <c r="I484" s="34">
        <v>4.2</v>
      </c>
      <c r="J484" s="28"/>
      <c r="K484" s="30">
        <f t="shared" si="51"/>
        <v>0</v>
      </c>
      <c r="L484" s="28"/>
      <c r="M484" s="28"/>
      <c r="N484" s="30">
        <f t="shared" si="17"/>
        <v>0</v>
      </c>
      <c r="O484" s="28"/>
      <c r="P484" s="28"/>
      <c r="Q484" s="33">
        <f t="shared" si="19"/>
        <v>495.7</v>
      </c>
      <c r="R484" s="34">
        <v>495.7</v>
      </c>
      <c r="S484" s="28"/>
      <c r="T484" s="30">
        <f t="shared" si="21"/>
        <v>0</v>
      </c>
      <c r="U484" s="28"/>
      <c r="V484" s="28"/>
      <c r="W484" s="30">
        <f t="shared" si="23"/>
        <v>0</v>
      </c>
      <c r="X484" s="28"/>
      <c r="Y484" s="28"/>
      <c r="Z484" s="30">
        <f t="shared" si="103"/>
        <v>0</v>
      </c>
      <c r="AA484" s="28"/>
      <c r="AB484" s="28"/>
      <c r="AC484" s="30">
        <f t="shared" si="104"/>
        <v>0</v>
      </c>
      <c r="AD484" s="28"/>
      <c r="AE484" s="28"/>
      <c r="AF484" s="33">
        <f t="shared" si="29"/>
        <v>336.9</v>
      </c>
      <c r="AG484" s="34">
        <v>299.8</v>
      </c>
      <c r="AH484" s="115">
        <v>37.1</v>
      </c>
      <c r="AI484" s="31"/>
      <c r="AJ484" s="30">
        <f t="shared" si="31"/>
        <v>0</v>
      </c>
      <c r="AK484" s="28"/>
      <c r="AL484" s="28"/>
      <c r="AM484" s="31"/>
    </row>
    <row r="485" hidden="1" outlineLevel="2">
      <c r="A485" s="92"/>
      <c r="B485" s="116"/>
      <c r="C485" s="116"/>
      <c r="D485" s="11">
        <v>2020.0</v>
      </c>
      <c r="E485" s="5">
        <f t="shared" si="11"/>
        <v>808</v>
      </c>
      <c r="F485" s="5">
        <f t="shared" ref="F485:G485" si="1125">I485+L485+O485+R485+U485+X485+AA485+AD485+AK485+AG485</f>
        <v>808</v>
      </c>
      <c r="G485" s="5">
        <f t="shared" si="1125"/>
        <v>0</v>
      </c>
      <c r="H485" s="33">
        <f t="shared" si="13"/>
        <v>417</v>
      </c>
      <c r="I485" s="46">
        <v>417.0</v>
      </c>
      <c r="J485" s="28"/>
      <c r="K485" s="30">
        <f t="shared" si="51"/>
        <v>0</v>
      </c>
      <c r="L485" s="28"/>
      <c r="M485" s="28"/>
      <c r="N485" s="30">
        <f t="shared" si="17"/>
        <v>0</v>
      </c>
      <c r="O485" s="28"/>
      <c r="P485" s="28"/>
      <c r="Q485" s="30">
        <f t="shared" si="19"/>
        <v>0</v>
      </c>
      <c r="R485" s="28"/>
      <c r="S485" s="28"/>
      <c r="T485" s="30">
        <f t="shared" si="21"/>
        <v>0</v>
      </c>
      <c r="U485" s="28"/>
      <c r="V485" s="28"/>
      <c r="W485" s="30">
        <f t="shared" si="23"/>
        <v>0</v>
      </c>
      <c r="X485" s="28"/>
      <c r="Y485" s="28"/>
      <c r="Z485" s="30">
        <f t="shared" si="103"/>
        <v>0</v>
      </c>
      <c r="AA485" s="28"/>
      <c r="AB485" s="28"/>
      <c r="AC485" s="33">
        <f t="shared" si="104"/>
        <v>0</v>
      </c>
      <c r="AD485" s="46"/>
      <c r="AE485" s="28"/>
      <c r="AF485" s="33">
        <f t="shared" si="29"/>
        <v>240</v>
      </c>
      <c r="AG485" s="46">
        <v>240.0</v>
      </c>
      <c r="AH485" s="28"/>
      <c r="AI485" s="44" t="s">
        <v>199</v>
      </c>
      <c r="AJ485" s="33">
        <f t="shared" si="31"/>
        <v>151</v>
      </c>
      <c r="AK485" s="34">
        <v>151.0</v>
      </c>
      <c r="AL485" s="28"/>
      <c r="AM485" s="44" t="s">
        <v>200</v>
      </c>
    </row>
    <row r="486" hidden="1" outlineLevel="2">
      <c r="A486" s="92"/>
      <c r="B486" s="116"/>
      <c r="C486" s="116"/>
      <c r="D486" s="35">
        <v>2021.0</v>
      </c>
      <c r="E486" s="5">
        <f t="shared" si="11"/>
        <v>0</v>
      </c>
      <c r="F486" s="5">
        <f t="shared" ref="F486:G486" si="1126">I486+L486+O486+R486+U486+X486+AA486+AD486+AK486+AG486</f>
        <v>0</v>
      </c>
      <c r="G486" s="5">
        <f t="shared" si="1126"/>
        <v>0</v>
      </c>
      <c r="H486" s="33">
        <f t="shared" si="13"/>
        <v>0</v>
      </c>
      <c r="I486" s="46"/>
      <c r="J486" s="28"/>
      <c r="K486" s="30">
        <f t="shared" si="51"/>
        <v>0</v>
      </c>
      <c r="L486" s="28"/>
      <c r="M486" s="28"/>
      <c r="N486" s="30">
        <f t="shared" si="17"/>
        <v>0</v>
      </c>
      <c r="O486" s="28"/>
      <c r="P486" s="28"/>
      <c r="Q486" s="30">
        <f t="shared" si="19"/>
        <v>0</v>
      </c>
      <c r="R486" s="28"/>
      <c r="S486" s="28"/>
      <c r="T486" s="30">
        <f t="shared" si="21"/>
        <v>0</v>
      </c>
      <c r="U486" s="28"/>
      <c r="V486" s="28"/>
      <c r="W486" s="30">
        <f t="shared" si="23"/>
        <v>0</v>
      </c>
      <c r="X486" s="28"/>
      <c r="Y486" s="28"/>
      <c r="Z486" s="30">
        <f t="shared" si="103"/>
        <v>0</v>
      </c>
      <c r="AA486" s="28"/>
      <c r="AB486" s="28"/>
      <c r="AC486" s="33">
        <f t="shared" si="104"/>
        <v>0</v>
      </c>
      <c r="AD486" s="46"/>
      <c r="AE486" s="28"/>
      <c r="AF486" s="33">
        <f t="shared" si="29"/>
        <v>0</v>
      </c>
      <c r="AG486" s="46"/>
      <c r="AH486" s="28"/>
      <c r="AI486" s="31"/>
      <c r="AJ486" s="30">
        <f t="shared" si="31"/>
        <v>0</v>
      </c>
      <c r="AK486" s="28"/>
      <c r="AL486" s="28"/>
      <c r="AM486" s="31"/>
    </row>
    <row r="487" hidden="1" outlineLevel="1" collapsed="1">
      <c r="A487" s="22">
        <v>60.0</v>
      </c>
      <c r="B487" s="22" t="s">
        <v>201</v>
      </c>
      <c r="C487" s="22" t="s">
        <v>202</v>
      </c>
      <c r="D487" s="24"/>
      <c r="E487" s="25">
        <f t="shared" si="11"/>
        <v>4908.7</v>
      </c>
      <c r="F487" s="25">
        <f t="shared" ref="F487:G487" si="1127">SUM(F488:F494)</f>
        <v>4424.4</v>
      </c>
      <c r="G487" s="25">
        <f t="shared" si="1127"/>
        <v>484.3</v>
      </c>
      <c r="H487" s="26">
        <f t="shared" si="13"/>
        <v>813.5</v>
      </c>
      <c r="I487" s="22">
        <f t="shared" ref="I487:J487" si="1128">SUM(I488:I494)</f>
        <v>813.5</v>
      </c>
      <c r="J487" s="22">
        <f t="shared" si="1128"/>
        <v>0</v>
      </c>
      <c r="K487" s="26">
        <f t="shared" si="51"/>
        <v>403.1</v>
      </c>
      <c r="L487" s="22">
        <f t="shared" ref="L487:M487" si="1129">SUM(L488:L494)</f>
        <v>206</v>
      </c>
      <c r="M487" s="22">
        <f t="shared" si="1129"/>
        <v>197.1</v>
      </c>
      <c r="N487" s="26">
        <f t="shared" si="17"/>
        <v>0</v>
      </c>
      <c r="O487" s="22">
        <f t="shared" ref="O487:P487" si="1130">SUM(O488:O494)</f>
        <v>0</v>
      </c>
      <c r="P487" s="22">
        <f t="shared" si="1130"/>
        <v>0</v>
      </c>
      <c r="Q487" s="26">
        <f t="shared" si="19"/>
        <v>307.7</v>
      </c>
      <c r="R487" s="22">
        <f t="shared" ref="R487:S487" si="1131">SUM(R488:R494)</f>
        <v>307.7</v>
      </c>
      <c r="S487" s="22">
        <f t="shared" si="1131"/>
        <v>0</v>
      </c>
      <c r="T487" s="26">
        <f t="shared" si="21"/>
        <v>244.2</v>
      </c>
      <c r="U487" s="22">
        <f t="shared" ref="U487:V487" si="1132">SUM(U488:U494)</f>
        <v>0</v>
      </c>
      <c r="V487" s="22">
        <f t="shared" si="1132"/>
        <v>244.2</v>
      </c>
      <c r="W487" s="26">
        <f t="shared" si="23"/>
        <v>2468.7</v>
      </c>
      <c r="X487" s="22">
        <f t="shared" ref="X487:Y487" si="1133">SUM(X488:X494)</f>
        <v>2468.7</v>
      </c>
      <c r="Y487" s="22">
        <f t="shared" si="1133"/>
        <v>0</v>
      </c>
      <c r="Z487" s="26">
        <f t="shared" si="103"/>
        <v>0</v>
      </c>
      <c r="AA487" s="22">
        <f t="shared" ref="AA487:AB487" si="1134">SUM(AA488:AA494)</f>
        <v>0</v>
      </c>
      <c r="AB487" s="22">
        <f t="shared" si="1134"/>
        <v>0</v>
      </c>
      <c r="AC487" s="26">
        <f t="shared" si="104"/>
        <v>0</v>
      </c>
      <c r="AD487" s="22">
        <f t="shared" ref="AD487:AE487" si="1135">SUM(AD488:AD494)</f>
        <v>0</v>
      </c>
      <c r="AE487" s="22">
        <f t="shared" si="1135"/>
        <v>0</v>
      </c>
      <c r="AF487" s="26">
        <f t="shared" si="29"/>
        <v>43</v>
      </c>
      <c r="AG487" s="22">
        <f t="shared" ref="AG487:AH487" si="1136">SUM(AG488:AG494)</f>
        <v>0</v>
      </c>
      <c r="AH487" s="22">
        <f t="shared" si="1136"/>
        <v>43</v>
      </c>
      <c r="AI487" s="27"/>
      <c r="AJ487" s="26">
        <f t="shared" si="31"/>
        <v>628.5</v>
      </c>
      <c r="AK487" s="22">
        <f t="shared" ref="AK487:AL487" si="1137">SUM(AK488:AK494)</f>
        <v>628.5</v>
      </c>
      <c r="AL487" s="22">
        <f t="shared" si="1137"/>
        <v>0</v>
      </c>
      <c r="AM487" s="27"/>
    </row>
    <row r="488" hidden="1" outlineLevel="2">
      <c r="A488" s="92"/>
      <c r="B488" s="116"/>
      <c r="C488" s="116"/>
      <c r="D488" s="11">
        <v>2015.0</v>
      </c>
      <c r="E488" s="5">
        <f t="shared" si="11"/>
        <v>93.5</v>
      </c>
      <c r="F488" s="5">
        <f t="shared" ref="F488:G488" si="1138">I488+L488+O488+R488+U488+X488+AA488+AD488+AK488+AG488</f>
        <v>80.5</v>
      </c>
      <c r="G488" s="5">
        <f t="shared" si="1138"/>
        <v>13</v>
      </c>
      <c r="H488" s="30">
        <f t="shared" si="13"/>
        <v>0</v>
      </c>
      <c r="I488" s="28"/>
      <c r="J488" s="28"/>
      <c r="K488" s="30">
        <f t="shared" si="51"/>
        <v>0</v>
      </c>
      <c r="L488" s="28"/>
      <c r="M488" s="28"/>
      <c r="N488" s="30">
        <f t="shared" si="17"/>
        <v>0</v>
      </c>
      <c r="O488" s="28"/>
      <c r="P488" s="28"/>
      <c r="Q488" s="30">
        <f t="shared" si="19"/>
        <v>0</v>
      </c>
      <c r="R488" s="28"/>
      <c r="S488" s="28"/>
      <c r="T488" s="30">
        <f t="shared" si="21"/>
        <v>0</v>
      </c>
      <c r="U488" s="28"/>
      <c r="V488" s="28"/>
      <c r="W488" s="33">
        <f t="shared" si="23"/>
        <v>53</v>
      </c>
      <c r="X488" s="34">
        <v>53.0</v>
      </c>
      <c r="Y488" s="28"/>
      <c r="Z488" s="30">
        <f t="shared" si="103"/>
        <v>0</v>
      </c>
      <c r="AA488" s="28"/>
      <c r="AB488" s="28"/>
      <c r="AC488" s="30">
        <f t="shared" si="104"/>
        <v>0</v>
      </c>
      <c r="AD488" s="28"/>
      <c r="AE488" s="28"/>
      <c r="AF488" s="30">
        <f t="shared" si="29"/>
        <v>13</v>
      </c>
      <c r="AG488" s="28"/>
      <c r="AH488" s="34">
        <v>13.0</v>
      </c>
      <c r="AI488" s="31"/>
      <c r="AJ488" s="33">
        <f t="shared" si="31"/>
        <v>27.5</v>
      </c>
      <c r="AK488" s="34">
        <v>27.5</v>
      </c>
      <c r="AL488" s="28"/>
      <c r="AM488" s="31"/>
    </row>
    <row r="489" hidden="1" outlineLevel="2">
      <c r="A489" s="92"/>
      <c r="B489" s="116"/>
      <c r="C489" s="116"/>
      <c r="D489" s="11">
        <v>2016.0</v>
      </c>
      <c r="E489" s="5">
        <f t="shared" si="11"/>
        <v>1166.6</v>
      </c>
      <c r="F489" s="5">
        <f t="shared" ref="F489:G489" si="1139">I489+L489+O489+R489+U489+X489+AA489+AD489+AK489+AG489</f>
        <v>1166.6</v>
      </c>
      <c r="G489" s="5">
        <f t="shared" si="1139"/>
        <v>0</v>
      </c>
      <c r="H489" s="56">
        <f t="shared" si="13"/>
        <v>585.5</v>
      </c>
      <c r="I489" s="115">
        <v>585.5</v>
      </c>
      <c r="J489" s="28"/>
      <c r="K489" s="30">
        <f t="shared" si="51"/>
        <v>0</v>
      </c>
      <c r="L489" s="28"/>
      <c r="M489" s="28"/>
      <c r="N489" s="30">
        <f t="shared" si="17"/>
        <v>0</v>
      </c>
      <c r="O489" s="28"/>
      <c r="P489" s="28"/>
      <c r="Q489" s="33">
        <f t="shared" si="19"/>
        <v>108.7</v>
      </c>
      <c r="R489" s="34">
        <v>108.7</v>
      </c>
      <c r="S489" s="28"/>
      <c r="T489" s="30">
        <f t="shared" si="21"/>
        <v>0</v>
      </c>
      <c r="U489" s="28"/>
      <c r="V489" s="28"/>
      <c r="W489" s="33">
        <f t="shared" si="23"/>
        <v>295.1</v>
      </c>
      <c r="X489" s="34">
        <v>295.1</v>
      </c>
      <c r="Y489" s="28"/>
      <c r="Z489" s="30">
        <f t="shared" si="103"/>
        <v>0</v>
      </c>
      <c r="AA489" s="28"/>
      <c r="AB489" s="28"/>
      <c r="AC489" s="30">
        <f t="shared" si="104"/>
        <v>0</v>
      </c>
      <c r="AD489" s="28"/>
      <c r="AE489" s="28"/>
      <c r="AF489" s="30">
        <f t="shared" si="29"/>
        <v>0</v>
      </c>
      <c r="AG489" s="28"/>
      <c r="AH489" s="28"/>
      <c r="AI489" s="31"/>
      <c r="AJ489" s="33">
        <f t="shared" si="31"/>
        <v>177.3</v>
      </c>
      <c r="AK489" s="34">
        <v>177.3</v>
      </c>
      <c r="AL489" s="28"/>
      <c r="AM489" s="31"/>
    </row>
    <row r="490" hidden="1" outlineLevel="2">
      <c r="A490" s="92"/>
      <c r="B490" s="116"/>
      <c r="C490" s="116"/>
      <c r="D490" s="11">
        <v>2017.0</v>
      </c>
      <c r="E490" s="5">
        <f t="shared" si="11"/>
        <v>447.6</v>
      </c>
      <c r="F490" s="5">
        <f t="shared" ref="F490:G490" si="1140">I490+L490+O490+R490+U490+X490+AA490+AD490+AK490+AG490</f>
        <v>397.6</v>
      </c>
      <c r="G490" s="5">
        <f t="shared" si="1140"/>
        <v>50</v>
      </c>
      <c r="H490" s="56">
        <f t="shared" si="13"/>
        <v>203.6</v>
      </c>
      <c r="I490" s="115">
        <v>203.6</v>
      </c>
      <c r="J490" s="28"/>
      <c r="K490" s="30">
        <f t="shared" si="51"/>
        <v>50</v>
      </c>
      <c r="L490" s="28"/>
      <c r="M490" s="34">
        <v>50.0</v>
      </c>
      <c r="N490" s="30">
        <f t="shared" si="17"/>
        <v>0</v>
      </c>
      <c r="O490" s="28"/>
      <c r="P490" s="28"/>
      <c r="Q490" s="33">
        <f t="shared" si="19"/>
        <v>188.2</v>
      </c>
      <c r="R490" s="34">
        <v>188.2</v>
      </c>
      <c r="S490" s="28"/>
      <c r="T490" s="30">
        <f t="shared" si="21"/>
        <v>0</v>
      </c>
      <c r="U490" s="28"/>
      <c r="V490" s="28"/>
      <c r="W490" s="30">
        <f t="shared" si="23"/>
        <v>0</v>
      </c>
      <c r="X490" s="28"/>
      <c r="Y490" s="28"/>
      <c r="Z490" s="30">
        <f t="shared" si="103"/>
        <v>0</v>
      </c>
      <c r="AA490" s="28"/>
      <c r="AB490" s="28"/>
      <c r="AC490" s="30">
        <f t="shared" si="104"/>
        <v>0</v>
      </c>
      <c r="AD490" s="28"/>
      <c r="AE490" s="28"/>
      <c r="AF490" s="30">
        <f t="shared" si="29"/>
        <v>0</v>
      </c>
      <c r="AG490" s="28"/>
      <c r="AH490" s="28"/>
      <c r="AI490" s="31"/>
      <c r="AJ490" s="33">
        <f t="shared" si="31"/>
        <v>5.8</v>
      </c>
      <c r="AK490" s="34">
        <v>5.8</v>
      </c>
      <c r="AL490" s="28"/>
      <c r="AM490" s="31"/>
    </row>
    <row r="491" hidden="1" outlineLevel="2">
      <c r="A491" s="92"/>
      <c r="B491" s="116"/>
      <c r="C491" s="116"/>
      <c r="D491" s="11">
        <v>2018.0</v>
      </c>
      <c r="E491" s="5">
        <f t="shared" si="11"/>
        <v>266</v>
      </c>
      <c r="F491" s="5">
        <f t="shared" ref="F491:G491" si="1141">I491+L491+O491+R491+U491+X491+AA491+AD491+AK491+AG491</f>
        <v>229</v>
      </c>
      <c r="G491" s="5">
        <f t="shared" si="1141"/>
        <v>37</v>
      </c>
      <c r="H491" s="56">
        <f t="shared" si="13"/>
        <v>24.4</v>
      </c>
      <c r="I491" s="115">
        <v>24.4</v>
      </c>
      <c r="J491" s="28"/>
      <c r="K491" s="30">
        <f t="shared" si="51"/>
        <v>7</v>
      </c>
      <c r="L491" s="28"/>
      <c r="M491" s="34">
        <v>7.0</v>
      </c>
      <c r="N491" s="30">
        <f t="shared" si="17"/>
        <v>0</v>
      </c>
      <c r="O491" s="28"/>
      <c r="P491" s="28"/>
      <c r="Q491" s="33">
        <f t="shared" si="19"/>
        <v>10.8</v>
      </c>
      <c r="R491" s="34">
        <v>10.8</v>
      </c>
      <c r="S491" s="28"/>
      <c r="T491" s="30">
        <f t="shared" si="21"/>
        <v>0</v>
      </c>
      <c r="U491" s="28"/>
      <c r="V491" s="28"/>
      <c r="W491" s="33">
        <f t="shared" si="23"/>
        <v>130.2</v>
      </c>
      <c r="X491" s="34">
        <v>130.2</v>
      </c>
      <c r="Y491" s="28"/>
      <c r="Z491" s="30">
        <f t="shared" si="103"/>
        <v>0</v>
      </c>
      <c r="AA491" s="28"/>
      <c r="AB491" s="28"/>
      <c r="AC491" s="30">
        <f t="shared" si="104"/>
        <v>0</v>
      </c>
      <c r="AD491" s="28"/>
      <c r="AE491" s="28"/>
      <c r="AF491" s="30">
        <f t="shared" si="29"/>
        <v>30</v>
      </c>
      <c r="AG491" s="28"/>
      <c r="AH491" s="34">
        <v>30.0</v>
      </c>
      <c r="AI491" s="31"/>
      <c r="AJ491" s="33">
        <f t="shared" si="31"/>
        <v>63.6</v>
      </c>
      <c r="AK491" s="34">
        <v>63.6</v>
      </c>
      <c r="AL491" s="28"/>
      <c r="AM491" s="31"/>
    </row>
    <row r="492" hidden="1" outlineLevel="2">
      <c r="A492" s="92"/>
      <c r="B492" s="116"/>
      <c r="C492" s="116"/>
      <c r="D492" s="11">
        <v>2019.0</v>
      </c>
      <c r="E492" s="5">
        <f t="shared" si="11"/>
        <v>364.2</v>
      </c>
      <c r="F492" s="5">
        <f t="shared" ref="F492:G492" si="1142">I492+L492+O492+R492+U492+X492+AA492+AD492+AK492+AG492</f>
        <v>321.7</v>
      </c>
      <c r="G492" s="5">
        <f t="shared" si="1142"/>
        <v>42.5</v>
      </c>
      <c r="H492" s="30">
        <f t="shared" si="13"/>
        <v>0</v>
      </c>
      <c r="I492" s="28"/>
      <c r="J492" s="28"/>
      <c r="K492" s="30">
        <f t="shared" si="51"/>
        <v>42.5</v>
      </c>
      <c r="L492" s="28"/>
      <c r="M492" s="34">
        <v>42.5</v>
      </c>
      <c r="N492" s="30">
        <f t="shared" si="17"/>
        <v>0</v>
      </c>
      <c r="O492" s="28"/>
      <c r="P492" s="28"/>
      <c r="Q492" s="30">
        <f t="shared" si="19"/>
        <v>0</v>
      </c>
      <c r="R492" s="28"/>
      <c r="S492" s="28"/>
      <c r="T492" s="30">
        <f t="shared" si="21"/>
        <v>0</v>
      </c>
      <c r="U492" s="28"/>
      <c r="V492" s="28"/>
      <c r="W492" s="33">
        <f t="shared" si="23"/>
        <v>12.4</v>
      </c>
      <c r="X492" s="34">
        <v>12.4</v>
      </c>
      <c r="Y492" s="28"/>
      <c r="Z492" s="30">
        <f t="shared" si="103"/>
        <v>0</v>
      </c>
      <c r="AA492" s="28"/>
      <c r="AB492" s="28"/>
      <c r="AC492" s="30">
        <f t="shared" si="104"/>
        <v>0</v>
      </c>
      <c r="AD492" s="28"/>
      <c r="AE492" s="28"/>
      <c r="AF492" s="30">
        <f t="shared" si="29"/>
        <v>0</v>
      </c>
      <c r="AG492" s="28"/>
      <c r="AH492" s="28"/>
      <c r="AI492" s="31"/>
      <c r="AJ492" s="33">
        <f t="shared" si="31"/>
        <v>309.3</v>
      </c>
      <c r="AK492" s="34">
        <v>309.3</v>
      </c>
      <c r="AL492" s="28"/>
      <c r="AM492" s="31"/>
    </row>
    <row r="493" hidden="1" outlineLevel="2">
      <c r="A493" s="92"/>
      <c r="B493" s="116"/>
      <c r="C493" s="116"/>
      <c r="D493" s="11">
        <v>2020.0</v>
      </c>
      <c r="E493" s="5">
        <f t="shared" si="11"/>
        <v>2570.8</v>
      </c>
      <c r="F493" s="5">
        <f t="shared" ref="F493:G493" si="1143">I493+L493+O493+R493+U493+X493+AA493+AD493+AK493+AG493</f>
        <v>2229</v>
      </c>
      <c r="G493" s="5">
        <f t="shared" si="1143"/>
        <v>341.8</v>
      </c>
      <c r="H493" s="30">
        <f t="shared" si="13"/>
        <v>0</v>
      </c>
      <c r="I493" s="28"/>
      <c r="J493" s="34"/>
      <c r="K493" s="33">
        <f t="shared" si="51"/>
        <v>303.6</v>
      </c>
      <c r="L493" s="46">
        <f>149+57</f>
        <v>206</v>
      </c>
      <c r="M493" s="34">
        <v>97.6</v>
      </c>
      <c r="N493" s="30">
        <f t="shared" si="17"/>
        <v>0</v>
      </c>
      <c r="O493" s="28"/>
      <c r="P493" s="28"/>
      <c r="Q493" s="30">
        <f t="shared" si="19"/>
        <v>0</v>
      </c>
      <c r="R493" s="28"/>
      <c r="S493" s="28"/>
      <c r="T493" s="30">
        <f t="shared" si="21"/>
        <v>244.2</v>
      </c>
      <c r="U493" s="28"/>
      <c r="V493" s="34">
        <v>244.2</v>
      </c>
      <c r="W493" s="33">
        <f t="shared" si="23"/>
        <v>1978</v>
      </c>
      <c r="X493" s="34">
        <v>1978.0</v>
      </c>
      <c r="Y493" s="28"/>
      <c r="Z493" s="30">
        <f t="shared" si="103"/>
        <v>0</v>
      </c>
      <c r="AA493" s="28"/>
      <c r="AB493" s="28"/>
      <c r="AC493" s="33">
        <f t="shared" si="104"/>
        <v>0</v>
      </c>
      <c r="AD493" s="46"/>
      <c r="AE493" s="28"/>
      <c r="AF493" s="30">
        <f t="shared" si="29"/>
        <v>0</v>
      </c>
      <c r="AG493" s="28"/>
      <c r="AH493" s="28"/>
      <c r="AI493" s="31"/>
      <c r="AJ493" s="33">
        <f t="shared" si="31"/>
        <v>45</v>
      </c>
      <c r="AK493" s="34">
        <v>45.0</v>
      </c>
      <c r="AL493" s="28"/>
      <c r="AM493" s="44" t="s">
        <v>203</v>
      </c>
    </row>
    <row r="494" hidden="1" outlineLevel="2">
      <c r="A494" s="92"/>
      <c r="B494" s="116"/>
      <c r="C494" s="116"/>
      <c r="D494" s="35">
        <v>2021.0</v>
      </c>
      <c r="E494" s="5">
        <f t="shared" si="11"/>
        <v>0</v>
      </c>
      <c r="F494" s="5">
        <f t="shared" ref="F494:G494" si="1144">I494+L494+O494+R494+U494+X494+AA494+AD494+AK494+AG494</f>
        <v>0</v>
      </c>
      <c r="G494" s="5">
        <f t="shared" si="1144"/>
        <v>0</v>
      </c>
      <c r="H494" s="30">
        <f t="shared" si="13"/>
        <v>0</v>
      </c>
      <c r="I494" s="28"/>
      <c r="J494" s="34"/>
      <c r="K494" s="33">
        <f t="shared" si="51"/>
        <v>0</v>
      </c>
      <c r="L494" s="46"/>
      <c r="M494" s="34"/>
      <c r="N494" s="30">
        <f t="shared" si="17"/>
        <v>0</v>
      </c>
      <c r="O494" s="28"/>
      <c r="P494" s="28"/>
      <c r="Q494" s="30">
        <f t="shared" si="19"/>
        <v>0</v>
      </c>
      <c r="R494" s="28"/>
      <c r="S494" s="28"/>
      <c r="T494" s="30">
        <f t="shared" si="21"/>
        <v>0</v>
      </c>
      <c r="U494" s="28"/>
      <c r="V494" s="34"/>
      <c r="W494" s="33">
        <f t="shared" si="23"/>
        <v>0</v>
      </c>
      <c r="X494" s="34"/>
      <c r="Y494" s="28"/>
      <c r="Z494" s="30">
        <f t="shared" si="103"/>
        <v>0</v>
      </c>
      <c r="AA494" s="28"/>
      <c r="AB494" s="28"/>
      <c r="AC494" s="33">
        <f t="shared" si="104"/>
        <v>0</v>
      </c>
      <c r="AD494" s="46"/>
      <c r="AE494" s="28"/>
      <c r="AF494" s="30">
        <f t="shared" si="29"/>
        <v>0</v>
      </c>
      <c r="AG494" s="28"/>
      <c r="AH494" s="28"/>
      <c r="AI494" s="31"/>
      <c r="AJ494" s="33">
        <f t="shared" si="31"/>
        <v>0</v>
      </c>
      <c r="AK494" s="34"/>
      <c r="AL494" s="28"/>
      <c r="AM494" s="31"/>
    </row>
    <row r="495" hidden="1" outlineLevel="1" collapsed="1">
      <c r="A495" s="22">
        <v>61.0</v>
      </c>
      <c r="B495" s="22" t="s">
        <v>204</v>
      </c>
      <c r="C495" s="22" t="s">
        <v>205</v>
      </c>
      <c r="D495" s="24"/>
      <c r="E495" s="25">
        <f t="shared" si="11"/>
        <v>3588.849</v>
      </c>
      <c r="F495" s="25">
        <f t="shared" ref="F495:G495" si="1145">SUM(F496:F502)</f>
        <v>2965.649</v>
      </c>
      <c r="G495" s="25">
        <f t="shared" si="1145"/>
        <v>623.2</v>
      </c>
      <c r="H495" s="26">
        <f t="shared" si="13"/>
        <v>396</v>
      </c>
      <c r="I495" s="22">
        <f t="shared" ref="I495:J495" si="1146">SUM(I496:I502)</f>
        <v>368.6</v>
      </c>
      <c r="J495" s="22">
        <f t="shared" si="1146"/>
        <v>27.4</v>
      </c>
      <c r="K495" s="26">
        <f t="shared" si="51"/>
        <v>1096.3</v>
      </c>
      <c r="L495" s="22">
        <f t="shared" ref="L495:M495" si="1147">SUM(L496:L502)</f>
        <v>1096.3</v>
      </c>
      <c r="M495" s="22">
        <f t="shared" si="1147"/>
        <v>0</v>
      </c>
      <c r="N495" s="26">
        <f t="shared" si="17"/>
        <v>0</v>
      </c>
      <c r="O495" s="22">
        <f t="shared" ref="O495:P495" si="1148">SUM(O496:O502)</f>
        <v>0</v>
      </c>
      <c r="P495" s="22">
        <f t="shared" si="1148"/>
        <v>0</v>
      </c>
      <c r="Q495" s="26">
        <f t="shared" si="19"/>
        <v>0</v>
      </c>
      <c r="R495" s="22">
        <f t="shared" ref="R495:S495" si="1149">SUM(R496:R502)</f>
        <v>0</v>
      </c>
      <c r="S495" s="22">
        <f t="shared" si="1149"/>
        <v>0</v>
      </c>
      <c r="T495" s="26">
        <f t="shared" si="21"/>
        <v>369.9</v>
      </c>
      <c r="U495" s="22">
        <f t="shared" ref="U495:V495" si="1150">SUM(U496:U502)</f>
        <v>182.6</v>
      </c>
      <c r="V495" s="22">
        <f t="shared" si="1150"/>
        <v>187.3</v>
      </c>
      <c r="W495" s="26">
        <f t="shared" si="23"/>
        <v>81.2</v>
      </c>
      <c r="X495" s="22">
        <f t="shared" ref="X495:Y495" si="1151">SUM(X496:X502)</f>
        <v>38.5</v>
      </c>
      <c r="Y495" s="22">
        <f t="shared" si="1151"/>
        <v>42.7</v>
      </c>
      <c r="Z495" s="26">
        <f t="shared" si="103"/>
        <v>0</v>
      </c>
      <c r="AA495" s="22">
        <f t="shared" ref="AA495:AB495" si="1152">SUM(AA496:AA502)</f>
        <v>0</v>
      </c>
      <c r="AB495" s="22">
        <f t="shared" si="1152"/>
        <v>0</v>
      </c>
      <c r="AC495" s="26">
        <f t="shared" si="104"/>
        <v>179.1</v>
      </c>
      <c r="AD495" s="22">
        <f t="shared" ref="AD495:AE495" si="1153">SUM(AD496:AD502)</f>
        <v>179.1</v>
      </c>
      <c r="AE495" s="22">
        <f t="shared" si="1153"/>
        <v>0</v>
      </c>
      <c r="AF495" s="26">
        <f t="shared" si="29"/>
        <v>1140.8</v>
      </c>
      <c r="AG495" s="22">
        <f t="shared" ref="AG495:AH495" si="1154">SUM(AG496:AG502)</f>
        <v>775</v>
      </c>
      <c r="AH495" s="22">
        <f t="shared" si="1154"/>
        <v>365.8</v>
      </c>
      <c r="AI495" s="27"/>
      <c r="AJ495" s="26">
        <f t="shared" si="31"/>
        <v>325.549</v>
      </c>
      <c r="AK495" s="22">
        <f t="shared" ref="AK495:AL495" si="1155">SUM(AK496:AK502)</f>
        <v>325.549</v>
      </c>
      <c r="AL495" s="22">
        <f t="shared" si="1155"/>
        <v>0</v>
      </c>
      <c r="AM495" s="27"/>
    </row>
    <row r="496" hidden="1" outlineLevel="2">
      <c r="A496" s="92"/>
      <c r="B496" s="116"/>
      <c r="C496" s="116"/>
      <c r="D496" s="11">
        <v>2015.0</v>
      </c>
      <c r="E496" s="5">
        <f t="shared" si="11"/>
        <v>1444.4</v>
      </c>
      <c r="F496" s="5">
        <f t="shared" ref="F496:G496" si="1156">I496+L496+O496+R496+U496+X496+AA496+AD496+AK496+AG496</f>
        <v>1401.7</v>
      </c>
      <c r="G496" s="5">
        <f t="shared" si="1156"/>
        <v>42.7</v>
      </c>
      <c r="H496" s="56">
        <f t="shared" si="13"/>
        <v>218.6</v>
      </c>
      <c r="I496" s="115">
        <v>218.6</v>
      </c>
      <c r="J496" s="28"/>
      <c r="K496" s="56">
        <f t="shared" si="51"/>
        <v>996.5</v>
      </c>
      <c r="L496" s="115">
        <v>996.5</v>
      </c>
      <c r="M496" s="28"/>
      <c r="N496" s="30">
        <f t="shared" si="17"/>
        <v>0</v>
      </c>
      <c r="O496" s="28"/>
      <c r="P496" s="28"/>
      <c r="Q496" s="30">
        <f t="shared" si="19"/>
        <v>0</v>
      </c>
      <c r="R496" s="28"/>
      <c r="S496" s="28"/>
      <c r="T496" s="30">
        <f t="shared" si="21"/>
        <v>0</v>
      </c>
      <c r="U496" s="28"/>
      <c r="V496" s="28"/>
      <c r="W496" s="30">
        <f t="shared" si="23"/>
        <v>42.7</v>
      </c>
      <c r="X496" s="28"/>
      <c r="Y496" s="115">
        <v>42.7</v>
      </c>
      <c r="Z496" s="30">
        <f t="shared" si="103"/>
        <v>0</v>
      </c>
      <c r="AA496" s="28"/>
      <c r="AB496" s="28"/>
      <c r="AC496" s="56">
        <f t="shared" si="104"/>
        <v>179.1</v>
      </c>
      <c r="AD496" s="115">
        <v>179.1</v>
      </c>
      <c r="AE496" s="28"/>
      <c r="AF496" s="30">
        <f t="shared" si="29"/>
        <v>0</v>
      </c>
      <c r="AG496" s="28"/>
      <c r="AH496" s="28"/>
      <c r="AI496" s="31"/>
      <c r="AJ496" s="33">
        <f t="shared" si="31"/>
        <v>7.5</v>
      </c>
      <c r="AK496" s="34">
        <v>7.5</v>
      </c>
      <c r="AL496" s="28"/>
      <c r="AM496" s="31"/>
    </row>
    <row r="497" hidden="1" outlineLevel="2">
      <c r="A497" s="92"/>
      <c r="B497" s="116"/>
      <c r="C497" s="116"/>
      <c r="D497" s="11">
        <v>2016.0</v>
      </c>
      <c r="E497" s="5">
        <f t="shared" si="11"/>
        <v>388.4</v>
      </c>
      <c r="F497" s="5">
        <f t="shared" ref="F497:G497" si="1157">I497+L497+O497+R497+U497+X497+AA497+AD497+AK497+AG497</f>
        <v>388.4</v>
      </c>
      <c r="G497" s="5">
        <f t="shared" si="1157"/>
        <v>0</v>
      </c>
      <c r="H497" s="30">
        <f t="shared" si="13"/>
        <v>0</v>
      </c>
      <c r="I497" s="28"/>
      <c r="J497" s="28"/>
      <c r="K497" s="30">
        <f t="shared" si="51"/>
        <v>0</v>
      </c>
      <c r="L497" s="28"/>
      <c r="M497" s="28"/>
      <c r="N497" s="30">
        <f t="shared" si="17"/>
        <v>0</v>
      </c>
      <c r="O497" s="28"/>
      <c r="P497" s="28"/>
      <c r="Q497" s="30">
        <f t="shared" si="19"/>
        <v>0</v>
      </c>
      <c r="R497" s="28"/>
      <c r="S497" s="28"/>
      <c r="T497" s="30">
        <f t="shared" si="21"/>
        <v>0</v>
      </c>
      <c r="U497" s="28"/>
      <c r="V497" s="28"/>
      <c r="W497" s="30">
        <f t="shared" si="23"/>
        <v>0</v>
      </c>
      <c r="X497" s="28"/>
      <c r="Y497" s="28"/>
      <c r="Z497" s="30">
        <f t="shared" si="103"/>
        <v>0</v>
      </c>
      <c r="AA497" s="28"/>
      <c r="AB497" s="28"/>
      <c r="AC497" s="30">
        <f t="shared" si="104"/>
        <v>0</v>
      </c>
      <c r="AD497" s="28"/>
      <c r="AE497" s="28"/>
      <c r="AF497" s="33">
        <f t="shared" si="29"/>
        <v>388.4</v>
      </c>
      <c r="AG497" s="120">
        <v>388.4</v>
      </c>
      <c r="AH497" s="28"/>
      <c r="AI497" s="31"/>
      <c r="AJ497" s="30">
        <f t="shared" si="31"/>
        <v>0</v>
      </c>
      <c r="AK497" s="28"/>
      <c r="AL497" s="28"/>
      <c r="AM497" s="31"/>
    </row>
    <row r="498" hidden="1" outlineLevel="2">
      <c r="A498" s="92"/>
      <c r="B498" s="116"/>
      <c r="C498" s="116"/>
      <c r="D498" s="11">
        <v>2017.0</v>
      </c>
      <c r="E498" s="5">
        <f t="shared" si="11"/>
        <v>980.449</v>
      </c>
      <c r="F498" s="5">
        <f t="shared" ref="F498:G498" si="1158">I498+L498+O498+R498+U498+X498+AA498+AD498+AK498+AG498</f>
        <v>824.349</v>
      </c>
      <c r="G498" s="5">
        <f t="shared" si="1158"/>
        <v>156.1</v>
      </c>
      <c r="H498" s="56">
        <f t="shared" si="13"/>
        <v>123.1</v>
      </c>
      <c r="I498" s="115">
        <v>123.1</v>
      </c>
      <c r="J498" s="28"/>
      <c r="K498" s="30">
        <f t="shared" si="51"/>
        <v>0</v>
      </c>
      <c r="L498" s="28"/>
      <c r="M498" s="28"/>
      <c r="N498" s="30">
        <f t="shared" si="17"/>
        <v>0</v>
      </c>
      <c r="O498" s="28"/>
      <c r="P498" s="28"/>
      <c r="Q498" s="30">
        <f t="shared" si="19"/>
        <v>0</v>
      </c>
      <c r="R498" s="28"/>
      <c r="S498" s="28"/>
      <c r="T498" s="56">
        <f t="shared" si="21"/>
        <v>99.5</v>
      </c>
      <c r="U498" s="115">
        <v>53.6</v>
      </c>
      <c r="V498" s="115">
        <v>45.9</v>
      </c>
      <c r="W498" s="30">
        <f t="shared" si="23"/>
        <v>0</v>
      </c>
      <c r="X498" s="28"/>
      <c r="Y498" s="28"/>
      <c r="Z498" s="30">
        <f t="shared" si="103"/>
        <v>0</v>
      </c>
      <c r="AA498" s="28"/>
      <c r="AB498" s="28"/>
      <c r="AC498" s="30">
        <f t="shared" si="104"/>
        <v>0</v>
      </c>
      <c r="AD498" s="28"/>
      <c r="AE498" s="28"/>
      <c r="AF498" s="33">
        <f t="shared" si="29"/>
        <v>470.8</v>
      </c>
      <c r="AG498" s="121">
        <v>360.6</v>
      </c>
      <c r="AH498" s="120">
        <v>110.2</v>
      </c>
      <c r="AI498" s="31"/>
      <c r="AJ498" s="33">
        <f t="shared" si="31"/>
        <v>287.049</v>
      </c>
      <c r="AK498" s="121">
        <f>140.979+146.07</f>
        <v>287.049</v>
      </c>
      <c r="AL498" s="28"/>
      <c r="AM498" s="31"/>
    </row>
    <row r="499" hidden="1" outlineLevel="2">
      <c r="A499" s="92"/>
      <c r="B499" s="116"/>
      <c r="C499" s="116"/>
      <c r="D499" s="11">
        <v>2018.0</v>
      </c>
      <c r="E499" s="5">
        <f t="shared" si="11"/>
        <v>182.2</v>
      </c>
      <c r="F499" s="5">
        <f t="shared" ref="F499:G499" si="1159">I499+L499+O499+R499+U499+X499+AA499+AD499+AK499+AG499</f>
        <v>122.4</v>
      </c>
      <c r="G499" s="5">
        <f t="shared" si="1159"/>
        <v>59.8</v>
      </c>
      <c r="H499" s="56">
        <f t="shared" si="13"/>
        <v>26.9</v>
      </c>
      <c r="I499" s="115">
        <v>26.9</v>
      </c>
      <c r="J499" s="28"/>
      <c r="K499" s="30">
        <f t="shared" si="51"/>
        <v>0</v>
      </c>
      <c r="L499" s="28"/>
      <c r="M499" s="28"/>
      <c r="N499" s="30">
        <f t="shared" si="17"/>
        <v>0</v>
      </c>
      <c r="O499" s="28"/>
      <c r="P499" s="28"/>
      <c r="Q499" s="30">
        <f t="shared" si="19"/>
        <v>0</v>
      </c>
      <c r="R499" s="28"/>
      <c r="S499" s="28"/>
      <c r="T499" s="30">
        <f t="shared" si="21"/>
        <v>0</v>
      </c>
      <c r="U499" s="28"/>
      <c r="V499" s="28"/>
      <c r="W499" s="56">
        <f t="shared" si="23"/>
        <v>38.5</v>
      </c>
      <c r="X499" s="115">
        <v>38.5</v>
      </c>
      <c r="Y499" s="28"/>
      <c r="Z499" s="30">
        <f t="shared" si="103"/>
        <v>0</v>
      </c>
      <c r="AA499" s="28"/>
      <c r="AB499" s="28"/>
      <c r="AC499" s="30">
        <f t="shared" si="104"/>
        <v>0</v>
      </c>
      <c r="AD499" s="28"/>
      <c r="AE499" s="28"/>
      <c r="AF499" s="33">
        <f t="shared" si="29"/>
        <v>85.8</v>
      </c>
      <c r="AG499" s="122">
        <v>26.0</v>
      </c>
      <c r="AH499" s="120">
        <v>59.8</v>
      </c>
      <c r="AI499" s="31"/>
      <c r="AJ499" s="33">
        <f t="shared" si="31"/>
        <v>31</v>
      </c>
      <c r="AK499" s="121">
        <v>31.0</v>
      </c>
      <c r="AL499" s="28"/>
      <c r="AM499" s="31"/>
    </row>
    <row r="500" hidden="1" outlineLevel="2">
      <c r="A500" s="92"/>
      <c r="B500" s="116"/>
      <c r="C500" s="116"/>
      <c r="D500" s="11">
        <v>2019.0</v>
      </c>
      <c r="E500" s="5">
        <f t="shared" si="11"/>
        <v>387.1</v>
      </c>
      <c r="F500" s="5">
        <f t="shared" ref="F500:G500" si="1160">I500+L500+O500+R500+U500+X500+AA500+AD500+AK500+AG500</f>
        <v>99.8</v>
      </c>
      <c r="G500" s="5">
        <f t="shared" si="1160"/>
        <v>287.3</v>
      </c>
      <c r="H500" s="30">
        <f t="shared" si="13"/>
        <v>0</v>
      </c>
      <c r="I500" s="28"/>
      <c r="J500" s="28"/>
      <c r="K500" s="56">
        <f t="shared" si="51"/>
        <v>99.8</v>
      </c>
      <c r="L500" s="115">
        <v>99.8</v>
      </c>
      <c r="M500" s="28"/>
      <c r="N500" s="30">
        <f t="shared" si="17"/>
        <v>0</v>
      </c>
      <c r="O500" s="28"/>
      <c r="P500" s="28"/>
      <c r="Q500" s="30">
        <f t="shared" si="19"/>
        <v>0</v>
      </c>
      <c r="R500" s="28"/>
      <c r="S500" s="28"/>
      <c r="T500" s="30">
        <f t="shared" si="21"/>
        <v>141.4</v>
      </c>
      <c r="U500" s="28"/>
      <c r="V500" s="115">
        <v>141.4</v>
      </c>
      <c r="W500" s="30">
        <f t="shared" si="23"/>
        <v>0</v>
      </c>
      <c r="X500" s="28"/>
      <c r="Y500" s="28"/>
      <c r="Z500" s="30">
        <f t="shared" si="103"/>
        <v>0</v>
      </c>
      <c r="AA500" s="28"/>
      <c r="AB500" s="28"/>
      <c r="AC500" s="30">
        <f t="shared" si="104"/>
        <v>0</v>
      </c>
      <c r="AD500" s="28"/>
      <c r="AE500" s="28"/>
      <c r="AF500" s="33">
        <f t="shared" si="29"/>
        <v>145.9</v>
      </c>
      <c r="AG500" s="122"/>
      <c r="AH500" s="120">
        <v>145.9</v>
      </c>
      <c r="AI500" s="31"/>
      <c r="AJ500" s="30">
        <f t="shared" si="31"/>
        <v>0</v>
      </c>
      <c r="AK500" s="28"/>
      <c r="AL500" s="28"/>
      <c r="AM500" s="31"/>
    </row>
    <row r="501" hidden="1" outlineLevel="2">
      <c r="A501" s="92"/>
      <c r="B501" s="116"/>
      <c r="C501" s="116"/>
      <c r="D501" s="11">
        <v>2020.0</v>
      </c>
      <c r="E501" s="5">
        <f t="shared" si="11"/>
        <v>206.3</v>
      </c>
      <c r="F501" s="5">
        <f t="shared" ref="F501:G501" si="1161">I501+L501+O501+R501+U501+X501+AA501+AD501+AK501+AG501</f>
        <v>129</v>
      </c>
      <c r="G501" s="5">
        <f t="shared" si="1161"/>
        <v>77.3</v>
      </c>
      <c r="H501" s="30">
        <f t="shared" si="13"/>
        <v>27.4</v>
      </c>
      <c r="I501" s="28"/>
      <c r="J501" s="115">
        <v>27.4</v>
      </c>
      <c r="K501" s="30">
        <f t="shared" si="51"/>
        <v>0</v>
      </c>
      <c r="L501" s="28"/>
      <c r="M501" s="28"/>
      <c r="N501" s="30">
        <f t="shared" si="17"/>
        <v>0</v>
      </c>
      <c r="O501" s="28"/>
      <c r="P501" s="28"/>
      <c r="Q501" s="30">
        <f t="shared" si="19"/>
        <v>0</v>
      </c>
      <c r="R501" s="28"/>
      <c r="S501" s="28"/>
      <c r="T501" s="30">
        <f t="shared" si="21"/>
        <v>129</v>
      </c>
      <c r="U501" s="28">
        <f>52+77</f>
        <v>129</v>
      </c>
      <c r="V501" s="28"/>
      <c r="W501" s="30">
        <f t="shared" si="23"/>
        <v>0</v>
      </c>
      <c r="X501" s="28"/>
      <c r="Y501" s="28"/>
      <c r="Z501" s="30">
        <f t="shared" si="103"/>
        <v>0</v>
      </c>
      <c r="AA501" s="28"/>
      <c r="AB501" s="28"/>
      <c r="AC501" s="30">
        <f t="shared" si="104"/>
        <v>0</v>
      </c>
      <c r="AD501" s="28"/>
      <c r="AE501" s="28"/>
      <c r="AF501" s="30">
        <f t="shared" si="29"/>
        <v>49.9</v>
      </c>
      <c r="AG501" s="28"/>
      <c r="AH501" s="120">
        <v>49.9</v>
      </c>
      <c r="AI501" s="31"/>
      <c r="AJ501" s="30">
        <f t="shared" si="31"/>
        <v>0</v>
      </c>
      <c r="AK501" s="28"/>
      <c r="AL501" s="28"/>
      <c r="AM501" s="31"/>
    </row>
    <row r="502" hidden="1" outlineLevel="2">
      <c r="A502" s="92"/>
      <c r="B502" s="116"/>
      <c r="C502" s="116"/>
      <c r="D502" s="35">
        <v>2021.0</v>
      </c>
      <c r="E502" s="5">
        <f t="shared" si="11"/>
        <v>0</v>
      </c>
      <c r="F502" s="5">
        <f t="shared" ref="F502:G502" si="1162">I502+L502+O502+R502+U502+X502+AA502+AD502+AK502+AG502</f>
        <v>0</v>
      </c>
      <c r="G502" s="5">
        <f t="shared" si="1162"/>
        <v>0</v>
      </c>
      <c r="H502" s="30">
        <f t="shared" si="13"/>
        <v>0</v>
      </c>
      <c r="I502" s="28"/>
      <c r="J502" s="115"/>
      <c r="K502" s="30">
        <f t="shared" si="51"/>
        <v>0</v>
      </c>
      <c r="L502" s="28"/>
      <c r="M502" s="28"/>
      <c r="N502" s="30">
        <f t="shared" si="17"/>
        <v>0</v>
      </c>
      <c r="O502" s="28"/>
      <c r="P502" s="28"/>
      <c r="Q502" s="30">
        <f t="shared" si="19"/>
        <v>0</v>
      </c>
      <c r="R502" s="28"/>
      <c r="S502" s="28"/>
      <c r="T502" s="30">
        <f t="shared" si="21"/>
        <v>0</v>
      </c>
      <c r="U502" s="28"/>
      <c r="V502" s="28"/>
      <c r="W502" s="30">
        <f t="shared" si="23"/>
        <v>0</v>
      </c>
      <c r="X502" s="28"/>
      <c r="Y502" s="28"/>
      <c r="Z502" s="30">
        <f t="shared" si="103"/>
        <v>0</v>
      </c>
      <c r="AA502" s="28"/>
      <c r="AB502" s="28"/>
      <c r="AC502" s="30">
        <f t="shared" si="104"/>
        <v>0</v>
      </c>
      <c r="AD502" s="28"/>
      <c r="AE502" s="28"/>
      <c r="AF502" s="30">
        <f t="shared" si="29"/>
        <v>0</v>
      </c>
      <c r="AG502" s="28"/>
      <c r="AH502" s="120"/>
      <c r="AI502" s="31"/>
      <c r="AJ502" s="30">
        <f t="shared" si="31"/>
        <v>0</v>
      </c>
      <c r="AK502" s="28"/>
      <c r="AL502" s="28"/>
      <c r="AM502" s="31"/>
    </row>
    <row r="503" hidden="1" outlineLevel="1" collapsed="1">
      <c r="A503" s="22">
        <v>62.0</v>
      </c>
      <c r="B503" s="22" t="s">
        <v>206</v>
      </c>
      <c r="C503" s="22" t="s">
        <v>207</v>
      </c>
      <c r="D503" s="24"/>
      <c r="E503" s="25">
        <f t="shared" si="11"/>
        <v>3751.344</v>
      </c>
      <c r="F503" s="25">
        <f t="shared" ref="F503:G503" si="1163">SUM(F504:F510)</f>
        <v>3059.144</v>
      </c>
      <c r="G503" s="25">
        <f t="shared" si="1163"/>
        <v>692.2</v>
      </c>
      <c r="H503" s="26">
        <f t="shared" si="13"/>
        <v>1056.7</v>
      </c>
      <c r="I503" s="22">
        <f t="shared" ref="I503:J503" si="1164">SUM(I504:I510)</f>
        <v>953.3</v>
      </c>
      <c r="J503" s="22">
        <f t="shared" si="1164"/>
        <v>103.4</v>
      </c>
      <c r="K503" s="26">
        <f t="shared" si="51"/>
        <v>160.3</v>
      </c>
      <c r="L503" s="22">
        <f t="shared" ref="L503:M503" si="1165">SUM(L504:L510)</f>
        <v>0</v>
      </c>
      <c r="M503" s="22">
        <f t="shared" si="1165"/>
        <v>160.3</v>
      </c>
      <c r="N503" s="26">
        <f t="shared" si="17"/>
        <v>64</v>
      </c>
      <c r="O503" s="22">
        <f t="shared" ref="O503:P503" si="1166">SUM(O504:O510)</f>
        <v>0</v>
      </c>
      <c r="P503" s="22">
        <f t="shared" si="1166"/>
        <v>64</v>
      </c>
      <c r="Q503" s="26">
        <f t="shared" si="19"/>
        <v>151.2</v>
      </c>
      <c r="R503" s="22">
        <f t="shared" ref="R503:S503" si="1167">SUM(R504:R510)</f>
        <v>151.2</v>
      </c>
      <c r="S503" s="22">
        <f t="shared" si="1167"/>
        <v>0</v>
      </c>
      <c r="T503" s="26">
        <f t="shared" si="21"/>
        <v>42.3</v>
      </c>
      <c r="U503" s="22">
        <f t="shared" ref="U503:V503" si="1168">SUM(U504:U510)</f>
        <v>0</v>
      </c>
      <c r="V503" s="22">
        <f t="shared" si="1168"/>
        <v>42.3</v>
      </c>
      <c r="W503" s="26">
        <f t="shared" si="23"/>
        <v>0</v>
      </c>
      <c r="X503" s="22">
        <f t="shared" ref="X503:Y503" si="1169">SUM(X504:X510)</f>
        <v>0</v>
      </c>
      <c r="Y503" s="22">
        <f t="shared" si="1169"/>
        <v>0</v>
      </c>
      <c r="Z503" s="26">
        <f t="shared" si="103"/>
        <v>472.3</v>
      </c>
      <c r="AA503" s="22">
        <f t="shared" ref="AA503:AB503" si="1170">SUM(AA504:AA510)</f>
        <v>472.3</v>
      </c>
      <c r="AB503" s="22">
        <f t="shared" si="1170"/>
        <v>0</v>
      </c>
      <c r="AC503" s="26">
        <f t="shared" si="104"/>
        <v>0</v>
      </c>
      <c r="AD503" s="22">
        <f t="shared" ref="AD503:AE503" si="1171">SUM(AD504:AD510)</f>
        <v>0</v>
      </c>
      <c r="AE503" s="22">
        <f t="shared" si="1171"/>
        <v>0</v>
      </c>
      <c r="AF503" s="26">
        <f t="shared" si="29"/>
        <v>1244.2</v>
      </c>
      <c r="AG503" s="22">
        <f t="shared" ref="AG503:AH503" si="1172">SUM(AG504:AG510)</f>
        <v>1006.9</v>
      </c>
      <c r="AH503" s="22">
        <f t="shared" si="1172"/>
        <v>237.3</v>
      </c>
      <c r="AI503" s="27"/>
      <c r="AJ503" s="26">
        <f t="shared" si="31"/>
        <v>560.344</v>
      </c>
      <c r="AK503" s="22">
        <f t="shared" ref="AK503:AL503" si="1173">SUM(AK504:AK510)</f>
        <v>475.444</v>
      </c>
      <c r="AL503" s="22">
        <f t="shared" si="1173"/>
        <v>84.9</v>
      </c>
      <c r="AM503" s="27"/>
    </row>
    <row r="504" hidden="1" outlineLevel="2">
      <c r="A504" s="92"/>
      <c r="B504" s="116"/>
      <c r="C504" s="116"/>
      <c r="D504" s="11">
        <v>2015.0</v>
      </c>
      <c r="E504" s="5">
        <f t="shared" si="11"/>
        <v>341.8</v>
      </c>
      <c r="F504" s="5">
        <f t="shared" ref="F504:G504" si="1174">I504+L504+O504+R504+U504+X504+AA504+AD504+AK504+AG504</f>
        <v>262.6</v>
      </c>
      <c r="G504" s="5">
        <f t="shared" si="1174"/>
        <v>79.2</v>
      </c>
      <c r="H504" s="33">
        <f t="shared" si="13"/>
        <v>145.8</v>
      </c>
      <c r="I504" s="34">
        <v>91.1</v>
      </c>
      <c r="J504" s="115">
        <v>54.7</v>
      </c>
      <c r="K504" s="30">
        <f t="shared" si="51"/>
        <v>0</v>
      </c>
      <c r="L504" s="28"/>
      <c r="M504" s="117"/>
      <c r="N504" s="30">
        <f t="shared" si="17"/>
        <v>24.5</v>
      </c>
      <c r="O504" s="28"/>
      <c r="P504" s="115">
        <v>24.5</v>
      </c>
      <c r="Q504" s="33">
        <f t="shared" si="19"/>
        <v>151.2</v>
      </c>
      <c r="R504" s="34">
        <v>151.2</v>
      </c>
      <c r="S504" s="28"/>
      <c r="T504" s="30">
        <f t="shared" si="21"/>
        <v>0</v>
      </c>
      <c r="U504" s="28"/>
      <c r="V504" s="28"/>
      <c r="W504" s="30">
        <f t="shared" si="23"/>
        <v>0</v>
      </c>
      <c r="X504" s="28"/>
      <c r="Y504" s="28"/>
      <c r="Z504" s="30">
        <f t="shared" si="103"/>
        <v>0</v>
      </c>
      <c r="AA504" s="28"/>
      <c r="AB504" s="28"/>
      <c r="AC504" s="30">
        <f t="shared" si="104"/>
        <v>0</v>
      </c>
      <c r="AD504" s="28"/>
      <c r="AE504" s="28"/>
      <c r="AF504" s="30">
        <f t="shared" si="29"/>
        <v>0</v>
      </c>
      <c r="AG504" s="28"/>
      <c r="AH504" s="117"/>
      <c r="AI504" s="31"/>
      <c r="AJ504" s="33">
        <f t="shared" si="31"/>
        <v>20.3</v>
      </c>
      <c r="AK504" s="34">
        <v>20.3</v>
      </c>
      <c r="AL504" s="117"/>
      <c r="AM504" s="31"/>
    </row>
    <row r="505" hidden="1" outlineLevel="2">
      <c r="A505" s="92"/>
      <c r="B505" s="116"/>
      <c r="C505" s="116"/>
      <c r="D505" s="11">
        <v>2016.0</v>
      </c>
      <c r="E505" s="5">
        <f t="shared" si="11"/>
        <v>1006.7</v>
      </c>
      <c r="F505" s="5">
        <f t="shared" ref="F505:G505" si="1175">I505+L505+O505+R505+U505+X505+AA505+AD505+AK505+AG505</f>
        <v>943</v>
      </c>
      <c r="G505" s="5">
        <f t="shared" si="1175"/>
        <v>63.7</v>
      </c>
      <c r="H505" s="33">
        <f t="shared" si="13"/>
        <v>278.5</v>
      </c>
      <c r="I505" s="34">
        <v>278.5</v>
      </c>
      <c r="J505" s="117"/>
      <c r="K505" s="30">
        <f t="shared" si="51"/>
        <v>0</v>
      </c>
      <c r="L505" s="28"/>
      <c r="M505" s="117"/>
      <c r="N505" s="30">
        <f t="shared" si="17"/>
        <v>39.5</v>
      </c>
      <c r="O505" s="28"/>
      <c r="P505" s="115">
        <v>39.5</v>
      </c>
      <c r="Q505" s="30">
        <f t="shared" si="19"/>
        <v>0</v>
      </c>
      <c r="R505" s="28"/>
      <c r="S505" s="28"/>
      <c r="T505" s="30">
        <f t="shared" si="21"/>
        <v>0</v>
      </c>
      <c r="U505" s="28"/>
      <c r="V505" s="28"/>
      <c r="W505" s="30">
        <f t="shared" si="23"/>
        <v>0</v>
      </c>
      <c r="X505" s="28"/>
      <c r="Y505" s="28"/>
      <c r="Z505" s="33">
        <f t="shared" si="103"/>
        <v>472.3</v>
      </c>
      <c r="AA505" s="34">
        <v>472.3</v>
      </c>
      <c r="AB505" s="28"/>
      <c r="AC505" s="30">
        <f t="shared" si="104"/>
        <v>0</v>
      </c>
      <c r="AD505" s="28"/>
      <c r="AE505" s="28"/>
      <c r="AF505" s="30">
        <f t="shared" si="29"/>
        <v>0</v>
      </c>
      <c r="AG505" s="28"/>
      <c r="AH505" s="117"/>
      <c r="AI505" s="31"/>
      <c r="AJ505" s="33">
        <f t="shared" si="31"/>
        <v>216.4</v>
      </c>
      <c r="AK505" s="34">
        <v>192.2</v>
      </c>
      <c r="AL505" s="115">
        <v>24.2</v>
      </c>
      <c r="AM505" s="31"/>
    </row>
    <row r="506" hidden="1" outlineLevel="2">
      <c r="A506" s="92"/>
      <c r="B506" s="116"/>
      <c r="C506" s="116"/>
      <c r="D506" s="11">
        <v>2017.0</v>
      </c>
      <c r="E506" s="5">
        <f t="shared" si="11"/>
        <v>621.5</v>
      </c>
      <c r="F506" s="5">
        <f t="shared" ref="F506:G506" si="1176">I506+L506+O506+R506+U506+X506+AA506+AD506+AK506+AG506</f>
        <v>535</v>
      </c>
      <c r="G506" s="5">
        <f t="shared" si="1176"/>
        <v>86.5</v>
      </c>
      <c r="H506" s="30">
        <f t="shared" si="13"/>
        <v>48.7</v>
      </c>
      <c r="I506" s="28"/>
      <c r="J506" s="115">
        <v>48.7</v>
      </c>
      <c r="K506" s="30">
        <f t="shared" si="51"/>
        <v>0</v>
      </c>
      <c r="L506" s="28"/>
      <c r="M506" s="117"/>
      <c r="N506" s="30">
        <f t="shared" si="17"/>
        <v>0</v>
      </c>
      <c r="O506" s="28"/>
      <c r="P506" s="117"/>
      <c r="Q506" s="30">
        <f t="shared" si="19"/>
        <v>0</v>
      </c>
      <c r="R506" s="28"/>
      <c r="S506" s="28"/>
      <c r="T506" s="30">
        <f t="shared" si="21"/>
        <v>0</v>
      </c>
      <c r="U506" s="28"/>
      <c r="V506" s="28"/>
      <c r="W506" s="30">
        <f t="shared" si="23"/>
        <v>0</v>
      </c>
      <c r="X506" s="28"/>
      <c r="Y506" s="28"/>
      <c r="Z506" s="30">
        <f t="shared" si="103"/>
        <v>0</v>
      </c>
      <c r="AA506" s="28"/>
      <c r="AB506" s="28"/>
      <c r="AC506" s="30">
        <f t="shared" si="104"/>
        <v>0</v>
      </c>
      <c r="AD506" s="28"/>
      <c r="AE506" s="28"/>
      <c r="AF506" s="33">
        <f t="shared" si="29"/>
        <v>508.8</v>
      </c>
      <c r="AG506" s="34">
        <v>471.0</v>
      </c>
      <c r="AH506" s="115">
        <v>37.8</v>
      </c>
      <c r="AI506" s="31"/>
      <c r="AJ506" s="33">
        <f t="shared" si="31"/>
        <v>64</v>
      </c>
      <c r="AK506" s="34">
        <v>64.0</v>
      </c>
      <c r="AL506" s="117"/>
      <c r="AM506" s="31"/>
    </row>
    <row r="507" hidden="1" outlineLevel="2">
      <c r="A507" s="92"/>
      <c r="B507" s="116"/>
      <c r="C507" s="116"/>
      <c r="D507" s="11">
        <v>2018.0</v>
      </c>
      <c r="E507" s="5">
        <f t="shared" si="11"/>
        <v>739.4</v>
      </c>
      <c r="F507" s="5">
        <f t="shared" ref="F507:G507" si="1177">I507+L507+O507+R507+U507+X507+AA507+AD507+AK507+AG507</f>
        <v>455.9</v>
      </c>
      <c r="G507" s="5">
        <f t="shared" si="1177"/>
        <v>283.5</v>
      </c>
      <c r="H507" s="30">
        <f t="shared" si="13"/>
        <v>0</v>
      </c>
      <c r="I507" s="28"/>
      <c r="J507" s="117"/>
      <c r="K507" s="30">
        <f t="shared" si="51"/>
        <v>92.6</v>
      </c>
      <c r="L507" s="28"/>
      <c r="M507" s="115">
        <v>92.6</v>
      </c>
      <c r="N507" s="30">
        <f t="shared" si="17"/>
        <v>0</v>
      </c>
      <c r="O507" s="28"/>
      <c r="P507" s="117"/>
      <c r="Q507" s="30">
        <f t="shared" si="19"/>
        <v>0</v>
      </c>
      <c r="R507" s="28"/>
      <c r="S507" s="28"/>
      <c r="T507" s="30">
        <f t="shared" si="21"/>
        <v>42.3</v>
      </c>
      <c r="U507" s="28"/>
      <c r="V507" s="34">
        <v>42.3</v>
      </c>
      <c r="W507" s="30">
        <f t="shared" si="23"/>
        <v>0</v>
      </c>
      <c r="X507" s="28"/>
      <c r="Y507" s="28"/>
      <c r="Z507" s="30">
        <f t="shared" si="103"/>
        <v>0</v>
      </c>
      <c r="AA507" s="28"/>
      <c r="AB507" s="28"/>
      <c r="AC507" s="30">
        <f t="shared" si="104"/>
        <v>0</v>
      </c>
      <c r="AD507" s="28"/>
      <c r="AE507" s="28"/>
      <c r="AF507" s="33">
        <f t="shared" si="29"/>
        <v>555.4</v>
      </c>
      <c r="AG507" s="34">
        <v>455.9</v>
      </c>
      <c r="AH507" s="115">
        <v>99.5</v>
      </c>
      <c r="AI507" s="31"/>
      <c r="AJ507" s="30">
        <f t="shared" si="31"/>
        <v>49.1</v>
      </c>
      <c r="AK507" s="28"/>
      <c r="AL507" s="115">
        <v>49.1</v>
      </c>
      <c r="AM507" s="31"/>
    </row>
    <row r="508" hidden="1" outlineLevel="2">
      <c r="A508" s="92"/>
      <c r="B508" s="116"/>
      <c r="C508" s="116"/>
      <c r="D508" s="11">
        <v>2019.0</v>
      </c>
      <c r="E508" s="5">
        <f t="shared" si="11"/>
        <v>383.944</v>
      </c>
      <c r="F508" s="5">
        <f t="shared" ref="F508:G508" si="1178">I508+L508+O508+R508+U508+X508+AA508+AD508+AK508+AG508</f>
        <v>204.644</v>
      </c>
      <c r="G508" s="5">
        <f t="shared" si="1178"/>
        <v>179.3</v>
      </c>
      <c r="H508" s="33">
        <f t="shared" si="13"/>
        <v>5.7</v>
      </c>
      <c r="I508" s="34">
        <v>5.7</v>
      </c>
      <c r="J508" s="117"/>
      <c r="K508" s="30">
        <f t="shared" si="51"/>
        <v>67.7</v>
      </c>
      <c r="L508" s="28"/>
      <c r="M508" s="115">
        <v>67.7</v>
      </c>
      <c r="N508" s="30">
        <f t="shared" si="17"/>
        <v>0</v>
      </c>
      <c r="O508" s="28"/>
      <c r="P508" s="117"/>
      <c r="Q508" s="30">
        <f t="shared" si="19"/>
        <v>0</v>
      </c>
      <c r="R508" s="28"/>
      <c r="S508" s="28"/>
      <c r="T508" s="30">
        <f t="shared" si="21"/>
        <v>0</v>
      </c>
      <c r="U508" s="28"/>
      <c r="V508" s="28"/>
      <c r="W508" s="30">
        <f t="shared" si="23"/>
        <v>0</v>
      </c>
      <c r="X508" s="28"/>
      <c r="Y508" s="28"/>
      <c r="Z508" s="30">
        <f t="shared" si="103"/>
        <v>0</v>
      </c>
      <c r="AA508" s="28"/>
      <c r="AB508" s="28"/>
      <c r="AC508" s="30">
        <f t="shared" si="104"/>
        <v>0</v>
      </c>
      <c r="AD508" s="28"/>
      <c r="AE508" s="28"/>
      <c r="AF508" s="30">
        <f t="shared" si="29"/>
        <v>100</v>
      </c>
      <c r="AG508" s="28"/>
      <c r="AH508" s="115">
        <v>100.0</v>
      </c>
      <c r="AI508" s="31"/>
      <c r="AJ508" s="33">
        <f t="shared" si="31"/>
        <v>210.544</v>
      </c>
      <c r="AK508" s="123">
        <v>198.944</v>
      </c>
      <c r="AL508" s="115">
        <v>11.6</v>
      </c>
      <c r="AM508" s="31"/>
    </row>
    <row r="509" hidden="1" outlineLevel="2">
      <c r="A509" s="92"/>
      <c r="B509" s="116"/>
      <c r="C509" s="116"/>
      <c r="D509" s="11">
        <v>2020.0</v>
      </c>
      <c r="E509" s="5">
        <f t="shared" si="11"/>
        <v>658</v>
      </c>
      <c r="F509" s="5">
        <f t="shared" ref="F509:G509" si="1179">I509+L509+O509+R509+U509+X509+AA509+AD509+AK509+AG509</f>
        <v>658</v>
      </c>
      <c r="G509" s="5">
        <f t="shared" si="1179"/>
        <v>0</v>
      </c>
      <c r="H509" s="33">
        <f t="shared" si="13"/>
        <v>578</v>
      </c>
      <c r="I509" s="118">
        <v>578.0</v>
      </c>
      <c r="J509" s="117"/>
      <c r="K509" s="30">
        <f t="shared" si="51"/>
        <v>0</v>
      </c>
      <c r="L509" s="28"/>
      <c r="M509" s="117"/>
      <c r="N509" s="30">
        <f t="shared" si="17"/>
        <v>0</v>
      </c>
      <c r="O509" s="28"/>
      <c r="P509" s="117"/>
      <c r="Q509" s="30">
        <f t="shared" si="19"/>
        <v>0</v>
      </c>
      <c r="R509" s="28"/>
      <c r="S509" s="28"/>
      <c r="T509" s="30">
        <f t="shared" si="21"/>
        <v>0</v>
      </c>
      <c r="U509" s="28"/>
      <c r="V509" s="28"/>
      <c r="W509" s="30">
        <f t="shared" si="23"/>
        <v>0</v>
      </c>
      <c r="X509" s="28"/>
      <c r="Y509" s="28"/>
      <c r="Z509" s="30">
        <f t="shared" si="103"/>
        <v>0</v>
      </c>
      <c r="AA509" s="28"/>
      <c r="AB509" s="28"/>
      <c r="AC509" s="33">
        <f t="shared" si="104"/>
        <v>0</v>
      </c>
      <c r="AD509" s="46"/>
      <c r="AE509" s="28"/>
      <c r="AF509" s="33">
        <f t="shared" si="29"/>
        <v>80</v>
      </c>
      <c r="AG509" s="46">
        <v>80.0</v>
      </c>
      <c r="AH509" s="117"/>
      <c r="AI509" s="44" t="s">
        <v>208</v>
      </c>
      <c r="AJ509" s="30">
        <f t="shared" si="31"/>
        <v>0</v>
      </c>
      <c r="AK509" s="28"/>
      <c r="AL509" s="117"/>
      <c r="AM509" s="31"/>
    </row>
    <row r="510" hidden="1" outlineLevel="2">
      <c r="A510" s="92"/>
      <c r="B510" s="116"/>
      <c r="C510" s="116"/>
      <c r="D510" s="35">
        <v>2021.0</v>
      </c>
      <c r="E510" s="5">
        <f t="shared" si="11"/>
        <v>0</v>
      </c>
      <c r="F510" s="5">
        <f t="shared" ref="F510:G510" si="1180">I510+L510+O510+R510+U510+X510+AA510+AD510+AK510+AG510</f>
        <v>0</v>
      </c>
      <c r="G510" s="5">
        <f t="shared" si="1180"/>
        <v>0</v>
      </c>
      <c r="H510" s="33">
        <f t="shared" si="13"/>
        <v>0</v>
      </c>
      <c r="I510" s="118"/>
      <c r="J510" s="117"/>
      <c r="K510" s="30">
        <f t="shared" si="51"/>
        <v>0</v>
      </c>
      <c r="L510" s="28"/>
      <c r="M510" s="117"/>
      <c r="N510" s="30">
        <f t="shared" si="17"/>
        <v>0</v>
      </c>
      <c r="O510" s="28"/>
      <c r="P510" s="117"/>
      <c r="Q510" s="30">
        <f t="shared" si="19"/>
        <v>0</v>
      </c>
      <c r="R510" s="28"/>
      <c r="S510" s="28"/>
      <c r="T510" s="30">
        <f t="shared" si="21"/>
        <v>0</v>
      </c>
      <c r="U510" s="28"/>
      <c r="V510" s="28"/>
      <c r="W510" s="30">
        <f t="shared" si="23"/>
        <v>0</v>
      </c>
      <c r="X510" s="28"/>
      <c r="Y510" s="28"/>
      <c r="Z510" s="30">
        <f t="shared" si="103"/>
        <v>0</v>
      </c>
      <c r="AA510" s="28"/>
      <c r="AB510" s="28"/>
      <c r="AC510" s="33">
        <f t="shared" si="104"/>
        <v>0</v>
      </c>
      <c r="AD510" s="46"/>
      <c r="AE510" s="28"/>
      <c r="AF510" s="33">
        <f t="shared" si="29"/>
        <v>0</v>
      </c>
      <c r="AG510" s="46"/>
      <c r="AH510" s="117"/>
      <c r="AI510" s="31"/>
      <c r="AJ510" s="30">
        <f t="shared" si="31"/>
        <v>0</v>
      </c>
      <c r="AK510" s="28"/>
      <c r="AL510" s="117"/>
      <c r="AM510" s="31"/>
    </row>
    <row r="511" hidden="1" outlineLevel="1" collapsed="1">
      <c r="A511" s="22">
        <v>63.0</v>
      </c>
      <c r="B511" s="22" t="s">
        <v>209</v>
      </c>
      <c r="C511" s="22" t="s">
        <v>210</v>
      </c>
      <c r="D511" s="24"/>
      <c r="E511" s="25">
        <f t="shared" si="11"/>
        <v>18855.3</v>
      </c>
      <c r="F511" s="25">
        <f t="shared" ref="F511:G511" si="1181">SUM(F512:F518)</f>
        <v>18855.3</v>
      </c>
      <c r="G511" s="25">
        <f t="shared" si="1181"/>
        <v>0</v>
      </c>
      <c r="H511" s="26">
        <f t="shared" si="13"/>
        <v>592.5</v>
      </c>
      <c r="I511" s="22">
        <f t="shared" ref="I511:J511" si="1182">SUM(I512:I518)</f>
        <v>592.5</v>
      </c>
      <c r="J511" s="22">
        <f t="shared" si="1182"/>
        <v>0</v>
      </c>
      <c r="K511" s="26">
        <f t="shared" si="51"/>
        <v>0</v>
      </c>
      <c r="L511" s="22">
        <f t="shared" ref="L511:M511" si="1183">SUM(L512:L518)</f>
        <v>0</v>
      </c>
      <c r="M511" s="22">
        <f t="shared" si="1183"/>
        <v>0</v>
      </c>
      <c r="N511" s="26">
        <f t="shared" si="17"/>
        <v>0</v>
      </c>
      <c r="O511" s="22">
        <f t="shared" ref="O511:P511" si="1184">SUM(O512:O518)</f>
        <v>0</v>
      </c>
      <c r="P511" s="22">
        <f t="shared" si="1184"/>
        <v>0</v>
      </c>
      <c r="Q511" s="26">
        <f t="shared" si="19"/>
        <v>947.7</v>
      </c>
      <c r="R511" s="22">
        <f t="shared" ref="R511:S511" si="1185">SUM(R512:R518)</f>
        <v>947.7</v>
      </c>
      <c r="S511" s="22">
        <f t="shared" si="1185"/>
        <v>0</v>
      </c>
      <c r="T511" s="26">
        <f t="shared" si="21"/>
        <v>0</v>
      </c>
      <c r="U511" s="22">
        <f t="shared" ref="U511:V511" si="1186">SUM(U512:U518)</f>
        <v>0</v>
      </c>
      <c r="V511" s="22">
        <f t="shared" si="1186"/>
        <v>0</v>
      </c>
      <c r="W511" s="26">
        <f t="shared" si="23"/>
        <v>0</v>
      </c>
      <c r="X511" s="22">
        <f t="shared" ref="X511:Y511" si="1187">SUM(X512:X518)</f>
        <v>0</v>
      </c>
      <c r="Y511" s="22">
        <f t="shared" si="1187"/>
        <v>0</v>
      </c>
      <c r="Z511" s="26">
        <f t="shared" si="103"/>
        <v>0</v>
      </c>
      <c r="AA511" s="22">
        <f t="shared" ref="AA511:AB511" si="1188">SUM(AA512:AA518)</f>
        <v>0</v>
      </c>
      <c r="AB511" s="22">
        <f t="shared" si="1188"/>
        <v>0</v>
      </c>
      <c r="AC511" s="26">
        <f t="shared" si="104"/>
        <v>15472</v>
      </c>
      <c r="AD511" s="22">
        <f t="shared" ref="AD511:AE511" si="1189">SUM(AD512:AD518)</f>
        <v>15472</v>
      </c>
      <c r="AE511" s="22">
        <f t="shared" si="1189"/>
        <v>0</v>
      </c>
      <c r="AF511" s="26">
        <f t="shared" si="29"/>
        <v>1378.1</v>
      </c>
      <c r="AG511" s="22">
        <f t="shared" ref="AG511:AH511" si="1190">SUM(AG512:AG518)</f>
        <v>1378.1</v>
      </c>
      <c r="AH511" s="22">
        <f t="shared" si="1190"/>
        <v>0</v>
      </c>
      <c r="AI511" s="27"/>
      <c r="AJ511" s="26">
        <f t="shared" si="31"/>
        <v>465</v>
      </c>
      <c r="AK511" s="22">
        <f t="shared" ref="AK511:AL511" si="1191">SUM(AK512:AK518)</f>
        <v>465</v>
      </c>
      <c r="AL511" s="22">
        <f t="shared" si="1191"/>
        <v>0</v>
      </c>
      <c r="AM511" s="27"/>
    </row>
    <row r="512" hidden="1" outlineLevel="2">
      <c r="A512" s="92"/>
      <c r="B512" s="116"/>
      <c r="C512" s="92"/>
      <c r="D512" s="11">
        <v>2015.0</v>
      </c>
      <c r="E512" s="5">
        <f t="shared" si="11"/>
        <v>1757.8</v>
      </c>
      <c r="F512" s="5">
        <f t="shared" ref="F512:G512" si="1192">I512+L512+O512+R512+U512+X512+AA512+AD512+AK512+AG512</f>
        <v>1757.8</v>
      </c>
      <c r="G512" s="5">
        <f t="shared" si="1192"/>
        <v>0</v>
      </c>
      <c r="H512" s="33">
        <f t="shared" si="13"/>
        <v>144.1</v>
      </c>
      <c r="I512" s="34">
        <v>144.1</v>
      </c>
      <c r="J512" s="28"/>
      <c r="K512" s="30">
        <f t="shared" si="51"/>
        <v>0</v>
      </c>
      <c r="L512" s="28"/>
      <c r="M512" s="28"/>
      <c r="N512" s="30">
        <f t="shared" si="17"/>
        <v>0</v>
      </c>
      <c r="O512" s="28"/>
      <c r="P512" s="28"/>
      <c r="Q512" s="30">
        <f t="shared" si="19"/>
        <v>0</v>
      </c>
      <c r="R512" s="28"/>
      <c r="S512" s="28"/>
      <c r="T512" s="30">
        <f t="shared" si="21"/>
        <v>0</v>
      </c>
      <c r="U512" s="28"/>
      <c r="V512" s="28"/>
      <c r="W512" s="30">
        <f t="shared" si="23"/>
        <v>0</v>
      </c>
      <c r="X512" s="28"/>
      <c r="Y512" s="28"/>
      <c r="Z512" s="30">
        <f t="shared" si="103"/>
        <v>0</v>
      </c>
      <c r="AA512" s="28"/>
      <c r="AB512" s="28"/>
      <c r="AC512" s="33">
        <f t="shared" si="104"/>
        <v>1420.8</v>
      </c>
      <c r="AD512" s="34">
        <v>1420.8</v>
      </c>
      <c r="AE512" s="28"/>
      <c r="AF512" s="33">
        <f t="shared" si="29"/>
        <v>44.9</v>
      </c>
      <c r="AG512" s="119">
        <v>44.9</v>
      </c>
      <c r="AH512" s="28"/>
      <c r="AI512" s="31"/>
      <c r="AJ512" s="33">
        <f t="shared" si="31"/>
        <v>148</v>
      </c>
      <c r="AK512" s="34">
        <v>148.0</v>
      </c>
      <c r="AL512" s="28"/>
      <c r="AM512" s="31"/>
    </row>
    <row r="513" hidden="1" outlineLevel="2">
      <c r="A513" s="92"/>
      <c r="B513" s="116"/>
      <c r="C513" s="116"/>
      <c r="D513" s="11">
        <v>2016.0</v>
      </c>
      <c r="E513" s="5">
        <f t="shared" si="11"/>
        <v>2239.3</v>
      </c>
      <c r="F513" s="5">
        <f t="shared" ref="F513:G513" si="1193">I513+L513+O513+R513+U513+X513+AA513+AD513+AK513+AG513</f>
        <v>2239.3</v>
      </c>
      <c r="G513" s="5">
        <f t="shared" si="1193"/>
        <v>0</v>
      </c>
      <c r="H513" s="33">
        <f t="shared" si="13"/>
        <v>448.4</v>
      </c>
      <c r="I513" s="34">
        <v>448.4</v>
      </c>
      <c r="J513" s="28"/>
      <c r="K513" s="30">
        <f t="shared" si="51"/>
        <v>0</v>
      </c>
      <c r="L513" s="28"/>
      <c r="M513" s="28"/>
      <c r="N513" s="30">
        <f t="shared" si="17"/>
        <v>0</v>
      </c>
      <c r="O513" s="28"/>
      <c r="P513" s="28"/>
      <c r="Q513" s="30">
        <f t="shared" si="19"/>
        <v>0</v>
      </c>
      <c r="R513" s="28"/>
      <c r="S513" s="28"/>
      <c r="T513" s="30">
        <f t="shared" si="21"/>
        <v>0</v>
      </c>
      <c r="U513" s="28"/>
      <c r="V513" s="28"/>
      <c r="W513" s="30">
        <f t="shared" si="23"/>
        <v>0</v>
      </c>
      <c r="X513" s="28"/>
      <c r="Y513" s="28"/>
      <c r="Z513" s="30">
        <f t="shared" si="103"/>
        <v>0</v>
      </c>
      <c r="AA513" s="28"/>
      <c r="AB513" s="28"/>
      <c r="AC513" s="33">
        <f t="shared" si="104"/>
        <v>1637.7</v>
      </c>
      <c r="AD513" s="34">
        <v>1637.7</v>
      </c>
      <c r="AE513" s="28"/>
      <c r="AF513" s="33">
        <f t="shared" si="29"/>
        <v>0</v>
      </c>
      <c r="AG513" s="34"/>
      <c r="AH513" s="28"/>
      <c r="AI513" s="31"/>
      <c r="AJ513" s="33">
        <f t="shared" si="31"/>
        <v>153.2</v>
      </c>
      <c r="AK513" s="34">
        <v>153.2</v>
      </c>
      <c r="AL513" s="28"/>
      <c r="AM513" s="31"/>
    </row>
    <row r="514" hidden="1" outlineLevel="2">
      <c r="A514" s="92"/>
      <c r="B514" s="116"/>
      <c r="C514" s="116"/>
      <c r="D514" s="11">
        <v>2017.0</v>
      </c>
      <c r="E514" s="5">
        <f t="shared" si="11"/>
        <v>4072.8</v>
      </c>
      <c r="F514" s="5">
        <f t="shared" ref="F514:G514" si="1194">I514+L514+O514+R514+U514+X514+AA514+AD514+AK514+AG514</f>
        <v>4072.8</v>
      </c>
      <c r="G514" s="5">
        <f t="shared" si="1194"/>
        <v>0</v>
      </c>
      <c r="H514" s="30">
        <f t="shared" si="13"/>
        <v>0</v>
      </c>
      <c r="I514" s="28"/>
      <c r="J514" s="28"/>
      <c r="K514" s="30">
        <f t="shared" si="51"/>
        <v>0</v>
      </c>
      <c r="L514" s="28"/>
      <c r="M514" s="28"/>
      <c r="N514" s="30">
        <f t="shared" si="17"/>
        <v>0</v>
      </c>
      <c r="O514" s="28"/>
      <c r="P514" s="28"/>
      <c r="Q514" s="33">
        <f t="shared" si="19"/>
        <v>427.8</v>
      </c>
      <c r="R514" s="34">
        <v>427.8</v>
      </c>
      <c r="S514" s="28"/>
      <c r="T514" s="30">
        <f t="shared" si="21"/>
        <v>0</v>
      </c>
      <c r="U514" s="28"/>
      <c r="V514" s="28"/>
      <c r="W514" s="30">
        <f t="shared" si="23"/>
        <v>0</v>
      </c>
      <c r="X514" s="28"/>
      <c r="Y514" s="28"/>
      <c r="Z514" s="30">
        <f t="shared" si="103"/>
        <v>0</v>
      </c>
      <c r="AA514" s="28"/>
      <c r="AB514" s="28"/>
      <c r="AC514" s="33">
        <f t="shared" si="104"/>
        <v>3625</v>
      </c>
      <c r="AD514" s="34">
        <v>3625.0</v>
      </c>
      <c r="AE514" s="28"/>
      <c r="AF514" s="33">
        <f t="shared" si="29"/>
        <v>20</v>
      </c>
      <c r="AG514" s="34">
        <v>20.0</v>
      </c>
      <c r="AH514" s="28"/>
      <c r="AI514" s="31"/>
      <c r="AJ514" s="30">
        <f t="shared" si="31"/>
        <v>0</v>
      </c>
      <c r="AK514" s="28"/>
      <c r="AL514" s="28"/>
      <c r="AM514" s="31"/>
    </row>
    <row r="515" hidden="1" outlineLevel="2">
      <c r="A515" s="92"/>
      <c r="B515" s="116"/>
      <c r="C515" s="116"/>
      <c r="D515" s="11">
        <v>2018.0</v>
      </c>
      <c r="E515" s="5">
        <f t="shared" si="11"/>
        <v>1661.3</v>
      </c>
      <c r="F515" s="5">
        <f t="shared" ref="F515:G515" si="1195">I515+L515+O515+R515+U515+X515+AA515+AD515+AK515+AG515</f>
        <v>1661.3</v>
      </c>
      <c r="G515" s="5">
        <f t="shared" si="1195"/>
        <v>0</v>
      </c>
      <c r="H515" s="30">
        <f t="shared" si="13"/>
        <v>0</v>
      </c>
      <c r="I515" s="28"/>
      <c r="J515" s="28"/>
      <c r="K515" s="30">
        <f t="shared" si="51"/>
        <v>0</v>
      </c>
      <c r="L515" s="28"/>
      <c r="M515" s="28"/>
      <c r="N515" s="30">
        <f t="shared" si="17"/>
        <v>0</v>
      </c>
      <c r="O515" s="28"/>
      <c r="P515" s="28"/>
      <c r="Q515" s="33">
        <f t="shared" si="19"/>
        <v>20.9</v>
      </c>
      <c r="R515" s="34">
        <v>20.9</v>
      </c>
      <c r="S515" s="28"/>
      <c r="T515" s="30">
        <f t="shared" si="21"/>
        <v>0</v>
      </c>
      <c r="U515" s="28"/>
      <c r="V515" s="28"/>
      <c r="W515" s="30">
        <f t="shared" si="23"/>
        <v>0</v>
      </c>
      <c r="X515" s="28"/>
      <c r="Y515" s="28"/>
      <c r="Z515" s="30">
        <f t="shared" si="103"/>
        <v>0</v>
      </c>
      <c r="AA515" s="28"/>
      <c r="AB515" s="28"/>
      <c r="AC515" s="33">
        <f t="shared" si="104"/>
        <v>1638.3</v>
      </c>
      <c r="AD515" s="34">
        <v>1638.3</v>
      </c>
      <c r="AE515" s="28"/>
      <c r="AF515" s="33">
        <f t="shared" si="29"/>
        <v>2.1</v>
      </c>
      <c r="AG515" s="34">
        <v>2.1</v>
      </c>
      <c r="AH515" s="28"/>
      <c r="AI515" s="31"/>
      <c r="AJ515" s="30">
        <f t="shared" si="31"/>
        <v>0</v>
      </c>
      <c r="AK515" s="28"/>
      <c r="AL515" s="28"/>
      <c r="AM515" s="31"/>
    </row>
    <row r="516" hidden="1" outlineLevel="2">
      <c r="A516" s="92"/>
      <c r="B516" s="116"/>
      <c r="C516" s="116"/>
      <c r="D516" s="11">
        <v>2019.0</v>
      </c>
      <c r="E516" s="5">
        <f t="shared" si="11"/>
        <v>1782.1</v>
      </c>
      <c r="F516" s="5">
        <f t="shared" ref="F516:G516" si="1196">I516+L516+O516+R516+U516+X516+AA516+AD516+AK516+AG516</f>
        <v>1782.1</v>
      </c>
      <c r="G516" s="5">
        <f t="shared" si="1196"/>
        <v>0</v>
      </c>
      <c r="H516" s="30">
        <f t="shared" si="13"/>
        <v>0</v>
      </c>
      <c r="I516" s="28"/>
      <c r="J516" s="28"/>
      <c r="K516" s="30">
        <f t="shared" si="51"/>
        <v>0</v>
      </c>
      <c r="L516" s="28"/>
      <c r="M516" s="28"/>
      <c r="N516" s="30">
        <f t="shared" si="17"/>
        <v>0</v>
      </c>
      <c r="O516" s="28"/>
      <c r="P516" s="28"/>
      <c r="Q516" s="30">
        <f t="shared" si="19"/>
        <v>0</v>
      </c>
      <c r="R516" s="28"/>
      <c r="S516" s="28"/>
      <c r="T516" s="30">
        <f t="shared" si="21"/>
        <v>0</v>
      </c>
      <c r="U516" s="28"/>
      <c r="V516" s="28"/>
      <c r="W516" s="30">
        <f t="shared" si="23"/>
        <v>0</v>
      </c>
      <c r="X516" s="28"/>
      <c r="Y516" s="28"/>
      <c r="Z516" s="30">
        <f t="shared" si="103"/>
        <v>0</v>
      </c>
      <c r="AA516" s="28"/>
      <c r="AB516" s="28"/>
      <c r="AC516" s="33">
        <f t="shared" si="104"/>
        <v>404.2</v>
      </c>
      <c r="AD516" s="34">
        <v>404.2</v>
      </c>
      <c r="AE516" s="28"/>
      <c r="AF516" s="33">
        <f t="shared" si="29"/>
        <v>1214.1</v>
      </c>
      <c r="AG516" s="34">
        <v>1214.1</v>
      </c>
      <c r="AH516" s="28"/>
      <c r="AI516" s="31"/>
      <c r="AJ516" s="33">
        <f t="shared" si="31"/>
        <v>163.8</v>
      </c>
      <c r="AK516" s="34">
        <v>163.8</v>
      </c>
      <c r="AL516" s="28"/>
      <c r="AM516" s="31"/>
    </row>
    <row r="517" hidden="1" outlineLevel="2">
      <c r="A517" s="92"/>
      <c r="B517" s="116"/>
      <c r="C517" s="116"/>
      <c r="D517" s="11">
        <v>2020.0</v>
      </c>
      <c r="E517" s="5">
        <f t="shared" si="11"/>
        <v>7342</v>
      </c>
      <c r="F517" s="5">
        <f t="shared" ref="F517:G517" si="1197">I517+L517+O517+R517+U517+X517+AA517+AD517+AK517+AG517</f>
        <v>7342</v>
      </c>
      <c r="G517" s="5">
        <f t="shared" si="1197"/>
        <v>0</v>
      </c>
      <c r="H517" s="30">
        <f t="shared" si="13"/>
        <v>0</v>
      </c>
      <c r="I517" s="28"/>
      <c r="J517" s="28"/>
      <c r="K517" s="30">
        <f t="shared" si="51"/>
        <v>0</v>
      </c>
      <c r="L517" s="28"/>
      <c r="M517" s="28"/>
      <c r="N517" s="30">
        <f t="shared" si="17"/>
        <v>0</v>
      </c>
      <c r="O517" s="28"/>
      <c r="P517" s="28"/>
      <c r="Q517" s="33">
        <f t="shared" si="19"/>
        <v>499</v>
      </c>
      <c r="R517" s="34">
        <v>499.0</v>
      </c>
      <c r="S517" s="28"/>
      <c r="T517" s="30">
        <f t="shared" si="21"/>
        <v>0</v>
      </c>
      <c r="U517" s="28"/>
      <c r="V517" s="28"/>
      <c r="W517" s="30">
        <f t="shared" si="23"/>
        <v>0</v>
      </c>
      <c r="X517" s="28"/>
      <c r="Y517" s="28"/>
      <c r="Z517" s="30">
        <f t="shared" si="103"/>
        <v>0</v>
      </c>
      <c r="AA517" s="28"/>
      <c r="AB517" s="28"/>
      <c r="AC517" s="30">
        <f t="shared" si="104"/>
        <v>6746</v>
      </c>
      <c r="AD517" s="28">
        <f>3783+2963</f>
        <v>6746</v>
      </c>
      <c r="AE517" s="28"/>
      <c r="AF517" s="33">
        <f t="shared" si="29"/>
        <v>97</v>
      </c>
      <c r="AG517" s="46">
        <f>44+53</f>
        <v>97</v>
      </c>
      <c r="AH517" s="28"/>
      <c r="AI517" s="44" t="s">
        <v>211</v>
      </c>
      <c r="AJ517" s="30">
        <f t="shared" si="31"/>
        <v>0</v>
      </c>
      <c r="AK517" s="28"/>
      <c r="AL517" s="28"/>
      <c r="AM517" s="31"/>
    </row>
    <row r="518" hidden="1" outlineLevel="2">
      <c r="A518" s="92"/>
      <c r="B518" s="116"/>
      <c r="C518" s="116"/>
      <c r="D518" s="35">
        <v>2021.0</v>
      </c>
      <c r="E518" s="5">
        <f t="shared" si="11"/>
        <v>0</v>
      </c>
      <c r="F518" s="5">
        <f t="shared" ref="F518:G518" si="1198">I518+L518+O518+R518+U518+X518+AA518+AD518+AK518+AG518</f>
        <v>0</v>
      </c>
      <c r="G518" s="5">
        <f t="shared" si="1198"/>
        <v>0</v>
      </c>
      <c r="H518" s="30">
        <f t="shared" si="13"/>
        <v>0</v>
      </c>
      <c r="I518" s="28"/>
      <c r="J518" s="28"/>
      <c r="K518" s="30">
        <f t="shared" si="51"/>
        <v>0</v>
      </c>
      <c r="L518" s="28"/>
      <c r="M518" s="28"/>
      <c r="N518" s="30">
        <f t="shared" si="17"/>
        <v>0</v>
      </c>
      <c r="O518" s="28"/>
      <c r="P518" s="28"/>
      <c r="Q518" s="33">
        <f t="shared" si="19"/>
        <v>0</v>
      </c>
      <c r="R518" s="34"/>
      <c r="S518" s="28"/>
      <c r="T518" s="30">
        <f t="shared" si="21"/>
        <v>0</v>
      </c>
      <c r="U518" s="28"/>
      <c r="V518" s="28"/>
      <c r="W518" s="30">
        <f t="shared" si="23"/>
        <v>0</v>
      </c>
      <c r="X518" s="28"/>
      <c r="Y518" s="28"/>
      <c r="Z518" s="30">
        <f t="shared" si="103"/>
        <v>0</v>
      </c>
      <c r="AA518" s="28"/>
      <c r="AB518" s="28"/>
      <c r="AC518" s="30">
        <f t="shared" si="104"/>
        <v>0</v>
      </c>
      <c r="AD518" s="28"/>
      <c r="AE518" s="28"/>
      <c r="AF518" s="33">
        <f t="shared" si="29"/>
        <v>0</v>
      </c>
      <c r="AG518" s="46"/>
      <c r="AH518" s="28"/>
      <c r="AI518" s="31"/>
      <c r="AJ518" s="30">
        <f t="shared" si="31"/>
        <v>0</v>
      </c>
      <c r="AK518" s="28"/>
      <c r="AL518" s="28"/>
      <c r="AM518" s="31"/>
    </row>
    <row r="519" hidden="1" outlineLevel="1" collapsed="1">
      <c r="A519" s="22">
        <v>64.0</v>
      </c>
      <c r="B519" s="22" t="s">
        <v>212</v>
      </c>
      <c r="C519" s="22" t="s">
        <v>213</v>
      </c>
      <c r="D519" s="24"/>
      <c r="E519" s="25">
        <f t="shared" si="11"/>
        <v>6906.3</v>
      </c>
      <c r="F519" s="25">
        <f t="shared" ref="F519:G519" si="1199">SUM(F520:F526)</f>
        <v>6630.8</v>
      </c>
      <c r="G519" s="25">
        <f t="shared" si="1199"/>
        <v>275.5</v>
      </c>
      <c r="H519" s="26">
        <f t="shared" si="13"/>
        <v>1081.2</v>
      </c>
      <c r="I519" s="22">
        <f t="shared" ref="I519:J519" si="1200">SUM(I520:I526)</f>
        <v>1081.2</v>
      </c>
      <c r="J519" s="22">
        <f t="shared" si="1200"/>
        <v>0</v>
      </c>
      <c r="K519" s="26">
        <f t="shared" si="51"/>
        <v>794.7</v>
      </c>
      <c r="L519" s="22">
        <f t="shared" ref="L519:M519" si="1201">SUM(L520:L526)</f>
        <v>794.7</v>
      </c>
      <c r="M519" s="22">
        <f t="shared" si="1201"/>
        <v>0</v>
      </c>
      <c r="N519" s="26">
        <f t="shared" si="17"/>
        <v>27.4</v>
      </c>
      <c r="O519" s="22">
        <f t="shared" ref="O519:P519" si="1202">SUM(O520:O526)</f>
        <v>0</v>
      </c>
      <c r="P519" s="22">
        <f t="shared" si="1202"/>
        <v>27.4</v>
      </c>
      <c r="Q519" s="26">
        <f t="shared" si="19"/>
        <v>797.6</v>
      </c>
      <c r="R519" s="22">
        <f t="shared" ref="R519:S519" si="1203">SUM(R520:R526)</f>
        <v>771.3</v>
      </c>
      <c r="S519" s="22">
        <f t="shared" si="1203"/>
        <v>26.3</v>
      </c>
      <c r="T519" s="26">
        <f t="shared" si="21"/>
        <v>0</v>
      </c>
      <c r="U519" s="22">
        <f t="shared" ref="U519:V519" si="1204">SUM(U520:U526)</f>
        <v>0</v>
      </c>
      <c r="V519" s="22">
        <f t="shared" si="1204"/>
        <v>0</v>
      </c>
      <c r="W519" s="26">
        <f t="shared" si="23"/>
        <v>203.1</v>
      </c>
      <c r="X519" s="22">
        <f t="shared" ref="X519:Y519" si="1205">SUM(X520:X526)</f>
        <v>203.1</v>
      </c>
      <c r="Y519" s="22">
        <f t="shared" si="1205"/>
        <v>0</v>
      </c>
      <c r="Z519" s="26">
        <f t="shared" si="103"/>
        <v>123.8</v>
      </c>
      <c r="AA519" s="22">
        <f t="shared" ref="AA519:AB519" si="1206">SUM(AA520:AA526)</f>
        <v>0</v>
      </c>
      <c r="AB519" s="22">
        <f t="shared" si="1206"/>
        <v>123.8</v>
      </c>
      <c r="AC519" s="26">
        <f t="shared" si="104"/>
        <v>4274.1</v>
      </c>
      <c r="AD519" s="22">
        <f t="shared" ref="AD519:AE519" si="1207">SUM(AD520:AD526)</f>
        <v>4274.1</v>
      </c>
      <c r="AE519" s="22">
        <f t="shared" si="1207"/>
        <v>0</v>
      </c>
      <c r="AF519" s="26">
        <f t="shared" si="29"/>
        <v>234</v>
      </c>
      <c r="AG519" s="22">
        <f t="shared" ref="AG519:AH519" si="1208">SUM(AG520:AG526)</f>
        <v>234</v>
      </c>
      <c r="AH519" s="22">
        <f t="shared" si="1208"/>
        <v>0</v>
      </c>
      <c r="AI519" s="27"/>
      <c r="AJ519" s="26">
        <f t="shared" si="31"/>
        <v>1365.1</v>
      </c>
      <c r="AK519" s="22">
        <f t="shared" ref="AK519:AL519" si="1209">SUM(AK520:AK526)</f>
        <v>1251.4</v>
      </c>
      <c r="AL519" s="22">
        <f t="shared" si="1209"/>
        <v>113.7</v>
      </c>
      <c r="AM519" s="27"/>
    </row>
    <row r="520" hidden="1" outlineLevel="2">
      <c r="A520" s="92"/>
      <c r="B520" s="116"/>
      <c r="C520" s="116"/>
      <c r="D520" s="11">
        <v>2015.0</v>
      </c>
      <c r="E520" s="5">
        <f t="shared" si="11"/>
        <v>360.1</v>
      </c>
      <c r="F520" s="5">
        <f t="shared" ref="F520:G520" si="1210">I520+L520+O520+R520+U520+X520+AA520+AD520+AK520+AG520</f>
        <v>352.6</v>
      </c>
      <c r="G520" s="5">
        <f t="shared" si="1210"/>
        <v>7.5</v>
      </c>
      <c r="H520" s="30">
        <f t="shared" si="13"/>
        <v>0</v>
      </c>
      <c r="I520" s="28"/>
      <c r="J520" s="28"/>
      <c r="K520" s="30">
        <f t="shared" si="51"/>
        <v>0</v>
      </c>
      <c r="L520" s="28"/>
      <c r="M520" s="28"/>
      <c r="N520" s="30">
        <f t="shared" si="17"/>
        <v>0</v>
      </c>
      <c r="O520" s="28"/>
      <c r="P520" s="28"/>
      <c r="Q520" s="30">
        <f t="shared" si="19"/>
        <v>0</v>
      </c>
      <c r="R520" s="28"/>
      <c r="S520" s="28"/>
      <c r="T520" s="30">
        <f t="shared" si="21"/>
        <v>0</v>
      </c>
      <c r="U520" s="28"/>
      <c r="V520" s="28"/>
      <c r="W520" s="33">
        <f t="shared" si="23"/>
        <v>203.1</v>
      </c>
      <c r="X520" s="34">
        <v>203.1</v>
      </c>
      <c r="Y520" s="28"/>
      <c r="Z520" s="30">
        <f t="shared" si="103"/>
        <v>0</v>
      </c>
      <c r="AA520" s="28"/>
      <c r="AB520" s="28"/>
      <c r="AC520" s="30">
        <f t="shared" si="104"/>
        <v>0</v>
      </c>
      <c r="AD520" s="28"/>
      <c r="AE520" s="28"/>
      <c r="AF520" s="30">
        <f t="shared" si="29"/>
        <v>0</v>
      </c>
      <c r="AG520" s="28"/>
      <c r="AH520" s="28"/>
      <c r="AI520" s="31"/>
      <c r="AJ520" s="33">
        <f t="shared" si="31"/>
        <v>157</v>
      </c>
      <c r="AK520" s="34">
        <v>149.5</v>
      </c>
      <c r="AL520" s="115">
        <v>7.5</v>
      </c>
      <c r="AM520" s="31"/>
    </row>
    <row r="521" hidden="1" outlineLevel="2">
      <c r="A521" s="92"/>
      <c r="B521" s="116"/>
      <c r="C521" s="116"/>
      <c r="D521" s="11">
        <v>2016.0</v>
      </c>
      <c r="E521" s="5">
        <f t="shared" si="11"/>
        <v>1056.8</v>
      </c>
      <c r="F521" s="5">
        <f t="shared" ref="F521:G521" si="1211">I521+L521+O521+R521+U521+X521+AA521+AD521+AK521+AG521</f>
        <v>988.8</v>
      </c>
      <c r="G521" s="5">
        <f t="shared" si="1211"/>
        <v>68</v>
      </c>
      <c r="H521" s="33">
        <f t="shared" si="13"/>
        <v>598.1</v>
      </c>
      <c r="I521" s="34">
        <v>598.1</v>
      </c>
      <c r="J521" s="28"/>
      <c r="K521" s="33">
        <f t="shared" si="51"/>
        <v>202.6</v>
      </c>
      <c r="L521" s="34">
        <v>202.6</v>
      </c>
      <c r="M521" s="28"/>
      <c r="N521" s="30">
        <f t="shared" si="17"/>
        <v>27.4</v>
      </c>
      <c r="O521" s="28"/>
      <c r="P521" s="34">
        <v>27.4</v>
      </c>
      <c r="Q521" s="30">
        <f t="shared" si="19"/>
        <v>26.3</v>
      </c>
      <c r="R521" s="28"/>
      <c r="S521" s="34">
        <v>26.3</v>
      </c>
      <c r="T521" s="30">
        <f t="shared" si="21"/>
        <v>0</v>
      </c>
      <c r="U521" s="28"/>
      <c r="V521" s="28"/>
      <c r="W521" s="30">
        <f t="shared" si="23"/>
        <v>0</v>
      </c>
      <c r="X521" s="28"/>
      <c r="Y521" s="28"/>
      <c r="Z521" s="30">
        <f t="shared" si="103"/>
        <v>0</v>
      </c>
      <c r="AA521" s="28"/>
      <c r="AB521" s="28"/>
      <c r="AC521" s="33">
        <f t="shared" si="104"/>
        <v>50.9</v>
      </c>
      <c r="AD521" s="34">
        <v>50.9</v>
      </c>
      <c r="AE521" s="28"/>
      <c r="AF521" s="30">
        <f t="shared" si="29"/>
        <v>0</v>
      </c>
      <c r="AG521" s="28"/>
      <c r="AH521" s="28"/>
      <c r="AI521" s="31"/>
      <c r="AJ521" s="33">
        <f t="shared" si="31"/>
        <v>151.5</v>
      </c>
      <c r="AK521" s="34">
        <v>137.2</v>
      </c>
      <c r="AL521" s="115">
        <v>14.3</v>
      </c>
      <c r="AM521" s="31"/>
    </row>
    <row r="522" hidden="1" outlineLevel="2">
      <c r="A522" s="92"/>
      <c r="B522" s="116"/>
      <c r="C522" s="116"/>
      <c r="D522" s="11">
        <v>2017.0</v>
      </c>
      <c r="E522" s="5">
        <f t="shared" si="11"/>
        <v>731</v>
      </c>
      <c r="F522" s="5">
        <f t="shared" ref="F522:G522" si="1212">I522+L522+O522+R522+U522+X522+AA522+AD522+AK522+AG522</f>
        <v>713.2</v>
      </c>
      <c r="G522" s="5">
        <f t="shared" si="1212"/>
        <v>17.8</v>
      </c>
      <c r="H522" s="30">
        <f t="shared" si="13"/>
        <v>0</v>
      </c>
      <c r="I522" s="28"/>
      <c r="J522" s="28"/>
      <c r="K522" s="33">
        <f t="shared" si="51"/>
        <v>99.8</v>
      </c>
      <c r="L522" s="34">
        <v>99.8</v>
      </c>
      <c r="M522" s="28"/>
      <c r="N522" s="30">
        <f t="shared" si="17"/>
        <v>0</v>
      </c>
      <c r="O522" s="28"/>
      <c r="P522" s="28"/>
      <c r="Q522" s="30">
        <f t="shared" si="19"/>
        <v>0</v>
      </c>
      <c r="R522" s="28"/>
      <c r="S522" s="28"/>
      <c r="T522" s="30">
        <f t="shared" si="21"/>
        <v>0</v>
      </c>
      <c r="U522" s="28"/>
      <c r="V522" s="28"/>
      <c r="W522" s="30">
        <f t="shared" si="23"/>
        <v>0</v>
      </c>
      <c r="X522" s="28"/>
      <c r="Y522" s="28"/>
      <c r="Z522" s="30">
        <f t="shared" si="103"/>
        <v>0</v>
      </c>
      <c r="AA522" s="28"/>
      <c r="AB522" s="28"/>
      <c r="AC522" s="33">
        <f t="shared" si="104"/>
        <v>585.4</v>
      </c>
      <c r="AD522" s="34">
        <v>585.4</v>
      </c>
      <c r="AE522" s="28"/>
      <c r="AF522" s="30">
        <f t="shared" si="29"/>
        <v>0</v>
      </c>
      <c r="AG522" s="28"/>
      <c r="AH522" s="28"/>
      <c r="AI522" s="31"/>
      <c r="AJ522" s="33">
        <f t="shared" si="31"/>
        <v>45.8</v>
      </c>
      <c r="AK522" s="34">
        <v>28.0</v>
      </c>
      <c r="AL522" s="115">
        <v>17.8</v>
      </c>
      <c r="AM522" s="31"/>
    </row>
    <row r="523" hidden="1" outlineLevel="2">
      <c r="A523" s="92"/>
      <c r="B523" s="116"/>
      <c r="C523" s="116"/>
      <c r="D523" s="11">
        <v>2018.0</v>
      </c>
      <c r="E523" s="5">
        <f t="shared" si="11"/>
        <v>2756.5</v>
      </c>
      <c r="F523" s="5">
        <f t="shared" ref="F523:G523" si="1213">I523+L523+O523+R523+U523+X523+AA523+AD523+AK523+AG523</f>
        <v>2721.5</v>
      </c>
      <c r="G523" s="5">
        <f t="shared" si="1213"/>
        <v>35</v>
      </c>
      <c r="H523" s="33">
        <f t="shared" si="13"/>
        <v>242.4</v>
      </c>
      <c r="I523" s="34">
        <v>242.4</v>
      </c>
      <c r="J523" s="28"/>
      <c r="K523" s="33">
        <f t="shared" si="51"/>
        <v>492.3</v>
      </c>
      <c r="L523" s="34">
        <v>492.3</v>
      </c>
      <c r="M523" s="28"/>
      <c r="N523" s="30">
        <f t="shared" si="17"/>
        <v>0</v>
      </c>
      <c r="O523" s="28"/>
      <c r="P523" s="28"/>
      <c r="Q523" s="33">
        <f t="shared" si="19"/>
        <v>186.6</v>
      </c>
      <c r="R523" s="34">
        <v>186.6</v>
      </c>
      <c r="S523" s="28"/>
      <c r="T523" s="30">
        <f t="shared" si="21"/>
        <v>0</v>
      </c>
      <c r="U523" s="28"/>
      <c r="V523" s="28"/>
      <c r="W523" s="30">
        <f t="shared" si="23"/>
        <v>0</v>
      </c>
      <c r="X523" s="28"/>
      <c r="Y523" s="28"/>
      <c r="Z523" s="30">
        <f t="shared" si="103"/>
        <v>0</v>
      </c>
      <c r="AA523" s="28"/>
      <c r="AB523" s="28"/>
      <c r="AC523" s="33">
        <f t="shared" si="104"/>
        <v>1737.2</v>
      </c>
      <c r="AD523" s="34">
        <v>1737.2</v>
      </c>
      <c r="AE523" s="28"/>
      <c r="AF523" s="30">
        <f t="shared" si="29"/>
        <v>0</v>
      </c>
      <c r="AG523" s="28"/>
      <c r="AH523" s="28"/>
      <c r="AI523" s="31"/>
      <c r="AJ523" s="33">
        <f t="shared" si="31"/>
        <v>98</v>
      </c>
      <c r="AK523" s="34">
        <v>63.0</v>
      </c>
      <c r="AL523" s="115">
        <v>35.0</v>
      </c>
      <c r="AM523" s="31"/>
    </row>
    <row r="524" hidden="1" outlineLevel="2">
      <c r="A524" s="92"/>
      <c r="B524" s="116"/>
      <c r="C524" s="116"/>
      <c r="D524" s="11">
        <v>2019.0</v>
      </c>
      <c r="E524" s="5">
        <f t="shared" si="11"/>
        <v>2001.9</v>
      </c>
      <c r="F524" s="5">
        <f t="shared" ref="F524:G524" si="1214">I524+L524+O524+R524+U524+X524+AA524+AD524+AK524+AG524</f>
        <v>1854.7</v>
      </c>
      <c r="G524" s="5">
        <f t="shared" si="1214"/>
        <v>147.2</v>
      </c>
      <c r="H524" s="33">
        <f t="shared" si="13"/>
        <v>90.7</v>
      </c>
      <c r="I524" s="34">
        <v>90.7</v>
      </c>
      <c r="J524" s="28"/>
      <c r="K524" s="30">
        <f t="shared" si="51"/>
        <v>0</v>
      </c>
      <c r="L524" s="28"/>
      <c r="M524" s="28"/>
      <c r="N524" s="30">
        <f t="shared" si="17"/>
        <v>0</v>
      </c>
      <c r="O524" s="28"/>
      <c r="P524" s="28"/>
      <c r="Q524" s="33">
        <f t="shared" si="19"/>
        <v>12.7</v>
      </c>
      <c r="R524" s="34">
        <v>12.7</v>
      </c>
      <c r="S524" s="28"/>
      <c r="T524" s="30">
        <f t="shared" si="21"/>
        <v>0</v>
      </c>
      <c r="U524" s="28"/>
      <c r="V524" s="28"/>
      <c r="W524" s="30">
        <f t="shared" si="23"/>
        <v>0</v>
      </c>
      <c r="X524" s="28"/>
      <c r="Y524" s="28"/>
      <c r="Z524" s="30">
        <f t="shared" si="103"/>
        <v>123.8</v>
      </c>
      <c r="AA524" s="28"/>
      <c r="AB524" s="34">
        <v>123.8</v>
      </c>
      <c r="AC524" s="33">
        <f t="shared" si="104"/>
        <v>1726.6</v>
      </c>
      <c r="AD524" s="34">
        <v>1726.6</v>
      </c>
      <c r="AE524" s="28"/>
      <c r="AF524" s="30">
        <f t="shared" si="29"/>
        <v>0</v>
      </c>
      <c r="AG524" s="28"/>
      <c r="AH524" s="28"/>
      <c r="AI524" s="31"/>
      <c r="AJ524" s="33">
        <f t="shared" si="31"/>
        <v>48.1</v>
      </c>
      <c r="AK524" s="34">
        <v>24.7</v>
      </c>
      <c r="AL524" s="115">
        <v>23.4</v>
      </c>
      <c r="AM524" s="31"/>
    </row>
    <row r="525" hidden="1" outlineLevel="2">
      <c r="A525" s="92"/>
      <c r="B525" s="116"/>
      <c r="C525" s="116"/>
      <c r="D525" s="11">
        <v>2020.0</v>
      </c>
      <c r="E525" s="5">
        <f t="shared" si="11"/>
        <v>0</v>
      </c>
      <c r="F525" s="5"/>
      <c r="G525" s="5"/>
      <c r="H525" s="33">
        <f t="shared" si="13"/>
        <v>150</v>
      </c>
      <c r="I525" s="46">
        <v>150.0</v>
      </c>
      <c r="J525" s="28"/>
      <c r="K525" s="30">
        <f t="shared" si="51"/>
        <v>0</v>
      </c>
      <c r="L525" s="28"/>
      <c r="M525" s="28"/>
      <c r="N525" s="30">
        <f t="shared" si="17"/>
        <v>0</v>
      </c>
      <c r="O525" s="28"/>
      <c r="P525" s="28"/>
      <c r="Q525" s="33">
        <f t="shared" si="19"/>
        <v>572</v>
      </c>
      <c r="R525" s="46">
        <v>572.0</v>
      </c>
      <c r="S525" s="28"/>
      <c r="T525" s="30">
        <f t="shared" si="21"/>
        <v>0</v>
      </c>
      <c r="U525" s="28"/>
      <c r="V525" s="28"/>
      <c r="W525" s="30">
        <f t="shared" si="23"/>
        <v>0</v>
      </c>
      <c r="X525" s="28"/>
      <c r="Y525" s="28"/>
      <c r="Z525" s="30">
        <f t="shared" si="103"/>
        <v>0</v>
      </c>
      <c r="AA525" s="28"/>
      <c r="AB525" s="28"/>
      <c r="AC525" s="33">
        <f t="shared" si="104"/>
        <v>174</v>
      </c>
      <c r="AD525" s="34">
        <v>174.0</v>
      </c>
      <c r="AE525" s="28"/>
      <c r="AF525" s="33">
        <f t="shared" si="29"/>
        <v>234</v>
      </c>
      <c r="AG525" s="46">
        <v>234.0</v>
      </c>
      <c r="AH525" s="28"/>
      <c r="AI525" s="44" t="s">
        <v>214</v>
      </c>
      <c r="AJ525" s="33">
        <f t="shared" si="31"/>
        <v>864.7</v>
      </c>
      <c r="AK525" s="124">
        <v>849.0</v>
      </c>
      <c r="AL525" s="115">
        <v>15.7</v>
      </c>
      <c r="AM525" s="44" t="s">
        <v>215</v>
      </c>
    </row>
    <row r="526" hidden="1" outlineLevel="2">
      <c r="A526" s="92"/>
      <c r="B526" s="116"/>
      <c r="C526" s="116"/>
      <c r="D526" s="35">
        <v>2021.0</v>
      </c>
      <c r="E526" s="5">
        <f t="shared" si="11"/>
        <v>0</v>
      </c>
      <c r="F526" s="5">
        <f t="shared" ref="F526:G526" si="1215">I526+L526+O526+R526+U526+X526+AA526+AD526+AK526+AG526</f>
        <v>0</v>
      </c>
      <c r="G526" s="5">
        <f t="shared" si="1215"/>
        <v>0</v>
      </c>
      <c r="H526" s="33">
        <f t="shared" si="13"/>
        <v>0</v>
      </c>
      <c r="I526" s="46"/>
      <c r="J526" s="28"/>
      <c r="K526" s="30">
        <f t="shared" si="51"/>
        <v>0</v>
      </c>
      <c r="L526" s="28"/>
      <c r="M526" s="28"/>
      <c r="N526" s="30">
        <f t="shared" si="17"/>
        <v>0</v>
      </c>
      <c r="O526" s="28"/>
      <c r="P526" s="28"/>
      <c r="Q526" s="33">
        <f t="shared" si="19"/>
        <v>0</v>
      </c>
      <c r="R526" s="46"/>
      <c r="S526" s="28"/>
      <c r="T526" s="30">
        <f t="shared" si="21"/>
        <v>0</v>
      </c>
      <c r="U526" s="28"/>
      <c r="V526" s="28"/>
      <c r="W526" s="30">
        <f t="shared" si="23"/>
        <v>0</v>
      </c>
      <c r="X526" s="28"/>
      <c r="Y526" s="28"/>
      <c r="Z526" s="30">
        <f t="shared" si="103"/>
        <v>0</v>
      </c>
      <c r="AA526" s="28"/>
      <c r="AB526" s="28"/>
      <c r="AC526" s="33">
        <f t="shared" si="104"/>
        <v>0</v>
      </c>
      <c r="AD526" s="34"/>
      <c r="AE526" s="28"/>
      <c r="AF526" s="33">
        <f t="shared" si="29"/>
        <v>0</v>
      </c>
      <c r="AG526" s="46"/>
      <c r="AH526" s="46"/>
      <c r="AI526" s="48"/>
      <c r="AJ526" s="33">
        <f t="shared" si="31"/>
        <v>0</v>
      </c>
      <c r="AK526" s="124"/>
      <c r="AL526" s="115"/>
      <c r="AM526" s="31"/>
    </row>
    <row r="527" hidden="1" outlineLevel="1" collapsed="1">
      <c r="A527" s="22">
        <v>65.0</v>
      </c>
      <c r="B527" s="22" t="s">
        <v>216</v>
      </c>
      <c r="C527" s="22" t="s">
        <v>217</v>
      </c>
      <c r="D527" s="24"/>
      <c r="E527" s="25">
        <f t="shared" si="11"/>
        <v>5255.8</v>
      </c>
      <c r="F527" s="25">
        <f t="shared" ref="F527:G527" si="1216">SUM(F528:F534)</f>
        <v>4677.8</v>
      </c>
      <c r="G527" s="25">
        <f t="shared" si="1216"/>
        <v>578</v>
      </c>
      <c r="H527" s="26">
        <f t="shared" si="13"/>
        <v>1271.4</v>
      </c>
      <c r="I527" s="22">
        <f t="shared" ref="I527:J527" si="1217">SUM(I528:I534)</f>
        <v>1271.4</v>
      </c>
      <c r="J527" s="22">
        <f t="shared" si="1217"/>
        <v>0</v>
      </c>
      <c r="K527" s="26">
        <f t="shared" si="51"/>
        <v>399.9</v>
      </c>
      <c r="L527" s="22">
        <f t="shared" ref="L527:M527" si="1218">SUM(L528:L534)</f>
        <v>399.9</v>
      </c>
      <c r="M527" s="22">
        <f t="shared" si="1218"/>
        <v>0</v>
      </c>
      <c r="N527" s="26">
        <f t="shared" si="17"/>
        <v>0</v>
      </c>
      <c r="O527" s="22">
        <f t="shared" ref="O527:P527" si="1219">SUM(O528:O534)</f>
        <v>0</v>
      </c>
      <c r="P527" s="22">
        <f t="shared" si="1219"/>
        <v>0</v>
      </c>
      <c r="Q527" s="26">
        <f t="shared" si="19"/>
        <v>0</v>
      </c>
      <c r="R527" s="22">
        <f t="shared" ref="R527:S527" si="1220">SUM(R528:R534)</f>
        <v>0</v>
      </c>
      <c r="S527" s="22">
        <f t="shared" si="1220"/>
        <v>0</v>
      </c>
      <c r="T527" s="26">
        <f t="shared" si="21"/>
        <v>299</v>
      </c>
      <c r="U527" s="22">
        <f t="shared" ref="U527:V527" si="1221">SUM(U528:U534)</f>
        <v>299</v>
      </c>
      <c r="V527" s="22">
        <f t="shared" si="1221"/>
        <v>0</v>
      </c>
      <c r="W527" s="26">
        <f t="shared" si="23"/>
        <v>0</v>
      </c>
      <c r="X527" s="22">
        <f t="shared" ref="X527:Y527" si="1222">SUM(X528:X534)</f>
        <v>0</v>
      </c>
      <c r="Y527" s="22">
        <f t="shared" si="1222"/>
        <v>0</v>
      </c>
      <c r="Z527" s="26">
        <f t="shared" si="103"/>
        <v>0</v>
      </c>
      <c r="AA527" s="22">
        <f t="shared" ref="AA527:AB527" si="1223">SUM(AA528:AA534)</f>
        <v>0</v>
      </c>
      <c r="AB527" s="22">
        <f t="shared" si="1223"/>
        <v>0</v>
      </c>
      <c r="AC527" s="26">
        <f t="shared" si="104"/>
        <v>0</v>
      </c>
      <c r="AD527" s="22">
        <f t="shared" ref="AD527:AE527" si="1224">SUM(AD528:AD534)</f>
        <v>0</v>
      </c>
      <c r="AE527" s="22">
        <f t="shared" si="1224"/>
        <v>0</v>
      </c>
      <c r="AF527" s="26">
        <f t="shared" si="29"/>
        <v>1796.5</v>
      </c>
      <c r="AG527" s="22">
        <f t="shared" ref="AG527:AH527" si="1225">SUM(AG528:AG534)</f>
        <v>1218.5</v>
      </c>
      <c r="AH527" s="22">
        <f t="shared" si="1225"/>
        <v>578</v>
      </c>
      <c r="AI527" s="27"/>
      <c r="AJ527" s="26">
        <f t="shared" si="31"/>
        <v>1489</v>
      </c>
      <c r="AK527" s="22">
        <f t="shared" ref="AK527:AL527" si="1226">SUM(AK528:AK534)</f>
        <v>1489</v>
      </c>
      <c r="AL527" s="22">
        <f t="shared" si="1226"/>
        <v>0</v>
      </c>
      <c r="AM527" s="27"/>
    </row>
    <row r="528" hidden="1" outlineLevel="2">
      <c r="A528" s="92"/>
      <c r="B528" s="116"/>
      <c r="C528" s="116"/>
      <c r="D528" s="11">
        <v>2015.0</v>
      </c>
      <c r="E528" s="5">
        <f t="shared" si="11"/>
        <v>596.4</v>
      </c>
      <c r="F528" s="5">
        <f t="shared" ref="F528:G528" si="1227">I528+L528+O528+R528+U528+X528+AA528+AD528+AK528+AG528</f>
        <v>596.4</v>
      </c>
      <c r="G528" s="5">
        <f t="shared" si="1227"/>
        <v>0</v>
      </c>
      <c r="H528" s="30">
        <f t="shared" si="13"/>
        <v>99.2</v>
      </c>
      <c r="I528" s="34">
        <v>99.2</v>
      </c>
      <c r="J528" s="28"/>
      <c r="K528" s="30">
        <f t="shared" si="51"/>
        <v>0</v>
      </c>
      <c r="L528" s="28"/>
      <c r="M528" s="28"/>
      <c r="N528" s="30">
        <f t="shared" si="17"/>
        <v>0</v>
      </c>
      <c r="O528" s="28"/>
      <c r="P528" s="28"/>
      <c r="Q528" s="30">
        <f t="shared" si="19"/>
        <v>0</v>
      </c>
      <c r="R528" s="28"/>
      <c r="S528" s="28"/>
      <c r="T528" s="30">
        <f t="shared" si="21"/>
        <v>0</v>
      </c>
      <c r="U528" s="28"/>
      <c r="V528" s="28"/>
      <c r="W528" s="30">
        <f t="shared" si="23"/>
        <v>0</v>
      </c>
      <c r="X528" s="28"/>
      <c r="Y528" s="28"/>
      <c r="Z528" s="30">
        <f t="shared" si="103"/>
        <v>0</v>
      </c>
      <c r="AA528" s="28"/>
      <c r="AB528" s="28"/>
      <c r="AC528" s="30">
        <f t="shared" si="104"/>
        <v>0</v>
      </c>
      <c r="AD528" s="28"/>
      <c r="AE528" s="28"/>
      <c r="AF528" s="33">
        <f t="shared" si="29"/>
        <v>481</v>
      </c>
      <c r="AG528" s="119">
        <v>481.0</v>
      </c>
      <c r="AH528" s="125"/>
      <c r="AI528" s="31"/>
      <c r="AJ528" s="33">
        <f t="shared" si="31"/>
        <v>16.2</v>
      </c>
      <c r="AK528" s="34">
        <v>16.2</v>
      </c>
      <c r="AL528" s="28"/>
      <c r="AM528" s="31"/>
    </row>
    <row r="529" hidden="1" outlineLevel="2">
      <c r="A529" s="92"/>
      <c r="B529" s="116"/>
      <c r="C529" s="116"/>
      <c r="D529" s="11">
        <v>2016.0</v>
      </c>
      <c r="E529" s="5">
        <f t="shared" si="11"/>
        <v>1206</v>
      </c>
      <c r="F529" s="5">
        <f t="shared" ref="F529:G529" si="1228">I529+L529+O529+R529+U529+X529+AA529+AD529+AK529+AG529</f>
        <v>1206</v>
      </c>
      <c r="G529" s="5">
        <f t="shared" si="1228"/>
        <v>0</v>
      </c>
      <c r="H529" s="33">
        <f t="shared" si="13"/>
        <v>739</v>
      </c>
      <c r="I529" s="34">
        <v>739.0</v>
      </c>
      <c r="J529" s="28"/>
      <c r="K529" s="30">
        <f t="shared" si="51"/>
        <v>0</v>
      </c>
      <c r="L529" s="28"/>
      <c r="M529" s="28"/>
      <c r="N529" s="30">
        <f t="shared" si="17"/>
        <v>0</v>
      </c>
      <c r="O529" s="28"/>
      <c r="P529" s="28"/>
      <c r="Q529" s="30">
        <f t="shared" si="19"/>
        <v>0</v>
      </c>
      <c r="R529" s="28"/>
      <c r="S529" s="28"/>
      <c r="T529" s="30">
        <f t="shared" si="21"/>
        <v>0</v>
      </c>
      <c r="U529" s="28"/>
      <c r="V529" s="28"/>
      <c r="W529" s="30">
        <f t="shared" si="23"/>
        <v>0</v>
      </c>
      <c r="X529" s="28"/>
      <c r="Y529" s="28"/>
      <c r="Z529" s="30">
        <f t="shared" si="103"/>
        <v>0</v>
      </c>
      <c r="AA529" s="28"/>
      <c r="AB529" s="28"/>
      <c r="AC529" s="30">
        <f t="shared" si="104"/>
        <v>0</v>
      </c>
      <c r="AD529" s="28"/>
      <c r="AE529" s="28"/>
      <c r="AF529" s="33">
        <f t="shared" si="29"/>
        <v>312.3</v>
      </c>
      <c r="AG529" s="34">
        <v>312.3</v>
      </c>
      <c r="AH529" s="117"/>
      <c r="AI529" s="31"/>
      <c r="AJ529" s="33">
        <f t="shared" si="31"/>
        <v>154.7</v>
      </c>
      <c r="AK529" s="34">
        <v>154.7</v>
      </c>
      <c r="AL529" s="28"/>
      <c r="AM529" s="31"/>
    </row>
    <row r="530" hidden="1" outlineLevel="2">
      <c r="A530" s="92"/>
      <c r="B530" s="116"/>
      <c r="C530" s="116"/>
      <c r="D530" s="11">
        <v>2017.0</v>
      </c>
      <c r="E530" s="5">
        <f t="shared" si="11"/>
        <v>1090.4</v>
      </c>
      <c r="F530" s="5">
        <f t="shared" ref="F530:G530" si="1229">I530+L530+O530+R530+U530+X530+AA530+AD530+AK530+AG530</f>
        <v>1090.4</v>
      </c>
      <c r="G530" s="5">
        <f t="shared" si="1229"/>
        <v>0</v>
      </c>
      <c r="H530" s="30">
        <f t="shared" si="13"/>
        <v>424.5</v>
      </c>
      <c r="I530" s="34">
        <v>424.5</v>
      </c>
      <c r="J530" s="28"/>
      <c r="K530" s="33">
        <f t="shared" si="51"/>
        <v>355.7</v>
      </c>
      <c r="L530" s="34">
        <v>355.7</v>
      </c>
      <c r="M530" s="28"/>
      <c r="N530" s="30">
        <f t="shared" si="17"/>
        <v>0</v>
      </c>
      <c r="O530" s="28"/>
      <c r="P530" s="28"/>
      <c r="Q530" s="30">
        <f t="shared" si="19"/>
        <v>0</v>
      </c>
      <c r="R530" s="28"/>
      <c r="S530" s="28"/>
      <c r="T530" s="30">
        <f t="shared" si="21"/>
        <v>0</v>
      </c>
      <c r="U530" s="28"/>
      <c r="V530" s="28"/>
      <c r="W530" s="30">
        <f t="shared" si="23"/>
        <v>0</v>
      </c>
      <c r="X530" s="28"/>
      <c r="Y530" s="28"/>
      <c r="Z530" s="30">
        <f t="shared" si="103"/>
        <v>0</v>
      </c>
      <c r="AA530" s="28"/>
      <c r="AB530" s="28"/>
      <c r="AC530" s="30">
        <f t="shared" si="104"/>
        <v>0</v>
      </c>
      <c r="AD530" s="28"/>
      <c r="AE530" s="28"/>
      <c r="AF530" s="33">
        <f t="shared" si="29"/>
        <v>310.2</v>
      </c>
      <c r="AG530" s="34">
        <v>310.2</v>
      </c>
      <c r="AH530" s="117"/>
      <c r="AI530" s="31"/>
      <c r="AJ530" s="30">
        <f t="shared" si="31"/>
        <v>0</v>
      </c>
      <c r="AK530" s="28"/>
      <c r="AL530" s="28"/>
      <c r="AM530" s="31"/>
    </row>
    <row r="531" hidden="1" outlineLevel="2">
      <c r="A531" s="92"/>
      <c r="B531" s="116"/>
      <c r="C531" s="116"/>
      <c r="D531" s="11">
        <v>2018.0</v>
      </c>
      <c r="E531" s="5">
        <f t="shared" si="11"/>
        <v>579.9</v>
      </c>
      <c r="F531" s="5">
        <f t="shared" ref="F531:G531" si="1230">I531+L531+O531+R531+U531+X531+AA531+AD531+AK531+AG531</f>
        <v>507.9</v>
      </c>
      <c r="G531" s="5">
        <f t="shared" si="1230"/>
        <v>72</v>
      </c>
      <c r="H531" s="33">
        <f t="shared" si="13"/>
        <v>8.7</v>
      </c>
      <c r="I531" s="34">
        <v>8.7</v>
      </c>
      <c r="J531" s="28"/>
      <c r="K531" s="33">
        <f t="shared" si="51"/>
        <v>44.2</v>
      </c>
      <c r="L531" s="34">
        <v>44.2</v>
      </c>
      <c r="M531" s="28"/>
      <c r="N531" s="30">
        <f t="shared" si="17"/>
        <v>0</v>
      </c>
      <c r="O531" s="28"/>
      <c r="P531" s="28"/>
      <c r="Q531" s="30">
        <f t="shared" si="19"/>
        <v>0</v>
      </c>
      <c r="R531" s="28"/>
      <c r="S531" s="28"/>
      <c r="T531" s="30">
        <f t="shared" si="21"/>
        <v>0</v>
      </c>
      <c r="U531" s="28"/>
      <c r="V531" s="28"/>
      <c r="W531" s="30">
        <f t="shared" si="23"/>
        <v>0</v>
      </c>
      <c r="X531" s="28"/>
      <c r="Y531" s="28"/>
      <c r="Z531" s="30">
        <f t="shared" si="103"/>
        <v>0</v>
      </c>
      <c r="AA531" s="28"/>
      <c r="AB531" s="28"/>
      <c r="AC531" s="30">
        <f t="shared" si="104"/>
        <v>0</v>
      </c>
      <c r="AD531" s="28"/>
      <c r="AE531" s="28"/>
      <c r="AF531" s="30">
        <f t="shared" si="29"/>
        <v>72</v>
      </c>
      <c r="AG531" s="28"/>
      <c r="AH531" s="115">
        <v>72.0</v>
      </c>
      <c r="AI531" s="31"/>
      <c r="AJ531" s="33">
        <f t="shared" si="31"/>
        <v>455</v>
      </c>
      <c r="AK531" s="34">
        <v>455.0</v>
      </c>
      <c r="AL531" s="28"/>
      <c r="AM531" s="31"/>
    </row>
    <row r="532" hidden="1" outlineLevel="2">
      <c r="A532" s="92"/>
      <c r="B532" s="116"/>
      <c r="C532" s="116"/>
      <c r="D532" s="11">
        <v>2019.0</v>
      </c>
      <c r="E532" s="5">
        <f t="shared" si="11"/>
        <v>607.1</v>
      </c>
      <c r="F532" s="5">
        <f t="shared" ref="F532:G532" si="1231">I532+L532+O532+R532+U532+X532+AA532+AD532+AK532+AG532</f>
        <v>497.1</v>
      </c>
      <c r="G532" s="5">
        <f t="shared" si="1231"/>
        <v>110</v>
      </c>
      <c r="H532" s="33">
        <f t="shared" si="13"/>
        <v>0</v>
      </c>
      <c r="I532" s="28"/>
      <c r="J532" s="28"/>
      <c r="K532" s="30">
        <f t="shared" si="51"/>
        <v>0</v>
      </c>
      <c r="L532" s="28"/>
      <c r="M532" s="28"/>
      <c r="N532" s="30">
        <f t="shared" si="17"/>
        <v>0</v>
      </c>
      <c r="O532" s="28"/>
      <c r="P532" s="28"/>
      <c r="Q532" s="30">
        <f t="shared" si="19"/>
        <v>0</v>
      </c>
      <c r="R532" s="28"/>
      <c r="S532" s="28"/>
      <c r="T532" s="30">
        <f t="shared" si="21"/>
        <v>0</v>
      </c>
      <c r="U532" s="28"/>
      <c r="V532" s="28"/>
      <c r="W532" s="30">
        <f t="shared" si="23"/>
        <v>0</v>
      </c>
      <c r="X532" s="28"/>
      <c r="Y532" s="28"/>
      <c r="Z532" s="30">
        <f t="shared" si="103"/>
        <v>0</v>
      </c>
      <c r="AA532" s="28"/>
      <c r="AB532" s="28"/>
      <c r="AC532" s="30">
        <f t="shared" si="104"/>
        <v>0</v>
      </c>
      <c r="AD532" s="28"/>
      <c r="AE532" s="28"/>
      <c r="AF532" s="33">
        <f t="shared" si="29"/>
        <v>225</v>
      </c>
      <c r="AG532" s="34">
        <v>115.0</v>
      </c>
      <c r="AH532" s="115">
        <v>110.0</v>
      </c>
      <c r="AI532" s="31"/>
      <c r="AJ532" s="33">
        <f t="shared" si="31"/>
        <v>382.1</v>
      </c>
      <c r="AK532" s="34">
        <v>382.1</v>
      </c>
      <c r="AL532" s="28"/>
      <c r="AM532" s="31"/>
    </row>
    <row r="533" hidden="1" outlineLevel="2">
      <c r="A533" s="92"/>
      <c r="B533" s="116"/>
      <c r="C533" s="116"/>
      <c r="D533" s="11">
        <v>2020.0</v>
      </c>
      <c r="E533" s="5">
        <f t="shared" si="11"/>
        <v>1176</v>
      </c>
      <c r="F533" s="5">
        <f t="shared" ref="F533:G533" si="1232">I533+L533+O533+R533+U533+X533+AA533+AD533+AK533+AG533</f>
        <v>780</v>
      </c>
      <c r="G533" s="5">
        <f t="shared" si="1232"/>
        <v>396</v>
      </c>
      <c r="H533" s="33">
        <f t="shared" si="13"/>
        <v>0</v>
      </c>
      <c r="I533" s="28"/>
      <c r="J533" s="28"/>
      <c r="K533" s="30">
        <f t="shared" si="51"/>
        <v>0</v>
      </c>
      <c r="L533" s="28"/>
      <c r="M533" s="28"/>
      <c r="N533" s="30">
        <f t="shared" si="17"/>
        <v>0</v>
      </c>
      <c r="O533" s="28"/>
      <c r="P533" s="28"/>
      <c r="Q533" s="30">
        <f t="shared" si="19"/>
        <v>0</v>
      </c>
      <c r="R533" s="28"/>
      <c r="S533" s="28"/>
      <c r="T533" s="33">
        <f t="shared" si="21"/>
        <v>299</v>
      </c>
      <c r="U533" s="34">
        <v>299.0</v>
      </c>
      <c r="V533" s="28"/>
      <c r="W533" s="30">
        <f t="shared" si="23"/>
        <v>0</v>
      </c>
      <c r="X533" s="28"/>
      <c r="Y533" s="28"/>
      <c r="Z533" s="30">
        <f t="shared" si="103"/>
        <v>0</v>
      </c>
      <c r="AA533" s="28"/>
      <c r="AB533" s="28"/>
      <c r="AC533" s="30">
        <f t="shared" si="104"/>
        <v>0</v>
      </c>
      <c r="AD533" s="28"/>
      <c r="AE533" s="28"/>
      <c r="AF533" s="33">
        <f t="shared" si="29"/>
        <v>396</v>
      </c>
      <c r="AG533" s="46"/>
      <c r="AH533" s="115">
        <v>396.0</v>
      </c>
      <c r="AI533" s="31"/>
      <c r="AJ533" s="33">
        <f t="shared" si="31"/>
        <v>481</v>
      </c>
      <c r="AK533" s="34">
        <v>481.0</v>
      </c>
      <c r="AL533" s="28"/>
      <c r="AM533" s="44" t="s">
        <v>218</v>
      </c>
    </row>
    <row r="534" hidden="1" outlineLevel="2">
      <c r="A534" s="92"/>
      <c r="B534" s="116"/>
      <c r="C534" s="116"/>
      <c r="D534" s="35">
        <v>2021.0</v>
      </c>
      <c r="E534" s="5">
        <f t="shared" si="11"/>
        <v>0</v>
      </c>
      <c r="F534" s="5">
        <f t="shared" ref="F534:G534" si="1233">I534+L534+O534+R534+U534+X534+AA534+AD534+AK534+AG534</f>
        <v>0</v>
      </c>
      <c r="G534" s="5">
        <f t="shared" si="1233"/>
        <v>0</v>
      </c>
      <c r="H534" s="33">
        <f t="shared" si="13"/>
        <v>0</v>
      </c>
      <c r="I534" s="28"/>
      <c r="J534" s="28"/>
      <c r="K534" s="30">
        <f t="shared" si="51"/>
        <v>0</v>
      </c>
      <c r="L534" s="28"/>
      <c r="M534" s="28"/>
      <c r="N534" s="30">
        <f t="shared" si="17"/>
        <v>0</v>
      </c>
      <c r="O534" s="28"/>
      <c r="P534" s="28"/>
      <c r="Q534" s="30">
        <f t="shared" si="19"/>
        <v>0</v>
      </c>
      <c r="R534" s="28"/>
      <c r="S534" s="28"/>
      <c r="T534" s="33">
        <f t="shared" si="21"/>
        <v>0</v>
      </c>
      <c r="U534" s="34"/>
      <c r="V534" s="28"/>
      <c r="W534" s="30">
        <f t="shared" si="23"/>
        <v>0</v>
      </c>
      <c r="X534" s="28"/>
      <c r="Y534" s="28"/>
      <c r="Z534" s="30">
        <f t="shared" si="103"/>
        <v>0</v>
      </c>
      <c r="AA534" s="28"/>
      <c r="AB534" s="28"/>
      <c r="AC534" s="30">
        <f t="shared" si="104"/>
        <v>0</v>
      </c>
      <c r="AD534" s="28"/>
      <c r="AE534" s="28"/>
      <c r="AF534" s="33">
        <f t="shared" si="29"/>
        <v>0</v>
      </c>
      <c r="AG534" s="46"/>
      <c r="AH534" s="115"/>
      <c r="AI534" s="31"/>
      <c r="AJ534" s="33">
        <f t="shared" si="31"/>
        <v>0</v>
      </c>
      <c r="AK534" s="34"/>
      <c r="AL534" s="28"/>
      <c r="AM534" s="31"/>
    </row>
    <row r="535" hidden="1" outlineLevel="1" collapsed="1">
      <c r="A535" s="22">
        <v>66.0</v>
      </c>
      <c r="B535" s="22" t="s">
        <v>219</v>
      </c>
      <c r="C535" s="22" t="s">
        <v>220</v>
      </c>
      <c r="D535" s="24"/>
      <c r="E535" s="25">
        <f t="shared" si="11"/>
        <v>6918.197</v>
      </c>
      <c r="F535" s="25">
        <f t="shared" ref="F535:G535" si="1234">SUM(F536:F542)</f>
        <v>6467.197</v>
      </c>
      <c r="G535" s="25">
        <f t="shared" si="1234"/>
        <v>451</v>
      </c>
      <c r="H535" s="26">
        <f t="shared" si="13"/>
        <v>296.8</v>
      </c>
      <c r="I535" s="22">
        <f t="shared" ref="I535:J535" si="1235">SUM(I536:I542)</f>
        <v>296.8</v>
      </c>
      <c r="J535" s="22">
        <f t="shared" si="1235"/>
        <v>0</v>
      </c>
      <c r="K535" s="26">
        <f t="shared" si="51"/>
        <v>0</v>
      </c>
      <c r="L535" s="22">
        <f t="shared" ref="L535:M535" si="1236">SUM(L536:L542)</f>
        <v>0</v>
      </c>
      <c r="M535" s="22">
        <f t="shared" si="1236"/>
        <v>0</v>
      </c>
      <c r="N535" s="26">
        <f t="shared" si="17"/>
        <v>301.3</v>
      </c>
      <c r="O535" s="22">
        <f t="shared" ref="O535:P535" si="1237">SUM(O536:O542)</f>
        <v>252.5</v>
      </c>
      <c r="P535" s="22">
        <f t="shared" si="1237"/>
        <v>48.8</v>
      </c>
      <c r="Q535" s="26">
        <f t="shared" si="19"/>
        <v>0</v>
      </c>
      <c r="R535" s="22">
        <f t="shared" ref="R535:S535" si="1238">SUM(R536:R542)</f>
        <v>0</v>
      </c>
      <c r="S535" s="22">
        <f t="shared" si="1238"/>
        <v>0</v>
      </c>
      <c r="T535" s="26">
        <f t="shared" si="21"/>
        <v>0</v>
      </c>
      <c r="U535" s="22">
        <f t="shared" ref="U535:V535" si="1239">SUM(U536:U542)</f>
        <v>0</v>
      </c>
      <c r="V535" s="22">
        <f t="shared" si="1239"/>
        <v>0</v>
      </c>
      <c r="W535" s="26">
        <f t="shared" si="23"/>
        <v>0</v>
      </c>
      <c r="X535" s="22">
        <f t="shared" ref="X535:Y535" si="1240">SUM(X536:X542)</f>
        <v>0</v>
      </c>
      <c r="Y535" s="22">
        <f t="shared" si="1240"/>
        <v>0</v>
      </c>
      <c r="Z535" s="26">
        <f t="shared" si="103"/>
        <v>39</v>
      </c>
      <c r="AA535" s="22">
        <f t="shared" ref="AA535:AB535" si="1241">SUM(AA536:AA542)</f>
        <v>0</v>
      </c>
      <c r="AB535" s="22">
        <f t="shared" si="1241"/>
        <v>39</v>
      </c>
      <c r="AC535" s="26">
        <f t="shared" si="104"/>
        <v>5256.2</v>
      </c>
      <c r="AD535" s="22">
        <f t="shared" ref="AD535:AE535" si="1242">SUM(AD536:AD542)</f>
        <v>5256.2</v>
      </c>
      <c r="AE535" s="22">
        <f t="shared" si="1242"/>
        <v>0</v>
      </c>
      <c r="AF535" s="26">
        <f t="shared" si="29"/>
        <v>363.2</v>
      </c>
      <c r="AG535" s="22">
        <f t="shared" ref="AG535:AH535" si="1243">SUM(AG536:AG542)</f>
        <v>0</v>
      </c>
      <c r="AH535" s="22">
        <f t="shared" si="1243"/>
        <v>363.2</v>
      </c>
      <c r="AI535" s="27"/>
      <c r="AJ535" s="26">
        <f t="shared" si="31"/>
        <v>661.697</v>
      </c>
      <c r="AK535" s="22">
        <f t="shared" ref="AK535:AL535" si="1244">SUM(AK536:AK542)</f>
        <v>661.697</v>
      </c>
      <c r="AL535" s="22">
        <f t="shared" si="1244"/>
        <v>0</v>
      </c>
      <c r="AM535" s="27"/>
    </row>
    <row r="536" hidden="1" outlineLevel="2">
      <c r="A536" s="92"/>
      <c r="B536" s="116"/>
      <c r="C536" s="116"/>
      <c r="D536" s="11">
        <v>2015.0</v>
      </c>
      <c r="E536" s="5">
        <f t="shared" si="11"/>
        <v>21.6</v>
      </c>
      <c r="F536" s="5">
        <f t="shared" ref="F536:G536" si="1245">I536+L536+O536+R536+U536+X536+AA536+AD536+AK536+AG536</f>
        <v>21.6</v>
      </c>
      <c r="G536" s="5">
        <f t="shared" si="1245"/>
        <v>0</v>
      </c>
      <c r="H536" s="30">
        <f t="shared" si="13"/>
        <v>0</v>
      </c>
      <c r="I536" s="28"/>
      <c r="J536" s="28"/>
      <c r="K536" s="30">
        <f t="shared" si="51"/>
        <v>0</v>
      </c>
      <c r="L536" s="28"/>
      <c r="M536" s="28"/>
      <c r="N536" s="30">
        <f t="shared" si="17"/>
        <v>0</v>
      </c>
      <c r="O536" s="28"/>
      <c r="P536" s="28"/>
      <c r="Q536" s="30">
        <f t="shared" si="19"/>
        <v>0</v>
      </c>
      <c r="R536" s="28"/>
      <c r="S536" s="28"/>
      <c r="T536" s="30">
        <f t="shared" si="21"/>
        <v>0</v>
      </c>
      <c r="U536" s="28"/>
      <c r="V536" s="28"/>
      <c r="W536" s="30">
        <f t="shared" si="23"/>
        <v>0</v>
      </c>
      <c r="X536" s="28"/>
      <c r="Y536" s="28"/>
      <c r="Z536" s="30">
        <f t="shared" si="103"/>
        <v>0</v>
      </c>
      <c r="AA536" s="28"/>
      <c r="AB536" s="28"/>
      <c r="AC536" s="30">
        <f t="shared" si="104"/>
        <v>0</v>
      </c>
      <c r="AD536" s="28"/>
      <c r="AE536" s="28"/>
      <c r="AF536" s="30">
        <f t="shared" si="29"/>
        <v>0</v>
      </c>
      <c r="AG536" s="28"/>
      <c r="AH536" s="28"/>
      <c r="AI536" s="31"/>
      <c r="AJ536" s="56">
        <f t="shared" si="31"/>
        <v>21.6</v>
      </c>
      <c r="AK536" s="115">
        <v>21.6</v>
      </c>
      <c r="AL536" s="28"/>
      <c r="AM536" s="31"/>
    </row>
    <row r="537" hidden="1" outlineLevel="2">
      <c r="A537" s="92"/>
      <c r="B537" s="116"/>
      <c r="C537" s="116"/>
      <c r="D537" s="11">
        <v>2016.0</v>
      </c>
      <c r="E537" s="5">
        <f t="shared" si="11"/>
        <v>484.9</v>
      </c>
      <c r="F537" s="5">
        <f t="shared" ref="F537:G537" si="1246">I537+L537+O537+R537+U537+X537+AA537+AD537+AK537+AG537</f>
        <v>484.9</v>
      </c>
      <c r="G537" s="5">
        <f t="shared" si="1246"/>
        <v>0</v>
      </c>
      <c r="H537" s="33">
        <f t="shared" si="13"/>
        <v>296.8</v>
      </c>
      <c r="I537" s="115">
        <v>296.8</v>
      </c>
      <c r="J537" s="28"/>
      <c r="K537" s="30">
        <f t="shared" si="51"/>
        <v>0</v>
      </c>
      <c r="L537" s="28"/>
      <c r="M537" s="28"/>
      <c r="N537" s="30">
        <f t="shared" si="17"/>
        <v>0</v>
      </c>
      <c r="O537" s="28"/>
      <c r="P537" s="28"/>
      <c r="Q537" s="30">
        <f t="shared" si="19"/>
        <v>0</v>
      </c>
      <c r="R537" s="28"/>
      <c r="S537" s="28"/>
      <c r="T537" s="30">
        <f t="shared" si="21"/>
        <v>0</v>
      </c>
      <c r="U537" s="28"/>
      <c r="V537" s="28"/>
      <c r="W537" s="30">
        <f t="shared" si="23"/>
        <v>0</v>
      </c>
      <c r="X537" s="28"/>
      <c r="Y537" s="28"/>
      <c r="Z537" s="30">
        <f t="shared" si="103"/>
        <v>0</v>
      </c>
      <c r="AA537" s="28"/>
      <c r="AB537" s="28"/>
      <c r="AC537" s="30">
        <f t="shared" si="104"/>
        <v>0</v>
      </c>
      <c r="AD537" s="28"/>
      <c r="AE537" s="28"/>
      <c r="AF537" s="30">
        <f t="shared" si="29"/>
        <v>0</v>
      </c>
      <c r="AG537" s="28"/>
      <c r="AH537" s="28"/>
      <c r="AI537" s="31"/>
      <c r="AJ537" s="56">
        <f t="shared" si="31"/>
        <v>188.1</v>
      </c>
      <c r="AK537" s="115">
        <v>188.1</v>
      </c>
      <c r="AL537" s="28"/>
      <c r="AM537" s="31"/>
    </row>
    <row r="538" hidden="1" outlineLevel="2">
      <c r="A538" s="92"/>
      <c r="B538" s="116"/>
      <c r="C538" s="116"/>
      <c r="D538" s="11">
        <v>2017.0</v>
      </c>
      <c r="E538" s="5">
        <f t="shared" si="11"/>
        <v>401.1</v>
      </c>
      <c r="F538" s="5">
        <f t="shared" ref="F538:G538" si="1247">I538+L538+O538+R538+U538+X538+AA538+AD538+AK538+AG538</f>
        <v>302.5</v>
      </c>
      <c r="G538" s="5">
        <f t="shared" si="1247"/>
        <v>98.6</v>
      </c>
      <c r="H538" s="30">
        <f t="shared" si="13"/>
        <v>0</v>
      </c>
      <c r="I538" s="28"/>
      <c r="J538" s="28"/>
      <c r="K538" s="30">
        <f t="shared" si="51"/>
        <v>0</v>
      </c>
      <c r="L538" s="28"/>
      <c r="M538" s="28"/>
      <c r="N538" s="56">
        <f t="shared" si="17"/>
        <v>301.3</v>
      </c>
      <c r="O538" s="115">
        <v>252.5</v>
      </c>
      <c r="P538" s="115">
        <v>48.8</v>
      </c>
      <c r="Q538" s="30">
        <f t="shared" si="19"/>
        <v>0</v>
      </c>
      <c r="R538" s="28"/>
      <c r="S538" s="28"/>
      <c r="T538" s="30">
        <f t="shared" si="21"/>
        <v>0</v>
      </c>
      <c r="U538" s="28"/>
      <c r="V538" s="28"/>
      <c r="W538" s="30">
        <f t="shared" si="23"/>
        <v>0</v>
      </c>
      <c r="X538" s="28"/>
      <c r="Y538" s="28"/>
      <c r="Z538" s="30">
        <f t="shared" si="103"/>
        <v>0</v>
      </c>
      <c r="AA538" s="28"/>
      <c r="AB538" s="28"/>
      <c r="AC538" s="30">
        <f t="shared" si="104"/>
        <v>0</v>
      </c>
      <c r="AD538" s="28"/>
      <c r="AE538" s="28"/>
      <c r="AF538" s="30">
        <f t="shared" si="29"/>
        <v>49.8</v>
      </c>
      <c r="AG538" s="28"/>
      <c r="AH538" s="115">
        <v>49.8</v>
      </c>
      <c r="AI538" s="31"/>
      <c r="AJ538" s="56">
        <f t="shared" si="31"/>
        <v>50</v>
      </c>
      <c r="AK538" s="115">
        <v>50.0</v>
      </c>
      <c r="AL538" s="28"/>
      <c r="AM538" s="31"/>
    </row>
    <row r="539" hidden="1" outlineLevel="2">
      <c r="A539" s="92"/>
      <c r="B539" s="116"/>
      <c r="C539" s="116"/>
      <c r="D539" s="11">
        <v>2018.0</v>
      </c>
      <c r="E539" s="5">
        <f t="shared" si="11"/>
        <v>680.2</v>
      </c>
      <c r="F539" s="5">
        <f t="shared" ref="F539:G539" si="1248">I539+L539+O539+R539+U539+X539+AA539+AD539+AK539+AG539</f>
        <v>641.2</v>
      </c>
      <c r="G539" s="5">
        <f t="shared" si="1248"/>
        <v>39</v>
      </c>
      <c r="H539" s="33">
        <f t="shared" si="13"/>
        <v>0</v>
      </c>
      <c r="I539" s="28"/>
      <c r="J539" s="28"/>
      <c r="K539" s="30">
        <f t="shared" si="51"/>
        <v>0</v>
      </c>
      <c r="L539" s="28"/>
      <c r="M539" s="28"/>
      <c r="N539" s="30">
        <f t="shared" si="17"/>
        <v>0</v>
      </c>
      <c r="O539" s="28"/>
      <c r="P539" s="28"/>
      <c r="Q539" s="30">
        <f t="shared" si="19"/>
        <v>0</v>
      </c>
      <c r="R539" s="28"/>
      <c r="S539" s="28"/>
      <c r="T539" s="30">
        <f t="shared" si="21"/>
        <v>0</v>
      </c>
      <c r="U539" s="28"/>
      <c r="V539" s="28"/>
      <c r="W539" s="30">
        <f t="shared" si="23"/>
        <v>0</v>
      </c>
      <c r="X539" s="28"/>
      <c r="Y539" s="28"/>
      <c r="Z539" s="56">
        <f t="shared" si="103"/>
        <v>39</v>
      </c>
      <c r="AA539" s="126"/>
      <c r="AB539" s="115">
        <v>39.0</v>
      </c>
      <c r="AC539" s="56">
        <f t="shared" si="104"/>
        <v>463.2</v>
      </c>
      <c r="AD539" s="115">
        <v>463.2</v>
      </c>
      <c r="AE539" s="28"/>
      <c r="AF539" s="30">
        <f t="shared" si="29"/>
        <v>0</v>
      </c>
      <c r="AG539" s="28"/>
      <c r="AH539" s="117"/>
      <c r="AI539" s="31"/>
      <c r="AJ539" s="56">
        <f t="shared" si="31"/>
        <v>178</v>
      </c>
      <c r="AK539" s="115">
        <v>178.0</v>
      </c>
      <c r="AL539" s="28"/>
      <c r="AM539" s="31"/>
    </row>
    <row r="540" hidden="1" outlineLevel="2">
      <c r="A540" s="92"/>
      <c r="B540" s="116"/>
      <c r="C540" s="116"/>
      <c r="D540" s="11">
        <v>2019.0</v>
      </c>
      <c r="E540" s="5">
        <f t="shared" si="11"/>
        <v>5134.197</v>
      </c>
      <c r="F540" s="5">
        <f t="shared" ref="F540:G540" si="1249">I540+L540+O540+R540+U540+X540+AA540+AD540+AK540+AG540</f>
        <v>5016.997</v>
      </c>
      <c r="G540" s="5">
        <f t="shared" si="1249"/>
        <v>117.2</v>
      </c>
      <c r="H540" s="33">
        <f t="shared" si="13"/>
        <v>0</v>
      </c>
      <c r="I540" s="28"/>
      <c r="J540" s="28"/>
      <c r="K540" s="30">
        <f t="shared" si="51"/>
        <v>0</v>
      </c>
      <c r="L540" s="28"/>
      <c r="M540" s="28"/>
      <c r="N540" s="30">
        <f t="shared" si="17"/>
        <v>0</v>
      </c>
      <c r="O540" s="28"/>
      <c r="P540" s="28"/>
      <c r="Q540" s="30">
        <f t="shared" si="19"/>
        <v>0</v>
      </c>
      <c r="R540" s="28"/>
      <c r="S540" s="28"/>
      <c r="T540" s="30">
        <f t="shared" si="21"/>
        <v>0</v>
      </c>
      <c r="U540" s="28"/>
      <c r="V540" s="28"/>
      <c r="W540" s="30">
        <f t="shared" si="23"/>
        <v>0</v>
      </c>
      <c r="X540" s="28"/>
      <c r="Y540" s="28"/>
      <c r="Z540" s="30">
        <f t="shared" si="103"/>
        <v>0</v>
      </c>
      <c r="AA540" s="28"/>
      <c r="AB540" s="28"/>
      <c r="AC540" s="56">
        <f t="shared" si="104"/>
        <v>4793</v>
      </c>
      <c r="AD540" s="115">
        <v>4793.0</v>
      </c>
      <c r="AE540" s="28"/>
      <c r="AF540" s="30">
        <f t="shared" si="29"/>
        <v>117.2</v>
      </c>
      <c r="AG540" s="28"/>
      <c r="AH540" s="115">
        <v>117.2</v>
      </c>
      <c r="AI540" s="31"/>
      <c r="AJ540" s="56">
        <f t="shared" si="31"/>
        <v>223.997</v>
      </c>
      <c r="AK540" s="127">
        <f>199.999+23.998</f>
        <v>223.997</v>
      </c>
      <c r="AL540" s="28"/>
      <c r="AM540" s="31"/>
    </row>
    <row r="541" hidden="1" outlineLevel="2">
      <c r="A541" s="92"/>
      <c r="B541" s="116"/>
      <c r="C541" s="116"/>
      <c r="D541" s="11">
        <v>2020.0</v>
      </c>
      <c r="E541" s="5">
        <f t="shared" si="11"/>
        <v>196.2</v>
      </c>
      <c r="F541" s="5">
        <f t="shared" ref="F541:G541" si="1250">I541+L541+O541+R541+U541+X541+AA541+AD541+AK541+AG541</f>
        <v>0</v>
      </c>
      <c r="G541" s="5">
        <f t="shared" si="1250"/>
        <v>196.2</v>
      </c>
      <c r="H541" s="33">
        <f t="shared" si="13"/>
        <v>0</v>
      </c>
      <c r="I541" s="28"/>
      <c r="J541" s="28"/>
      <c r="K541" s="30">
        <f t="shared" si="51"/>
        <v>0</v>
      </c>
      <c r="L541" s="28"/>
      <c r="M541" s="28"/>
      <c r="N541" s="30">
        <f t="shared" si="17"/>
        <v>0</v>
      </c>
      <c r="O541" s="28"/>
      <c r="P541" s="28"/>
      <c r="Q541" s="30">
        <f t="shared" si="19"/>
        <v>0</v>
      </c>
      <c r="R541" s="28"/>
      <c r="S541" s="28"/>
      <c r="T541" s="30">
        <f t="shared" si="21"/>
        <v>0</v>
      </c>
      <c r="U541" s="28"/>
      <c r="V541" s="28"/>
      <c r="W541" s="30">
        <f t="shared" si="23"/>
        <v>0</v>
      </c>
      <c r="X541" s="28"/>
      <c r="Y541" s="28"/>
      <c r="Z541" s="30">
        <f t="shared" si="103"/>
        <v>0</v>
      </c>
      <c r="AA541" s="28"/>
      <c r="AB541" s="28"/>
      <c r="AC541" s="30">
        <f t="shared" si="104"/>
        <v>0</v>
      </c>
      <c r="AD541" s="28"/>
      <c r="AE541" s="28"/>
      <c r="AF541" s="30">
        <f t="shared" si="29"/>
        <v>196.2</v>
      </c>
      <c r="AG541" s="28"/>
      <c r="AH541" s="115">
        <v>196.2</v>
      </c>
      <c r="AI541" s="31"/>
      <c r="AJ541" s="56">
        <f t="shared" si="31"/>
        <v>0</v>
      </c>
      <c r="AK541" s="115"/>
      <c r="AL541" s="28"/>
      <c r="AM541" s="31"/>
    </row>
    <row r="542" hidden="1" outlineLevel="2">
      <c r="A542" s="92"/>
      <c r="B542" s="116"/>
      <c r="C542" s="116"/>
      <c r="D542" s="35">
        <v>2021.0</v>
      </c>
      <c r="E542" s="5">
        <f t="shared" si="11"/>
        <v>0</v>
      </c>
      <c r="F542" s="5">
        <f t="shared" ref="F542:G542" si="1251">I542+L542+O542+R542+U542+X542+AA542+AD542+AK542+AG542</f>
        <v>0</v>
      </c>
      <c r="G542" s="5">
        <f t="shared" si="1251"/>
        <v>0</v>
      </c>
      <c r="H542" s="33">
        <f t="shared" si="13"/>
        <v>0</v>
      </c>
      <c r="I542" s="28"/>
      <c r="J542" s="28"/>
      <c r="K542" s="30">
        <f t="shared" si="51"/>
        <v>0</v>
      </c>
      <c r="L542" s="28"/>
      <c r="M542" s="28"/>
      <c r="N542" s="30">
        <f t="shared" si="17"/>
        <v>0</v>
      </c>
      <c r="O542" s="28"/>
      <c r="P542" s="28"/>
      <c r="Q542" s="30">
        <f t="shared" si="19"/>
        <v>0</v>
      </c>
      <c r="R542" s="28"/>
      <c r="S542" s="28"/>
      <c r="T542" s="30">
        <f t="shared" si="21"/>
        <v>0</v>
      </c>
      <c r="U542" s="28"/>
      <c r="V542" s="28"/>
      <c r="W542" s="30">
        <f t="shared" si="23"/>
        <v>0</v>
      </c>
      <c r="X542" s="28"/>
      <c r="Y542" s="28"/>
      <c r="Z542" s="30">
        <f t="shared" si="103"/>
        <v>0</v>
      </c>
      <c r="AA542" s="28"/>
      <c r="AB542" s="28"/>
      <c r="AC542" s="30">
        <f t="shared" si="104"/>
        <v>0</v>
      </c>
      <c r="AD542" s="28"/>
      <c r="AE542" s="28"/>
      <c r="AF542" s="30">
        <f t="shared" si="29"/>
        <v>0</v>
      </c>
      <c r="AG542" s="28"/>
      <c r="AH542" s="115"/>
      <c r="AI542" s="31"/>
      <c r="AJ542" s="56">
        <f t="shared" si="31"/>
        <v>0</v>
      </c>
      <c r="AK542" s="115"/>
      <c r="AL542" s="28"/>
      <c r="AM542" s="31"/>
    </row>
    <row r="543" hidden="1" outlineLevel="1" collapsed="1">
      <c r="A543" s="22">
        <v>67.0</v>
      </c>
      <c r="B543" s="22" t="s">
        <v>221</v>
      </c>
      <c r="C543" s="22" t="s">
        <v>222</v>
      </c>
      <c r="D543" s="24"/>
      <c r="E543" s="25">
        <f t="shared" si="11"/>
        <v>3527.469</v>
      </c>
      <c r="F543" s="25">
        <f t="shared" ref="F543:G543" si="1252">SUM(F544:F550)</f>
        <v>3349.009</v>
      </c>
      <c r="G543" s="25">
        <f t="shared" si="1252"/>
        <v>178.46</v>
      </c>
      <c r="H543" s="26">
        <f t="shared" si="13"/>
        <v>989.657</v>
      </c>
      <c r="I543" s="22">
        <f t="shared" ref="I543:J543" si="1253">SUM(I544:I550)</f>
        <v>989.657</v>
      </c>
      <c r="J543" s="22">
        <f t="shared" si="1253"/>
        <v>0</v>
      </c>
      <c r="K543" s="26">
        <f t="shared" si="51"/>
        <v>635.612</v>
      </c>
      <c r="L543" s="22">
        <f t="shared" ref="L543:M543" si="1254">SUM(L544:L550)</f>
        <v>635.612</v>
      </c>
      <c r="M543" s="22">
        <f t="shared" si="1254"/>
        <v>0</v>
      </c>
      <c r="N543" s="26">
        <f t="shared" si="17"/>
        <v>182.79</v>
      </c>
      <c r="O543" s="22">
        <f t="shared" ref="O543:P543" si="1255">SUM(O544:O550)</f>
        <v>182.79</v>
      </c>
      <c r="P543" s="22">
        <f t="shared" si="1255"/>
        <v>0</v>
      </c>
      <c r="Q543" s="26">
        <f t="shared" si="19"/>
        <v>300</v>
      </c>
      <c r="R543" s="22">
        <f t="shared" ref="R543:S543" si="1256">SUM(R544:R550)</f>
        <v>300</v>
      </c>
      <c r="S543" s="22">
        <f t="shared" si="1256"/>
        <v>0</v>
      </c>
      <c r="T543" s="26">
        <f t="shared" si="21"/>
        <v>0</v>
      </c>
      <c r="U543" s="22">
        <f t="shared" ref="U543:V543" si="1257">SUM(U544:U550)</f>
        <v>0</v>
      </c>
      <c r="V543" s="22">
        <f t="shared" si="1257"/>
        <v>0</v>
      </c>
      <c r="W543" s="26">
        <f t="shared" si="23"/>
        <v>0</v>
      </c>
      <c r="X543" s="22">
        <f t="shared" ref="X543:Y543" si="1258">SUM(X544:X550)</f>
        <v>0</v>
      </c>
      <c r="Y543" s="22">
        <f t="shared" si="1258"/>
        <v>0</v>
      </c>
      <c r="Z543" s="26">
        <f t="shared" si="103"/>
        <v>0</v>
      </c>
      <c r="AA543" s="22">
        <f t="shared" ref="AA543:AB543" si="1259">SUM(AA544:AA550)</f>
        <v>0</v>
      </c>
      <c r="AB543" s="22">
        <f t="shared" si="1259"/>
        <v>0</v>
      </c>
      <c r="AC543" s="26">
        <f t="shared" si="104"/>
        <v>34</v>
      </c>
      <c r="AD543" s="22">
        <f t="shared" ref="AD543:AE543" si="1260">SUM(AD544:AD550)</f>
        <v>34</v>
      </c>
      <c r="AE543" s="22">
        <f t="shared" si="1260"/>
        <v>0</v>
      </c>
      <c r="AF543" s="26">
        <f t="shared" si="29"/>
        <v>713.3</v>
      </c>
      <c r="AG543" s="22">
        <f t="shared" ref="AG543:AH543" si="1261">SUM(AG544:AG550)</f>
        <v>713.3</v>
      </c>
      <c r="AH543" s="22">
        <f t="shared" si="1261"/>
        <v>0</v>
      </c>
      <c r="AI543" s="27"/>
      <c r="AJ543" s="26">
        <f t="shared" si="31"/>
        <v>672.11</v>
      </c>
      <c r="AK543" s="22">
        <f t="shared" ref="AK543:AL543" si="1262">SUM(AK544:AK550)</f>
        <v>493.65</v>
      </c>
      <c r="AL543" s="22">
        <f t="shared" si="1262"/>
        <v>178.46</v>
      </c>
      <c r="AM543" s="27"/>
    </row>
    <row r="544" hidden="1" outlineLevel="2">
      <c r="A544" s="92"/>
      <c r="B544" s="116"/>
      <c r="C544" s="116"/>
      <c r="D544" s="11">
        <v>2015.0</v>
      </c>
      <c r="E544" s="5">
        <f t="shared" si="11"/>
        <v>56</v>
      </c>
      <c r="F544" s="5">
        <f t="shared" ref="F544:G544" si="1263">I544+L544+O544+R544+U544+X544+AA544+AD544+AK544+AG544</f>
        <v>56</v>
      </c>
      <c r="G544" s="5">
        <f t="shared" si="1263"/>
        <v>0</v>
      </c>
      <c r="H544" s="30">
        <f t="shared" si="13"/>
        <v>16.7</v>
      </c>
      <c r="I544" s="34">
        <v>16.7</v>
      </c>
      <c r="J544" s="28"/>
      <c r="K544" s="30">
        <f t="shared" si="51"/>
        <v>0</v>
      </c>
      <c r="L544" s="28"/>
      <c r="M544" s="28"/>
      <c r="N544" s="30">
        <f t="shared" si="17"/>
        <v>0</v>
      </c>
      <c r="O544" s="28"/>
      <c r="P544" s="28"/>
      <c r="Q544" s="30">
        <f t="shared" si="19"/>
        <v>0</v>
      </c>
      <c r="R544" s="28"/>
      <c r="S544" s="28"/>
      <c r="T544" s="30">
        <f t="shared" si="21"/>
        <v>0</v>
      </c>
      <c r="U544" s="28"/>
      <c r="V544" s="28"/>
      <c r="W544" s="30">
        <f t="shared" si="23"/>
        <v>0</v>
      </c>
      <c r="X544" s="28"/>
      <c r="Y544" s="28"/>
      <c r="Z544" s="30">
        <f t="shared" si="103"/>
        <v>0</v>
      </c>
      <c r="AA544" s="28"/>
      <c r="AB544" s="28"/>
      <c r="AC544" s="30">
        <f t="shared" si="104"/>
        <v>0</v>
      </c>
      <c r="AD544" s="28"/>
      <c r="AE544" s="28"/>
      <c r="AF544" s="33">
        <f t="shared" si="29"/>
        <v>23.8</v>
      </c>
      <c r="AG544" s="34">
        <v>23.8</v>
      </c>
      <c r="AH544" s="28"/>
      <c r="AI544" s="31"/>
      <c r="AJ544" s="33">
        <f t="shared" si="31"/>
        <v>15.5</v>
      </c>
      <c r="AK544" s="34">
        <v>15.5</v>
      </c>
      <c r="AL544" s="28"/>
      <c r="AM544" s="31"/>
    </row>
    <row r="545" hidden="1" outlineLevel="2">
      <c r="A545" s="92"/>
      <c r="B545" s="116"/>
      <c r="C545" s="116"/>
      <c r="D545" s="11">
        <v>2016.0</v>
      </c>
      <c r="E545" s="5">
        <f t="shared" si="11"/>
        <v>208.3</v>
      </c>
      <c r="F545" s="5">
        <f t="shared" ref="F545:G545" si="1264">I545+L545+O545+R545+U545+X545+AA545+AD545+AK545+AG545</f>
        <v>208.3</v>
      </c>
      <c r="G545" s="5">
        <f t="shared" si="1264"/>
        <v>0</v>
      </c>
      <c r="H545" s="33">
        <f t="shared" si="13"/>
        <v>0</v>
      </c>
      <c r="I545" s="28"/>
      <c r="J545" s="28"/>
      <c r="K545" s="30">
        <f t="shared" si="51"/>
        <v>0</v>
      </c>
      <c r="L545" s="28"/>
      <c r="M545" s="28"/>
      <c r="N545" s="30">
        <f t="shared" si="17"/>
        <v>0</v>
      </c>
      <c r="O545" s="28"/>
      <c r="P545" s="28"/>
      <c r="Q545" s="30">
        <f t="shared" si="19"/>
        <v>0</v>
      </c>
      <c r="R545" s="28"/>
      <c r="S545" s="28"/>
      <c r="T545" s="30">
        <f t="shared" si="21"/>
        <v>0</v>
      </c>
      <c r="U545" s="28"/>
      <c r="V545" s="28"/>
      <c r="W545" s="30">
        <f t="shared" si="23"/>
        <v>0</v>
      </c>
      <c r="X545" s="28"/>
      <c r="Y545" s="28"/>
      <c r="Z545" s="30">
        <f t="shared" si="103"/>
        <v>0</v>
      </c>
      <c r="AA545" s="28"/>
      <c r="AB545" s="28"/>
      <c r="AC545" s="30">
        <f t="shared" si="104"/>
        <v>0</v>
      </c>
      <c r="AD545" s="28"/>
      <c r="AE545" s="28"/>
      <c r="AF545" s="30">
        <f t="shared" si="29"/>
        <v>0</v>
      </c>
      <c r="AG545" s="28"/>
      <c r="AH545" s="28"/>
      <c r="AI545" s="31"/>
      <c r="AJ545" s="33">
        <f t="shared" si="31"/>
        <v>208.3</v>
      </c>
      <c r="AK545" s="34">
        <v>208.3</v>
      </c>
      <c r="AL545" s="28"/>
      <c r="AM545" s="31"/>
    </row>
    <row r="546" hidden="1" outlineLevel="2">
      <c r="A546" s="92"/>
      <c r="B546" s="116"/>
      <c r="C546" s="116"/>
      <c r="D546" s="11">
        <v>2017.0</v>
      </c>
      <c r="E546" s="5">
        <f t="shared" si="11"/>
        <v>731.25</v>
      </c>
      <c r="F546" s="5">
        <f t="shared" ref="F546:G546" si="1265">I546+L546+O546+R546+U546+X546+AA546+AD546+AK546+AG546</f>
        <v>731.25</v>
      </c>
      <c r="G546" s="5">
        <f t="shared" si="1265"/>
        <v>0</v>
      </c>
      <c r="H546" s="30">
        <f t="shared" si="13"/>
        <v>355.65</v>
      </c>
      <c r="I546" s="115">
        <v>355.65</v>
      </c>
      <c r="J546" s="117"/>
      <c r="K546" s="56">
        <f t="shared" si="51"/>
        <v>21.74</v>
      </c>
      <c r="L546" s="115">
        <v>21.74</v>
      </c>
      <c r="M546" s="117"/>
      <c r="N546" s="56">
        <f t="shared" si="17"/>
        <v>182.79</v>
      </c>
      <c r="O546" s="115">
        <v>182.79</v>
      </c>
      <c r="P546" s="117"/>
      <c r="Q546" s="50">
        <f t="shared" si="19"/>
        <v>0</v>
      </c>
      <c r="R546" s="117"/>
      <c r="S546" s="117"/>
      <c r="T546" s="50">
        <f t="shared" si="21"/>
        <v>0</v>
      </c>
      <c r="U546" s="117"/>
      <c r="V546" s="117"/>
      <c r="W546" s="50">
        <f t="shared" si="23"/>
        <v>0</v>
      </c>
      <c r="X546" s="117"/>
      <c r="Y546" s="117"/>
      <c r="Z546" s="50">
        <f t="shared" si="103"/>
        <v>0</v>
      </c>
      <c r="AA546" s="117"/>
      <c r="AB546" s="117"/>
      <c r="AC546" s="56">
        <f t="shared" si="104"/>
        <v>25</v>
      </c>
      <c r="AD546" s="127">
        <v>25.0</v>
      </c>
      <c r="AE546" s="117"/>
      <c r="AF546" s="50">
        <f t="shared" si="29"/>
        <v>0</v>
      </c>
      <c r="AG546" s="117"/>
      <c r="AH546" s="117"/>
      <c r="AI546" s="55"/>
      <c r="AJ546" s="56">
        <f t="shared" si="31"/>
        <v>146.07</v>
      </c>
      <c r="AK546" s="127">
        <v>146.07</v>
      </c>
      <c r="AL546" s="117"/>
      <c r="AM546" s="55"/>
    </row>
    <row r="547" hidden="1" outlineLevel="2">
      <c r="A547" s="92"/>
      <c r="B547" s="116"/>
      <c r="C547" s="116"/>
      <c r="D547" s="11">
        <v>2018.0</v>
      </c>
      <c r="E547" s="5">
        <f t="shared" si="11"/>
        <v>1397.722</v>
      </c>
      <c r="F547" s="5">
        <f t="shared" ref="F547:G547" si="1266">I547+L547+O547+R547+U547+X547+AA547+AD547+AK547+AG547</f>
        <v>1376.682</v>
      </c>
      <c r="G547" s="5">
        <f t="shared" si="1266"/>
        <v>21.04</v>
      </c>
      <c r="H547" s="33">
        <f t="shared" si="13"/>
        <v>18.3</v>
      </c>
      <c r="I547" s="34">
        <v>18.3</v>
      </c>
      <c r="J547" s="28"/>
      <c r="K547" s="33">
        <f t="shared" si="51"/>
        <v>343.872</v>
      </c>
      <c r="L547" s="118">
        <f>144.487+199.385</f>
        <v>343.872</v>
      </c>
      <c r="M547" s="28"/>
      <c r="N547" s="30">
        <f t="shared" si="17"/>
        <v>0</v>
      </c>
      <c r="O547" s="28"/>
      <c r="P547" s="28"/>
      <c r="Q547" s="33">
        <f t="shared" si="19"/>
        <v>300</v>
      </c>
      <c r="R547" s="34">
        <v>300.0</v>
      </c>
      <c r="S547" s="28"/>
      <c r="T547" s="30">
        <f t="shared" si="21"/>
        <v>0</v>
      </c>
      <c r="U547" s="28"/>
      <c r="V547" s="28"/>
      <c r="W547" s="30">
        <f t="shared" si="23"/>
        <v>0</v>
      </c>
      <c r="X547" s="28"/>
      <c r="Y547" s="28"/>
      <c r="Z547" s="30">
        <f t="shared" si="103"/>
        <v>0</v>
      </c>
      <c r="AA547" s="28"/>
      <c r="AB547" s="28"/>
      <c r="AC547" s="30">
        <f t="shared" si="104"/>
        <v>0</v>
      </c>
      <c r="AD547" s="28"/>
      <c r="AE547" s="28"/>
      <c r="AF547" s="33">
        <f t="shared" si="29"/>
        <v>689.5</v>
      </c>
      <c r="AG547" s="34">
        <v>689.5</v>
      </c>
      <c r="AH547" s="28"/>
      <c r="AI547" s="31"/>
      <c r="AJ547" s="56">
        <f t="shared" si="31"/>
        <v>46.05</v>
      </c>
      <c r="AK547" s="115">
        <v>25.01</v>
      </c>
      <c r="AL547" s="115">
        <v>21.04</v>
      </c>
      <c r="AM547" s="31"/>
    </row>
    <row r="548" hidden="1" outlineLevel="2">
      <c r="A548" s="92"/>
      <c r="B548" s="116"/>
      <c r="C548" s="116"/>
      <c r="D548" s="11">
        <v>2019.0</v>
      </c>
      <c r="E548" s="5">
        <f t="shared" si="11"/>
        <v>765.197</v>
      </c>
      <c r="F548" s="5">
        <f t="shared" ref="F548:G548" si="1267">I548+L548+O548+R548+U548+X548+AA548+AD548+AK548+AG548</f>
        <v>607.777</v>
      </c>
      <c r="G548" s="5">
        <f t="shared" si="1267"/>
        <v>157.42</v>
      </c>
      <c r="H548" s="33">
        <f t="shared" si="13"/>
        <v>509.007</v>
      </c>
      <c r="I548" s="118">
        <f>299.382+209.625</f>
        <v>509.007</v>
      </c>
      <c r="J548" s="28"/>
      <c r="K548" s="30">
        <f t="shared" si="51"/>
        <v>0</v>
      </c>
      <c r="L548" s="28"/>
      <c r="M548" s="28"/>
      <c r="N548" s="30">
        <f t="shared" si="17"/>
        <v>0</v>
      </c>
      <c r="O548" s="28"/>
      <c r="P548" s="28"/>
      <c r="Q548" s="30">
        <f t="shared" si="19"/>
        <v>0</v>
      </c>
      <c r="R548" s="28"/>
      <c r="S548" s="28"/>
      <c r="T548" s="30">
        <f t="shared" si="21"/>
        <v>0</v>
      </c>
      <c r="U548" s="28"/>
      <c r="V548" s="28"/>
      <c r="W548" s="30">
        <f t="shared" si="23"/>
        <v>0</v>
      </c>
      <c r="X548" s="28"/>
      <c r="Y548" s="28"/>
      <c r="Z548" s="30">
        <f t="shared" si="103"/>
        <v>0</v>
      </c>
      <c r="AA548" s="28"/>
      <c r="AB548" s="28"/>
      <c r="AC548" s="30">
        <f t="shared" si="104"/>
        <v>0</v>
      </c>
      <c r="AD548" s="28"/>
      <c r="AE548" s="28"/>
      <c r="AF548" s="30">
        <f t="shared" si="29"/>
        <v>0</v>
      </c>
      <c r="AG548" s="28"/>
      <c r="AH548" s="28"/>
      <c r="AI548" s="31"/>
      <c r="AJ548" s="56">
        <f t="shared" si="31"/>
        <v>256.19</v>
      </c>
      <c r="AK548" s="115">
        <v>98.77</v>
      </c>
      <c r="AL548" s="115">
        <v>157.42</v>
      </c>
      <c r="AM548" s="31"/>
    </row>
    <row r="549" hidden="1" outlineLevel="2">
      <c r="A549" s="92"/>
      <c r="B549" s="116"/>
      <c r="C549" s="116"/>
      <c r="D549" s="11">
        <v>2020.0</v>
      </c>
      <c r="E549" s="5">
        <f t="shared" si="11"/>
        <v>369</v>
      </c>
      <c r="F549" s="5">
        <f t="shared" ref="F549:G549" si="1268">I549+L549+O549+R549+U549+X549+AA549+AD549+AK549+AG549</f>
        <v>369</v>
      </c>
      <c r="G549" s="5">
        <f t="shared" si="1268"/>
        <v>0</v>
      </c>
      <c r="H549" s="33">
        <f t="shared" si="13"/>
        <v>90</v>
      </c>
      <c r="I549" s="34">
        <v>90.0</v>
      </c>
      <c r="J549" s="28"/>
      <c r="K549" s="33">
        <f t="shared" si="51"/>
        <v>270</v>
      </c>
      <c r="L549" s="34">
        <f>85+185</f>
        <v>270</v>
      </c>
      <c r="M549" s="28"/>
      <c r="N549" s="30">
        <f t="shared" si="17"/>
        <v>0</v>
      </c>
      <c r="O549" s="28"/>
      <c r="P549" s="28"/>
      <c r="Q549" s="30">
        <f t="shared" si="19"/>
        <v>0</v>
      </c>
      <c r="R549" s="28"/>
      <c r="S549" s="28"/>
      <c r="T549" s="30">
        <f t="shared" si="21"/>
        <v>0</v>
      </c>
      <c r="U549" s="28"/>
      <c r="V549" s="28"/>
      <c r="W549" s="30">
        <f t="shared" si="23"/>
        <v>0</v>
      </c>
      <c r="X549" s="28"/>
      <c r="Y549" s="28"/>
      <c r="Z549" s="30">
        <f t="shared" si="103"/>
        <v>0</v>
      </c>
      <c r="AA549" s="28"/>
      <c r="AB549" s="28"/>
      <c r="AC549" s="33">
        <f t="shared" si="104"/>
        <v>9</v>
      </c>
      <c r="AD549" s="34">
        <v>9.0</v>
      </c>
      <c r="AE549" s="28"/>
      <c r="AF549" s="30">
        <f t="shared" si="29"/>
        <v>0</v>
      </c>
      <c r="AG549" s="28"/>
      <c r="AH549" s="28"/>
      <c r="AI549" s="31"/>
      <c r="AJ549" s="30">
        <f t="shared" si="31"/>
        <v>0</v>
      </c>
      <c r="AK549" s="28"/>
      <c r="AL549" s="28"/>
      <c r="AM549" s="31"/>
    </row>
    <row r="550" hidden="1" outlineLevel="2">
      <c r="A550" s="92"/>
      <c r="B550" s="116"/>
      <c r="C550" s="116"/>
      <c r="D550" s="35">
        <v>2021.0</v>
      </c>
      <c r="E550" s="5">
        <f t="shared" si="11"/>
        <v>0</v>
      </c>
      <c r="F550" s="5">
        <f t="shared" ref="F550:G550" si="1269">I550+L550+O550+R550+U550+X550+AA550+AD550+AK550+AG550</f>
        <v>0</v>
      </c>
      <c r="G550" s="5">
        <f t="shared" si="1269"/>
        <v>0</v>
      </c>
      <c r="H550" s="33">
        <f t="shared" si="13"/>
        <v>0</v>
      </c>
      <c r="I550" s="28"/>
      <c r="J550" s="28"/>
      <c r="K550" s="33">
        <f t="shared" si="51"/>
        <v>0</v>
      </c>
      <c r="L550" s="34"/>
      <c r="M550" s="28"/>
      <c r="N550" s="30">
        <f t="shared" si="17"/>
        <v>0</v>
      </c>
      <c r="O550" s="28"/>
      <c r="P550" s="28"/>
      <c r="Q550" s="30">
        <f t="shared" si="19"/>
        <v>0</v>
      </c>
      <c r="R550" s="28"/>
      <c r="S550" s="28"/>
      <c r="T550" s="30">
        <f t="shared" si="21"/>
        <v>0</v>
      </c>
      <c r="U550" s="28"/>
      <c r="V550" s="28"/>
      <c r="W550" s="30">
        <f t="shared" si="23"/>
        <v>0</v>
      </c>
      <c r="X550" s="28"/>
      <c r="Y550" s="28"/>
      <c r="Z550" s="30">
        <f t="shared" si="103"/>
        <v>0</v>
      </c>
      <c r="AA550" s="28"/>
      <c r="AB550" s="28"/>
      <c r="AC550" s="33">
        <f t="shared" si="104"/>
        <v>0</v>
      </c>
      <c r="AD550" s="34"/>
      <c r="AE550" s="28"/>
      <c r="AF550" s="30">
        <f t="shared" si="29"/>
        <v>0</v>
      </c>
      <c r="AG550" s="28"/>
      <c r="AH550" s="28"/>
      <c r="AI550" s="31"/>
      <c r="AJ550" s="30">
        <f t="shared" si="31"/>
        <v>0</v>
      </c>
      <c r="AK550" s="28"/>
      <c r="AL550" s="28"/>
      <c r="AM550" s="31"/>
    </row>
    <row r="551" hidden="1" outlineLevel="1" collapsed="1">
      <c r="A551" s="22">
        <v>68.0</v>
      </c>
      <c r="B551" s="22" t="s">
        <v>223</v>
      </c>
      <c r="C551" s="22" t="s">
        <v>224</v>
      </c>
      <c r="D551" s="24"/>
      <c r="E551" s="25">
        <f t="shared" si="11"/>
        <v>5968.548</v>
      </c>
      <c r="F551" s="25">
        <f t="shared" ref="F551:G551" si="1270">SUM(F552:F558)</f>
        <v>5968.548</v>
      </c>
      <c r="G551" s="25">
        <f t="shared" si="1270"/>
        <v>0</v>
      </c>
      <c r="H551" s="26">
        <f t="shared" si="13"/>
        <v>1030.2</v>
      </c>
      <c r="I551" s="22">
        <f t="shared" ref="I551:J551" si="1271">SUM(I552:I558)</f>
        <v>1030.2</v>
      </c>
      <c r="J551" s="22">
        <f t="shared" si="1271"/>
        <v>0</v>
      </c>
      <c r="K551" s="26">
        <f t="shared" si="51"/>
        <v>151.7</v>
      </c>
      <c r="L551" s="22">
        <f t="shared" ref="L551:M551" si="1272">SUM(L552:L558)</f>
        <v>151.7</v>
      </c>
      <c r="M551" s="22">
        <f t="shared" si="1272"/>
        <v>0</v>
      </c>
      <c r="N551" s="26">
        <f t="shared" si="17"/>
        <v>0</v>
      </c>
      <c r="O551" s="22">
        <f t="shared" ref="O551:P551" si="1273">SUM(O552:O558)</f>
        <v>0</v>
      </c>
      <c r="P551" s="22">
        <f t="shared" si="1273"/>
        <v>0</v>
      </c>
      <c r="Q551" s="26">
        <f t="shared" si="19"/>
        <v>499</v>
      </c>
      <c r="R551" s="22">
        <f t="shared" ref="R551:S551" si="1274">SUM(R552:R558)</f>
        <v>499</v>
      </c>
      <c r="S551" s="22">
        <f t="shared" si="1274"/>
        <v>0</v>
      </c>
      <c r="T551" s="26">
        <f t="shared" si="21"/>
        <v>1883.2</v>
      </c>
      <c r="U551" s="22">
        <f t="shared" ref="U551:V551" si="1275">SUM(U552:U558)</f>
        <v>1883.2</v>
      </c>
      <c r="V551" s="22">
        <f t="shared" si="1275"/>
        <v>0</v>
      </c>
      <c r="W551" s="26">
        <f t="shared" si="23"/>
        <v>0</v>
      </c>
      <c r="X551" s="22">
        <f t="shared" ref="X551:Y551" si="1276">SUM(X552:X558)</f>
        <v>0</v>
      </c>
      <c r="Y551" s="22">
        <f t="shared" si="1276"/>
        <v>0</v>
      </c>
      <c r="Z551" s="26">
        <f t="shared" si="103"/>
        <v>538.3</v>
      </c>
      <c r="AA551" s="22">
        <f t="shared" ref="AA551:AB551" si="1277">SUM(AA552:AA558)</f>
        <v>538.3</v>
      </c>
      <c r="AB551" s="22">
        <f t="shared" si="1277"/>
        <v>0</v>
      </c>
      <c r="AC551" s="26">
        <f t="shared" si="104"/>
        <v>0</v>
      </c>
      <c r="AD551" s="22">
        <f t="shared" ref="AD551:AE551" si="1278">SUM(AD552:AD558)</f>
        <v>0</v>
      </c>
      <c r="AE551" s="22">
        <f t="shared" si="1278"/>
        <v>0</v>
      </c>
      <c r="AF551" s="26">
        <f t="shared" si="29"/>
        <v>548.448</v>
      </c>
      <c r="AG551" s="22">
        <f t="shared" ref="AG551:AH551" si="1279">SUM(AG552:AG558)</f>
        <v>548.448</v>
      </c>
      <c r="AH551" s="22">
        <f t="shared" si="1279"/>
        <v>0</v>
      </c>
      <c r="AI551" s="27"/>
      <c r="AJ551" s="26">
        <f t="shared" si="31"/>
        <v>1317.7</v>
      </c>
      <c r="AK551" s="22">
        <f t="shared" ref="AK551:AL551" si="1280">SUM(AK552:AK558)</f>
        <v>1317.7</v>
      </c>
      <c r="AL551" s="22">
        <f t="shared" si="1280"/>
        <v>0</v>
      </c>
      <c r="AM551" s="27"/>
    </row>
    <row r="552" hidden="1" outlineLevel="2">
      <c r="A552" s="92"/>
      <c r="B552" s="116"/>
      <c r="C552" s="116"/>
      <c r="D552" s="11">
        <v>2015.0</v>
      </c>
      <c r="E552" s="5">
        <f t="shared" si="11"/>
        <v>457.848</v>
      </c>
      <c r="F552" s="5">
        <f t="shared" ref="F552:G552" si="1281">I552+L552+O552+R552+U552+X552+AA552+AD552+AK552+AG552</f>
        <v>457.848</v>
      </c>
      <c r="G552" s="5">
        <f t="shared" si="1281"/>
        <v>0</v>
      </c>
      <c r="H552" s="30">
        <f t="shared" si="13"/>
        <v>0</v>
      </c>
      <c r="I552" s="28"/>
      <c r="J552" s="28"/>
      <c r="K552" s="33">
        <f t="shared" si="51"/>
        <v>151.7</v>
      </c>
      <c r="L552" s="34">
        <v>151.7</v>
      </c>
      <c r="M552" s="28"/>
      <c r="N552" s="30">
        <f t="shared" si="17"/>
        <v>0</v>
      </c>
      <c r="O552" s="28"/>
      <c r="P552" s="28"/>
      <c r="Q552" s="30">
        <f t="shared" si="19"/>
        <v>0</v>
      </c>
      <c r="R552" s="28"/>
      <c r="S552" s="28"/>
      <c r="T552" s="30">
        <f t="shared" si="21"/>
        <v>0</v>
      </c>
      <c r="U552" s="28"/>
      <c r="V552" s="28"/>
      <c r="W552" s="30">
        <f t="shared" si="23"/>
        <v>0</v>
      </c>
      <c r="X552" s="28"/>
      <c r="Y552" s="28"/>
      <c r="Z552" s="33">
        <f t="shared" si="103"/>
        <v>1.3</v>
      </c>
      <c r="AA552" s="34">
        <v>1.3</v>
      </c>
      <c r="AB552" s="28"/>
      <c r="AC552" s="30">
        <f t="shared" si="104"/>
        <v>0</v>
      </c>
      <c r="AD552" s="28"/>
      <c r="AE552" s="28"/>
      <c r="AF552" s="33">
        <f t="shared" si="29"/>
        <v>295.348</v>
      </c>
      <c r="AG552" s="119">
        <v>295.348</v>
      </c>
      <c r="AH552" s="28"/>
      <c r="AI552" s="31"/>
      <c r="AJ552" s="33">
        <f t="shared" si="31"/>
        <v>9.5</v>
      </c>
      <c r="AK552" s="34">
        <v>9.5</v>
      </c>
      <c r="AL552" s="28"/>
      <c r="AM552" s="31"/>
    </row>
    <row r="553" hidden="1" outlineLevel="2">
      <c r="A553" s="92"/>
      <c r="B553" s="116"/>
      <c r="C553" s="116"/>
      <c r="D553" s="11">
        <v>2016.0</v>
      </c>
      <c r="E553" s="5">
        <f t="shared" si="11"/>
        <v>867.4</v>
      </c>
      <c r="F553" s="5">
        <f t="shared" ref="F553:G553" si="1282">I553+L553+O553+R553+U553+X553+AA553+AD553+AK553+AG553</f>
        <v>867.4</v>
      </c>
      <c r="G553" s="5">
        <f t="shared" si="1282"/>
        <v>0</v>
      </c>
      <c r="H553" s="33">
        <f t="shared" si="13"/>
        <v>149.6</v>
      </c>
      <c r="I553" s="34">
        <v>149.6</v>
      </c>
      <c r="J553" s="28"/>
      <c r="K553" s="30">
        <f t="shared" si="51"/>
        <v>0</v>
      </c>
      <c r="L553" s="28"/>
      <c r="M553" s="28"/>
      <c r="N553" s="30">
        <f t="shared" si="17"/>
        <v>0</v>
      </c>
      <c r="O553" s="28"/>
      <c r="P553" s="28"/>
      <c r="Q553" s="30">
        <f t="shared" si="19"/>
        <v>0</v>
      </c>
      <c r="R553" s="28"/>
      <c r="S553" s="28"/>
      <c r="T553" s="30">
        <f t="shared" si="21"/>
        <v>0</v>
      </c>
      <c r="U553" s="28"/>
      <c r="V553" s="28"/>
      <c r="W553" s="30">
        <f t="shared" si="23"/>
        <v>0</v>
      </c>
      <c r="X553" s="28"/>
      <c r="Y553" s="28"/>
      <c r="Z553" s="33">
        <f t="shared" si="103"/>
        <v>537</v>
      </c>
      <c r="AA553" s="34">
        <v>537.0</v>
      </c>
      <c r="AB553" s="28"/>
      <c r="AC553" s="30">
        <f t="shared" si="104"/>
        <v>0</v>
      </c>
      <c r="AD553" s="28"/>
      <c r="AE553" s="28"/>
      <c r="AF553" s="33">
        <f t="shared" si="29"/>
        <v>162.3</v>
      </c>
      <c r="AG553" s="34">
        <v>162.3</v>
      </c>
      <c r="AH553" s="28"/>
      <c r="AI553" s="31"/>
      <c r="AJ553" s="33">
        <f t="shared" si="31"/>
        <v>18.5</v>
      </c>
      <c r="AK553" s="34">
        <v>18.5</v>
      </c>
      <c r="AL553" s="28"/>
      <c r="AM553" s="31"/>
    </row>
    <row r="554" hidden="1" outlineLevel="2">
      <c r="A554" s="92"/>
      <c r="B554" s="116"/>
      <c r="C554" s="116"/>
      <c r="D554" s="11">
        <v>2017.0</v>
      </c>
      <c r="E554" s="5">
        <f t="shared" si="11"/>
        <v>537.3</v>
      </c>
      <c r="F554" s="5">
        <f t="shared" ref="F554:G554" si="1283">I554+L554+O554+R554+U554+X554+AA554+AD554+AK554+AG554</f>
        <v>537.3</v>
      </c>
      <c r="G554" s="5">
        <f t="shared" si="1283"/>
        <v>0</v>
      </c>
      <c r="H554" s="30">
        <f t="shared" si="13"/>
        <v>446.5</v>
      </c>
      <c r="I554" s="34">
        <v>446.5</v>
      </c>
      <c r="J554" s="28"/>
      <c r="K554" s="30">
        <f t="shared" si="51"/>
        <v>0</v>
      </c>
      <c r="L554" s="28"/>
      <c r="M554" s="28"/>
      <c r="N554" s="30">
        <f t="shared" si="17"/>
        <v>0</v>
      </c>
      <c r="O554" s="28"/>
      <c r="P554" s="28"/>
      <c r="Q554" s="30">
        <f t="shared" si="19"/>
        <v>0</v>
      </c>
      <c r="R554" s="28"/>
      <c r="S554" s="28"/>
      <c r="T554" s="30">
        <f t="shared" si="21"/>
        <v>0</v>
      </c>
      <c r="U554" s="28"/>
      <c r="V554" s="28"/>
      <c r="W554" s="30">
        <f t="shared" si="23"/>
        <v>0</v>
      </c>
      <c r="X554" s="28"/>
      <c r="Y554" s="28"/>
      <c r="Z554" s="30">
        <f t="shared" si="103"/>
        <v>0</v>
      </c>
      <c r="AA554" s="28"/>
      <c r="AB554" s="28"/>
      <c r="AC554" s="30">
        <f t="shared" si="104"/>
        <v>0</v>
      </c>
      <c r="AD554" s="28"/>
      <c r="AE554" s="28"/>
      <c r="AF554" s="33">
        <f t="shared" si="29"/>
        <v>90.8</v>
      </c>
      <c r="AG554" s="34">
        <v>90.8</v>
      </c>
      <c r="AH554" s="28"/>
      <c r="AI554" s="31"/>
      <c r="AJ554" s="30">
        <f t="shared" si="31"/>
        <v>0</v>
      </c>
      <c r="AK554" s="28"/>
      <c r="AL554" s="28"/>
      <c r="AM554" s="31"/>
    </row>
    <row r="555" hidden="1" outlineLevel="2">
      <c r="A555" s="92"/>
      <c r="B555" s="116"/>
      <c r="C555" s="116"/>
      <c r="D555" s="11">
        <v>2018.0</v>
      </c>
      <c r="E555" s="5">
        <f t="shared" si="11"/>
        <v>0</v>
      </c>
      <c r="F555" s="5">
        <f t="shared" ref="F555:G555" si="1284">I555+L555+O555+R555+U555+X555+AA555+AD555+AK555+AG555</f>
        <v>0</v>
      </c>
      <c r="G555" s="5">
        <f t="shared" si="1284"/>
        <v>0</v>
      </c>
      <c r="H555" s="33">
        <f t="shared" si="13"/>
        <v>0</v>
      </c>
      <c r="I555" s="28"/>
      <c r="J555" s="28"/>
      <c r="K555" s="30">
        <f t="shared" si="51"/>
        <v>0</v>
      </c>
      <c r="L555" s="28"/>
      <c r="M555" s="28"/>
      <c r="N555" s="30">
        <f t="shared" si="17"/>
        <v>0</v>
      </c>
      <c r="O555" s="28"/>
      <c r="P555" s="28"/>
      <c r="Q555" s="30">
        <f t="shared" si="19"/>
        <v>0</v>
      </c>
      <c r="R555" s="28"/>
      <c r="S555" s="28"/>
      <c r="T555" s="30">
        <f t="shared" si="21"/>
        <v>0</v>
      </c>
      <c r="U555" s="28"/>
      <c r="V555" s="28"/>
      <c r="W555" s="30">
        <f t="shared" si="23"/>
        <v>0</v>
      </c>
      <c r="X555" s="28"/>
      <c r="Y555" s="28"/>
      <c r="Z555" s="30">
        <f t="shared" si="103"/>
        <v>0</v>
      </c>
      <c r="AA555" s="28"/>
      <c r="AB555" s="28"/>
      <c r="AC555" s="30">
        <f t="shared" si="104"/>
        <v>0</v>
      </c>
      <c r="AD555" s="28"/>
      <c r="AE555" s="28"/>
      <c r="AF555" s="30">
        <f t="shared" si="29"/>
        <v>0</v>
      </c>
      <c r="AG555" s="28"/>
      <c r="AH555" s="28"/>
      <c r="AI555" s="31"/>
      <c r="AJ555" s="30">
        <f t="shared" si="31"/>
        <v>0</v>
      </c>
      <c r="AK555" s="28"/>
      <c r="AL555" s="28"/>
      <c r="AM555" s="31"/>
    </row>
    <row r="556" hidden="1" outlineLevel="2">
      <c r="A556" s="92"/>
      <c r="B556" s="116"/>
      <c r="C556" s="116"/>
      <c r="D556" s="11">
        <v>2019.0</v>
      </c>
      <c r="E556" s="5">
        <f t="shared" si="11"/>
        <v>3480</v>
      </c>
      <c r="F556" s="5">
        <f t="shared" ref="F556:G556" si="1285">I556+L556+O556+R556+U556+X556+AA556+AD556+AK556+AG556</f>
        <v>3480</v>
      </c>
      <c r="G556" s="5">
        <f t="shared" si="1285"/>
        <v>0</v>
      </c>
      <c r="H556" s="33">
        <f t="shared" si="13"/>
        <v>434.1</v>
      </c>
      <c r="I556" s="34">
        <v>434.1</v>
      </c>
      <c r="J556" s="28"/>
      <c r="K556" s="30">
        <f t="shared" si="51"/>
        <v>0</v>
      </c>
      <c r="L556" s="28"/>
      <c r="M556" s="28"/>
      <c r="N556" s="30">
        <f t="shared" si="17"/>
        <v>0</v>
      </c>
      <c r="O556" s="28"/>
      <c r="P556" s="28"/>
      <c r="Q556" s="30">
        <f t="shared" si="19"/>
        <v>0</v>
      </c>
      <c r="R556" s="28"/>
      <c r="S556" s="28"/>
      <c r="T556" s="33">
        <f t="shared" si="21"/>
        <v>1756.2</v>
      </c>
      <c r="U556" s="34">
        <v>1756.2</v>
      </c>
      <c r="V556" s="28"/>
      <c r="W556" s="30">
        <f t="shared" si="23"/>
        <v>0</v>
      </c>
      <c r="X556" s="28"/>
      <c r="Y556" s="28"/>
      <c r="Z556" s="30">
        <f t="shared" si="103"/>
        <v>0</v>
      </c>
      <c r="AA556" s="28"/>
      <c r="AB556" s="28"/>
      <c r="AC556" s="30">
        <f t="shared" si="104"/>
        <v>0</v>
      </c>
      <c r="AD556" s="28"/>
      <c r="AE556" s="28"/>
      <c r="AF556" s="30">
        <f t="shared" si="29"/>
        <v>0</v>
      </c>
      <c r="AG556" s="28"/>
      <c r="AH556" s="28"/>
      <c r="AI556" s="31"/>
      <c r="AJ556" s="33">
        <f t="shared" si="31"/>
        <v>1289.7</v>
      </c>
      <c r="AK556" s="34">
        <v>1289.7</v>
      </c>
      <c r="AL556" s="28"/>
      <c r="AM556" s="31"/>
    </row>
    <row r="557" hidden="1" outlineLevel="2">
      <c r="A557" s="92"/>
      <c r="B557" s="116"/>
      <c r="C557" s="116"/>
      <c r="D557" s="11">
        <v>2020.0</v>
      </c>
      <c r="E557" s="5">
        <f t="shared" si="11"/>
        <v>626</v>
      </c>
      <c r="F557" s="5">
        <f t="shared" ref="F557:G557" si="1286">I557+L557+O557+R557+U557+X557+AA557+AD557+AK557+AG557</f>
        <v>626</v>
      </c>
      <c r="G557" s="5">
        <f t="shared" si="1286"/>
        <v>0</v>
      </c>
      <c r="H557" s="33">
        <f t="shared" si="13"/>
        <v>0</v>
      </c>
      <c r="I557" s="28"/>
      <c r="J557" s="28"/>
      <c r="K557" s="30">
        <f t="shared" si="51"/>
        <v>0</v>
      </c>
      <c r="L557" s="28"/>
      <c r="M557" s="28"/>
      <c r="N557" s="33">
        <f t="shared" si="17"/>
        <v>0</v>
      </c>
      <c r="O557" s="34"/>
      <c r="P557" s="28"/>
      <c r="Q557" s="33">
        <f t="shared" si="19"/>
        <v>499</v>
      </c>
      <c r="R557" s="34">
        <v>499.0</v>
      </c>
      <c r="S557" s="28"/>
      <c r="T557" s="33">
        <f t="shared" si="21"/>
        <v>127</v>
      </c>
      <c r="U557" s="34">
        <v>127.0</v>
      </c>
      <c r="V557" s="28"/>
      <c r="W557" s="30">
        <f t="shared" si="23"/>
        <v>0</v>
      </c>
      <c r="X557" s="28"/>
      <c r="Y557" s="28"/>
      <c r="Z557" s="30">
        <f t="shared" si="103"/>
        <v>0</v>
      </c>
      <c r="AA557" s="28"/>
      <c r="AB557" s="28"/>
      <c r="AC557" s="33">
        <f t="shared" si="104"/>
        <v>0</v>
      </c>
      <c r="AD557" s="34"/>
      <c r="AE557" s="28"/>
      <c r="AF557" s="30">
        <f t="shared" si="29"/>
        <v>0</v>
      </c>
      <c r="AG557" s="28"/>
      <c r="AH557" s="28"/>
      <c r="AI557" s="31"/>
      <c r="AJ557" s="30">
        <f t="shared" si="31"/>
        <v>0</v>
      </c>
      <c r="AK557" s="28"/>
      <c r="AL557" s="28"/>
      <c r="AM557" s="31"/>
    </row>
    <row r="558" hidden="1" outlineLevel="2">
      <c r="A558" s="92"/>
      <c r="B558" s="116"/>
      <c r="C558" s="116"/>
      <c r="D558" s="35">
        <v>2021.0</v>
      </c>
      <c r="E558" s="5">
        <f t="shared" si="11"/>
        <v>0</v>
      </c>
      <c r="F558" s="5">
        <f t="shared" ref="F558:G558" si="1287">I558+L558+O558+R558+U558+X558+AA558+AD558+AK558+AG558</f>
        <v>0</v>
      </c>
      <c r="G558" s="5">
        <f t="shared" si="1287"/>
        <v>0</v>
      </c>
      <c r="H558" s="33">
        <f t="shared" si="13"/>
        <v>0</v>
      </c>
      <c r="I558" s="28"/>
      <c r="J558" s="28"/>
      <c r="K558" s="30">
        <f t="shared" si="51"/>
        <v>0</v>
      </c>
      <c r="L558" s="28"/>
      <c r="M558" s="28"/>
      <c r="N558" s="33">
        <f t="shared" si="17"/>
        <v>0</v>
      </c>
      <c r="O558" s="34"/>
      <c r="P558" s="28"/>
      <c r="Q558" s="33">
        <f t="shared" si="19"/>
        <v>0</v>
      </c>
      <c r="R558" s="34"/>
      <c r="S558" s="28"/>
      <c r="T558" s="33">
        <f t="shared" si="21"/>
        <v>0</v>
      </c>
      <c r="U558" s="34"/>
      <c r="V558" s="28"/>
      <c r="W558" s="30">
        <f t="shared" si="23"/>
        <v>0</v>
      </c>
      <c r="X558" s="28"/>
      <c r="Y558" s="28"/>
      <c r="Z558" s="30">
        <f t="shared" si="103"/>
        <v>0</v>
      </c>
      <c r="AA558" s="28"/>
      <c r="AB558" s="28"/>
      <c r="AC558" s="33">
        <f t="shared" si="104"/>
        <v>0</v>
      </c>
      <c r="AD558" s="34"/>
      <c r="AE558" s="28"/>
      <c r="AF558" s="30">
        <f t="shared" si="29"/>
        <v>0</v>
      </c>
      <c r="AG558" s="28"/>
      <c r="AH558" s="28"/>
      <c r="AI558" s="31"/>
      <c r="AJ558" s="30">
        <f t="shared" si="31"/>
        <v>0</v>
      </c>
      <c r="AK558" s="28"/>
      <c r="AL558" s="28"/>
      <c r="AM558" s="31"/>
    </row>
    <row r="559" hidden="1" outlineLevel="1" collapsed="1">
      <c r="A559" s="22">
        <v>69.0</v>
      </c>
      <c r="B559" s="22" t="s">
        <v>225</v>
      </c>
      <c r="C559" s="22" t="s">
        <v>226</v>
      </c>
      <c r="D559" s="24"/>
      <c r="E559" s="25">
        <f t="shared" si="11"/>
        <v>966.475</v>
      </c>
      <c r="F559" s="25">
        <f t="shared" ref="F559:G559" si="1288">SUM(F560:F566)</f>
        <v>455.675</v>
      </c>
      <c r="G559" s="25">
        <f t="shared" si="1288"/>
        <v>510.8</v>
      </c>
      <c r="H559" s="26">
        <f t="shared" si="13"/>
        <v>199.275</v>
      </c>
      <c r="I559" s="22">
        <f t="shared" ref="I559:J559" si="1289">SUM(I560:I566)</f>
        <v>199.275</v>
      </c>
      <c r="J559" s="22">
        <f t="shared" si="1289"/>
        <v>0</v>
      </c>
      <c r="K559" s="26">
        <f t="shared" si="51"/>
        <v>0</v>
      </c>
      <c r="L559" s="22">
        <f t="shared" ref="L559:M559" si="1290">SUM(L560:L566)</f>
        <v>0</v>
      </c>
      <c r="M559" s="22">
        <f t="shared" si="1290"/>
        <v>0</v>
      </c>
      <c r="N559" s="26">
        <f t="shared" si="17"/>
        <v>65.7</v>
      </c>
      <c r="O559" s="22">
        <f t="shared" ref="O559:P559" si="1291">SUM(O560:O566)</f>
        <v>0</v>
      </c>
      <c r="P559" s="22">
        <f t="shared" si="1291"/>
        <v>65.7</v>
      </c>
      <c r="Q559" s="26">
        <f t="shared" si="19"/>
        <v>84.6</v>
      </c>
      <c r="R559" s="22">
        <f t="shared" ref="R559:S559" si="1292">SUM(R560:R566)</f>
        <v>0</v>
      </c>
      <c r="S559" s="22">
        <f t="shared" si="1292"/>
        <v>84.6</v>
      </c>
      <c r="T559" s="26">
        <f t="shared" si="21"/>
        <v>19.8</v>
      </c>
      <c r="U559" s="22">
        <f t="shared" ref="U559:V559" si="1293">SUM(U560:U566)</f>
        <v>0</v>
      </c>
      <c r="V559" s="22">
        <f t="shared" si="1293"/>
        <v>19.8</v>
      </c>
      <c r="W559" s="26">
        <f t="shared" si="23"/>
        <v>32.4</v>
      </c>
      <c r="X559" s="22">
        <f t="shared" ref="X559:Y559" si="1294">SUM(X560:X566)</f>
        <v>32.4</v>
      </c>
      <c r="Y559" s="22">
        <f t="shared" si="1294"/>
        <v>0</v>
      </c>
      <c r="Z559" s="26">
        <f t="shared" si="103"/>
        <v>150</v>
      </c>
      <c r="AA559" s="22">
        <f t="shared" ref="AA559:AB559" si="1295">SUM(AA560:AA566)</f>
        <v>0</v>
      </c>
      <c r="AB559" s="22">
        <f t="shared" si="1295"/>
        <v>150</v>
      </c>
      <c r="AC559" s="26">
        <f t="shared" si="104"/>
        <v>0</v>
      </c>
      <c r="AD559" s="22">
        <f t="shared" ref="AD559:AE559" si="1296">SUM(AD560:AD566)</f>
        <v>0</v>
      </c>
      <c r="AE559" s="22">
        <f t="shared" si="1296"/>
        <v>0</v>
      </c>
      <c r="AF559" s="26">
        <f t="shared" si="29"/>
        <v>161</v>
      </c>
      <c r="AG559" s="22">
        <f t="shared" ref="AG559:AH559" si="1297">SUM(AG560:AG566)</f>
        <v>58.5</v>
      </c>
      <c r="AH559" s="22">
        <f t="shared" si="1297"/>
        <v>102.5</v>
      </c>
      <c r="AI559" s="27"/>
      <c r="AJ559" s="26">
        <f t="shared" si="31"/>
        <v>253.7</v>
      </c>
      <c r="AK559" s="22">
        <f t="shared" ref="AK559:AL559" si="1298">SUM(AK560:AK566)</f>
        <v>165.5</v>
      </c>
      <c r="AL559" s="22">
        <f t="shared" si="1298"/>
        <v>88.2</v>
      </c>
      <c r="AM559" s="27"/>
    </row>
    <row r="560" hidden="1" outlineLevel="2">
      <c r="A560" s="92"/>
      <c r="B560" s="116"/>
      <c r="C560" s="116"/>
      <c r="D560" s="11">
        <v>2015.0</v>
      </c>
      <c r="E560" s="5">
        <f t="shared" si="11"/>
        <v>116.9</v>
      </c>
      <c r="F560" s="5">
        <f t="shared" ref="F560:G560" si="1299">I560+L560+O560+R560+U560+X560+AA560+AD560+AK560+AG560</f>
        <v>94.7</v>
      </c>
      <c r="G560" s="5">
        <f t="shared" si="1299"/>
        <v>22.2</v>
      </c>
      <c r="H560" s="30">
        <f t="shared" si="13"/>
        <v>0</v>
      </c>
      <c r="I560" s="28"/>
      <c r="J560" s="28"/>
      <c r="K560" s="56">
        <f t="shared" si="51"/>
        <v>0</v>
      </c>
      <c r="L560" s="115"/>
      <c r="M560" s="28"/>
      <c r="N560" s="56">
        <f t="shared" si="17"/>
        <v>11.2</v>
      </c>
      <c r="O560" s="115"/>
      <c r="P560" s="115">
        <v>11.2</v>
      </c>
      <c r="Q560" s="30">
        <f t="shared" si="19"/>
        <v>0</v>
      </c>
      <c r="R560" s="28"/>
      <c r="S560" s="28"/>
      <c r="T560" s="30">
        <f t="shared" si="21"/>
        <v>0</v>
      </c>
      <c r="U560" s="28"/>
      <c r="V560" s="28"/>
      <c r="W560" s="33">
        <f t="shared" si="23"/>
        <v>32.4</v>
      </c>
      <c r="X560" s="34">
        <v>32.4</v>
      </c>
      <c r="Y560" s="28"/>
      <c r="Z560" s="30">
        <f t="shared" si="103"/>
        <v>0</v>
      </c>
      <c r="AA560" s="28"/>
      <c r="AB560" s="28"/>
      <c r="AC560" s="30">
        <f t="shared" si="104"/>
        <v>0</v>
      </c>
      <c r="AD560" s="28"/>
      <c r="AE560" s="28"/>
      <c r="AF560" s="33">
        <f t="shared" si="29"/>
        <v>58.5</v>
      </c>
      <c r="AG560" s="34">
        <v>58.5</v>
      </c>
      <c r="AH560" s="34"/>
      <c r="AI560" s="31"/>
      <c r="AJ560" s="56">
        <f t="shared" si="31"/>
        <v>14.8</v>
      </c>
      <c r="AK560" s="115">
        <v>3.8</v>
      </c>
      <c r="AL560" s="115">
        <v>11.0</v>
      </c>
      <c r="AM560" s="31"/>
    </row>
    <row r="561" hidden="1" outlineLevel="2">
      <c r="A561" s="92"/>
      <c r="B561" s="116"/>
      <c r="C561" s="116"/>
      <c r="D561" s="11">
        <v>2016.0</v>
      </c>
      <c r="E561" s="5">
        <f t="shared" si="11"/>
        <v>176.3</v>
      </c>
      <c r="F561" s="5">
        <f t="shared" ref="F561:G561" si="1300">I561+L561+O561+R561+U561+X561+AA561+AD561+AK561+AG561</f>
        <v>143.3</v>
      </c>
      <c r="G561" s="5">
        <f t="shared" si="1300"/>
        <v>33</v>
      </c>
      <c r="H561" s="30">
        <f t="shared" si="13"/>
        <v>0</v>
      </c>
      <c r="I561" s="28"/>
      <c r="J561" s="28"/>
      <c r="K561" s="30">
        <f t="shared" si="51"/>
        <v>0</v>
      </c>
      <c r="L561" s="28"/>
      <c r="M561" s="28"/>
      <c r="N561" s="30">
        <f t="shared" si="17"/>
        <v>0</v>
      </c>
      <c r="O561" s="28"/>
      <c r="P561" s="28"/>
      <c r="Q561" s="30">
        <f t="shared" si="19"/>
        <v>0</v>
      </c>
      <c r="R561" s="28"/>
      <c r="S561" s="28"/>
      <c r="T561" s="30">
        <f t="shared" si="21"/>
        <v>0</v>
      </c>
      <c r="U561" s="28"/>
      <c r="V561" s="28"/>
      <c r="W561" s="30">
        <f t="shared" si="23"/>
        <v>0</v>
      </c>
      <c r="X561" s="28"/>
      <c r="Y561" s="28"/>
      <c r="Z561" s="30">
        <f t="shared" si="103"/>
        <v>0</v>
      </c>
      <c r="AA561" s="28"/>
      <c r="AB561" s="28"/>
      <c r="AC561" s="30">
        <f t="shared" si="104"/>
        <v>0</v>
      </c>
      <c r="AD561" s="28"/>
      <c r="AE561" s="28"/>
      <c r="AF561" s="30">
        <f t="shared" si="29"/>
        <v>24.5</v>
      </c>
      <c r="AG561" s="28"/>
      <c r="AH561" s="115">
        <v>24.5</v>
      </c>
      <c r="AI561" s="80" t="s">
        <v>227</v>
      </c>
      <c r="AJ561" s="56">
        <f t="shared" si="31"/>
        <v>151.8</v>
      </c>
      <c r="AK561" s="115">
        <v>143.3</v>
      </c>
      <c r="AL561" s="115">
        <v>8.5</v>
      </c>
      <c r="AM561" s="31"/>
    </row>
    <row r="562" hidden="1" outlineLevel="2">
      <c r="A562" s="92"/>
      <c r="B562" s="116"/>
      <c r="C562" s="116"/>
      <c r="D562" s="11">
        <v>2017.0</v>
      </c>
      <c r="E562" s="5">
        <f t="shared" si="11"/>
        <v>82.8</v>
      </c>
      <c r="F562" s="5">
        <f t="shared" ref="F562:G562" si="1301">I562+L562+O562+R562+U562+X562+AA562+AD562+AK562+AG562</f>
        <v>12</v>
      </c>
      <c r="G562" s="5">
        <f t="shared" si="1301"/>
        <v>70.8</v>
      </c>
      <c r="H562" s="30">
        <f t="shared" si="13"/>
        <v>0</v>
      </c>
      <c r="I562" s="28"/>
      <c r="J562" s="28"/>
      <c r="K562" s="30">
        <f t="shared" si="51"/>
        <v>0</v>
      </c>
      <c r="L562" s="28"/>
      <c r="M562" s="28"/>
      <c r="N562" s="30">
        <f t="shared" si="17"/>
        <v>54.5</v>
      </c>
      <c r="O562" s="28"/>
      <c r="P562" s="115">
        <v>54.5</v>
      </c>
      <c r="Q562" s="30">
        <f t="shared" si="19"/>
        <v>0</v>
      </c>
      <c r="R562" s="28"/>
      <c r="S562" s="28"/>
      <c r="T562" s="30">
        <f t="shared" si="21"/>
        <v>0</v>
      </c>
      <c r="U562" s="28"/>
      <c r="V562" s="28"/>
      <c r="W562" s="30">
        <f t="shared" si="23"/>
        <v>0</v>
      </c>
      <c r="X562" s="28"/>
      <c r="Y562" s="28"/>
      <c r="Z562" s="30">
        <f t="shared" si="103"/>
        <v>0</v>
      </c>
      <c r="AA562" s="28"/>
      <c r="AB562" s="28"/>
      <c r="AC562" s="30">
        <f t="shared" si="104"/>
        <v>0</v>
      </c>
      <c r="AD562" s="28"/>
      <c r="AE562" s="28"/>
      <c r="AF562" s="30">
        <f t="shared" si="29"/>
        <v>0</v>
      </c>
      <c r="AG562" s="28"/>
      <c r="AH562" s="28"/>
      <c r="AI562" s="31"/>
      <c r="AJ562" s="56">
        <f t="shared" si="31"/>
        <v>28.3</v>
      </c>
      <c r="AK562" s="115">
        <v>12.0</v>
      </c>
      <c r="AL562" s="115">
        <v>16.3</v>
      </c>
      <c r="AM562" s="31"/>
    </row>
    <row r="563" hidden="1" outlineLevel="2">
      <c r="A563" s="92"/>
      <c r="B563" s="116"/>
      <c r="C563" s="116"/>
      <c r="D563" s="11">
        <v>2018.0</v>
      </c>
      <c r="E563" s="5">
        <f t="shared" si="11"/>
        <v>387.275</v>
      </c>
      <c r="F563" s="5">
        <f t="shared" ref="F563:G563" si="1302">I563+L563+O563+R563+U563+X563+AA563+AD563+AK563+AG563</f>
        <v>199.275</v>
      </c>
      <c r="G563" s="5">
        <f t="shared" si="1302"/>
        <v>188</v>
      </c>
      <c r="H563" s="56">
        <f t="shared" si="13"/>
        <v>199.275</v>
      </c>
      <c r="I563" s="127">
        <v>199.275</v>
      </c>
      <c r="J563" s="28"/>
      <c r="K563" s="30">
        <f t="shared" si="51"/>
        <v>0</v>
      </c>
      <c r="L563" s="28"/>
      <c r="M563" s="28"/>
      <c r="N563" s="30">
        <f t="shared" si="17"/>
        <v>0</v>
      </c>
      <c r="O563" s="28"/>
      <c r="P563" s="28"/>
      <c r="Q563" s="30">
        <f t="shared" si="19"/>
        <v>84.6</v>
      </c>
      <c r="R563" s="28"/>
      <c r="S563" s="115">
        <v>84.6</v>
      </c>
      <c r="T563" s="30">
        <f t="shared" si="21"/>
        <v>0</v>
      </c>
      <c r="U563" s="28"/>
      <c r="V563" s="28"/>
      <c r="W563" s="30">
        <f t="shared" si="23"/>
        <v>0</v>
      </c>
      <c r="X563" s="28"/>
      <c r="Y563" s="28"/>
      <c r="Z563" s="30">
        <f t="shared" si="103"/>
        <v>0</v>
      </c>
      <c r="AA563" s="28"/>
      <c r="AB563" s="28"/>
      <c r="AC563" s="30">
        <f t="shared" si="104"/>
        <v>0</v>
      </c>
      <c r="AD563" s="28"/>
      <c r="AE563" s="28"/>
      <c r="AF563" s="30">
        <f t="shared" si="29"/>
        <v>78</v>
      </c>
      <c r="AG563" s="28"/>
      <c r="AH563" s="115">
        <v>78.0</v>
      </c>
      <c r="AI563" s="80" t="s">
        <v>228</v>
      </c>
      <c r="AJ563" s="30">
        <f t="shared" si="31"/>
        <v>25.4</v>
      </c>
      <c r="AK563" s="28"/>
      <c r="AL563" s="115">
        <v>25.4</v>
      </c>
      <c r="AM563" s="31"/>
    </row>
    <row r="564" hidden="1" outlineLevel="2">
      <c r="A564" s="92"/>
      <c r="B564" s="116"/>
      <c r="C564" s="116"/>
      <c r="D564" s="11">
        <v>2019.0</v>
      </c>
      <c r="E564" s="5">
        <f t="shared" si="11"/>
        <v>196</v>
      </c>
      <c r="F564" s="5">
        <f t="shared" ref="F564:G564" si="1303">I564+L564+O564+R564+U564+X564+AA564+AD564+AK564+AG564</f>
        <v>6.4</v>
      </c>
      <c r="G564" s="5">
        <f t="shared" si="1303"/>
        <v>189.6</v>
      </c>
      <c r="H564" s="30">
        <f t="shared" si="13"/>
        <v>0</v>
      </c>
      <c r="I564" s="28"/>
      <c r="J564" s="28"/>
      <c r="K564" s="30">
        <f t="shared" si="51"/>
        <v>0</v>
      </c>
      <c r="L564" s="28"/>
      <c r="M564" s="28"/>
      <c r="N564" s="30">
        <f t="shared" si="17"/>
        <v>0</v>
      </c>
      <c r="O564" s="28"/>
      <c r="P564" s="28"/>
      <c r="Q564" s="30">
        <f t="shared" si="19"/>
        <v>0</v>
      </c>
      <c r="R564" s="28"/>
      <c r="S564" s="28"/>
      <c r="T564" s="30">
        <f t="shared" si="21"/>
        <v>19.8</v>
      </c>
      <c r="U564" s="28"/>
      <c r="V564" s="115">
        <v>19.8</v>
      </c>
      <c r="W564" s="30">
        <f t="shared" si="23"/>
        <v>0</v>
      </c>
      <c r="X564" s="28"/>
      <c r="Y564" s="28"/>
      <c r="Z564" s="30">
        <f t="shared" si="103"/>
        <v>150</v>
      </c>
      <c r="AA564" s="28"/>
      <c r="AB564" s="115">
        <v>150.0</v>
      </c>
      <c r="AC564" s="30">
        <f t="shared" si="104"/>
        <v>0</v>
      </c>
      <c r="AD564" s="28"/>
      <c r="AE564" s="28"/>
      <c r="AF564" s="30">
        <f t="shared" si="29"/>
        <v>0</v>
      </c>
      <c r="AG564" s="28"/>
      <c r="AH564" s="28"/>
      <c r="AI564" s="31"/>
      <c r="AJ564" s="56">
        <f t="shared" si="31"/>
        <v>26.2</v>
      </c>
      <c r="AK564" s="115">
        <v>6.4</v>
      </c>
      <c r="AL564" s="115">
        <v>19.8</v>
      </c>
      <c r="AM564" s="31"/>
    </row>
    <row r="565" hidden="1" outlineLevel="2">
      <c r="A565" s="92"/>
      <c r="B565" s="116"/>
      <c r="C565" s="116"/>
      <c r="D565" s="11">
        <v>2020.0</v>
      </c>
      <c r="E565" s="5">
        <f t="shared" si="11"/>
        <v>7.2</v>
      </c>
      <c r="F565" s="5">
        <f t="shared" ref="F565:G565" si="1304">I565+L565+O565+R565+U565+X565+AA565+AD565+AK565+AG565</f>
        <v>0</v>
      </c>
      <c r="G565" s="5">
        <f t="shared" si="1304"/>
        <v>7.2</v>
      </c>
      <c r="H565" s="30">
        <f t="shared" si="13"/>
        <v>0</v>
      </c>
      <c r="I565" s="28"/>
      <c r="J565" s="28"/>
      <c r="K565" s="30">
        <f t="shared" si="51"/>
        <v>0</v>
      </c>
      <c r="L565" s="28"/>
      <c r="M565" s="28"/>
      <c r="N565" s="30">
        <f t="shared" si="17"/>
        <v>0</v>
      </c>
      <c r="O565" s="28"/>
      <c r="P565" s="28"/>
      <c r="Q565" s="30">
        <f t="shared" si="19"/>
        <v>0</v>
      </c>
      <c r="R565" s="28"/>
      <c r="S565" s="28"/>
      <c r="T565" s="30">
        <f t="shared" si="21"/>
        <v>0</v>
      </c>
      <c r="U565" s="28"/>
      <c r="V565" s="28"/>
      <c r="W565" s="33">
        <f t="shared" si="23"/>
        <v>0</v>
      </c>
      <c r="X565" s="34"/>
      <c r="Y565" s="28"/>
      <c r="Z565" s="30">
        <f t="shared" si="103"/>
        <v>0</v>
      </c>
      <c r="AA565" s="28"/>
      <c r="AB565" s="28"/>
      <c r="AC565" s="33">
        <f t="shared" si="104"/>
        <v>0</v>
      </c>
      <c r="AD565" s="34"/>
      <c r="AE565" s="28"/>
      <c r="AF565" s="30">
        <f t="shared" si="29"/>
        <v>0</v>
      </c>
      <c r="AG565" s="28"/>
      <c r="AH565" s="28"/>
      <c r="AI565" s="31"/>
      <c r="AJ565" s="30">
        <f t="shared" si="31"/>
        <v>7.2</v>
      </c>
      <c r="AK565" s="28"/>
      <c r="AL565" s="115">
        <v>7.2</v>
      </c>
      <c r="AM565" s="31"/>
    </row>
    <row r="566" hidden="1" outlineLevel="2">
      <c r="A566" s="92"/>
      <c r="B566" s="116"/>
      <c r="C566" s="116"/>
      <c r="D566" s="35">
        <v>2021.0</v>
      </c>
      <c r="E566" s="5">
        <f t="shared" si="11"/>
        <v>0</v>
      </c>
      <c r="F566" s="5">
        <f t="shared" ref="F566:G566" si="1305">I566+L566+O566+R566+U566+X566+AA566+AD566+AK566+AG566</f>
        <v>0</v>
      </c>
      <c r="G566" s="5">
        <f t="shared" si="1305"/>
        <v>0</v>
      </c>
      <c r="H566" s="30">
        <f t="shared" si="13"/>
        <v>0</v>
      </c>
      <c r="I566" s="28"/>
      <c r="J566" s="28"/>
      <c r="K566" s="30">
        <f t="shared" si="51"/>
        <v>0</v>
      </c>
      <c r="L566" s="28"/>
      <c r="M566" s="28"/>
      <c r="N566" s="30">
        <f t="shared" si="17"/>
        <v>0</v>
      </c>
      <c r="O566" s="28"/>
      <c r="P566" s="28"/>
      <c r="Q566" s="30">
        <f t="shared" si="19"/>
        <v>0</v>
      </c>
      <c r="R566" s="28"/>
      <c r="S566" s="28"/>
      <c r="T566" s="30">
        <f t="shared" si="21"/>
        <v>0</v>
      </c>
      <c r="U566" s="28"/>
      <c r="V566" s="28"/>
      <c r="W566" s="33">
        <f t="shared" si="23"/>
        <v>0</v>
      </c>
      <c r="X566" s="34"/>
      <c r="Y566" s="28"/>
      <c r="Z566" s="30">
        <f t="shared" si="103"/>
        <v>0</v>
      </c>
      <c r="AA566" s="28"/>
      <c r="AB566" s="28"/>
      <c r="AC566" s="33">
        <f t="shared" si="104"/>
        <v>0</v>
      </c>
      <c r="AD566" s="34"/>
      <c r="AE566" s="28"/>
      <c r="AF566" s="30">
        <f t="shared" si="29"/>
        <v>0</v>
      </c>
      <c r="AG566" s="28"/>
      <c r="AH566" s="28"/>
      <c r="AI566" s="31"/>
      <c r="AJ566" s="30">
        <f t="shared" si="31"/>
        <v>0</v>
      </c>
      <c r="AK566" s="28"/>
      <c r="AL566" s="115"/>
      <c r="AM566" s="31"/>
    </row>
    <row r="567" hidden="1" outlineLevel="1" collapsed="1">
      <c r="A567" s="22">
        <v>70.0</v>
      </c>
      <c r="B567" s="22" t="s">
        <v>229</v>
      </c>
      <c r="C567" s="22" t="s">
        <v>230</v>
      </c>
      <c r="D567" s="24"/>
      <c r="E567" s="25">
        <f t="shared" si="11"/>
        <v>3251.6</v>
      </c>
      <c r="F567" s="25">
        <f t="shared" ref="F567:G567" si="1306">SUM(F568:F574)</f>
        <v>3251.6</v>
      </c>
      <c r="G567" s="25">
        <f t="shared" si="1306"/>
        <v>0</v>
      </c>
      <c r="H567" s="26">
        <f t="shared" si="13"/>
        <v>730.1</v>
      </c>
      <c r="I567" s="22">
        <f t="shared" ref="I567:J567" si="1307">SUM(I568:I574)</f>
        <v>730.1</v>
      </c>
      <c r="J567" s="22">
        <f t="shared" si="1307"/>
        <v>0</v>
      </c>
      <c r="K567" s="26">
        <f t="shared" si="51"/>
        <v>289</v>
      </c>
      <c r="L567" s="22">
        <f t="shared" ref="L567:M567" si="1308">SUM(L568:L574)</f>
        <v>289</v>
      </c>
      <c r="M567" s="22">
        <f t="shared" si="1308"/>
        <v>0</v>
      </c>
      <c r="N567" s="26">
        <f t="shared" si="17"/>
        <v>0</v>
      </c>
      <c r="O567" s="22">
        <f t="shared" ref="O567:P567" si="1309">SUM(O568:O574)</f>
        <v>0</v>
      </c>
      <c r="P567" s="22">
        <f t="shared" si="1309"/>
        <v>0</v>
      </c>
      <c r="Q567" s="26">
        <f t="shared" si="19"/>
        <v>0</v>
      </c>
      <c r="R567" s="22">
        <f t="shared" ref="R567:S567" si="1310">SUM(R568:R574)</f>
        <v>0</v>
      </c>
      <c r="S567" s="22">
        <f t="shared" si="1310"/>
        <v>0</v>
      </c>
      <c r="T567" s="26">
        <f t="shared" si="21"/>
        <v>497.3</v>
      </c>
      <c r="U567" s="22">
        <f t="shared" ref="U567:V567" si="1311">SUM(U568:U574)</f>
        <v>497.3</v>
      </c>
      <c r="V567" s="22">
        <f t="shared" si="1311"/>
        <v>0</v>
      </c>
      <c r="W567" s="26">
        <f t="shared" si="23"/>
        <v>0</v>
      </c>
      <c r="X567" s="22">
        <f t="shared" ref="X567:Y567" si="1312">SUM(X568:X574)</f>
        <v>0</v>
      </c>
      <c r="Y567" s="22">
        <f t="shared" si="1312"/>
        <v>0</v>
      </c>
      <c r="Z567" s="26">
        <f t="shared" si="103"/>
        <v>162</v>
      </c>
      <c r="AA567" s="22">
        <f t="shared" ref="AA567:AB567" si="1313">SUM(AA568:AA574)</f>
        <v>162</v>
      </c>
      <c r="AB567" s="22">
        <f t="shared" si="1313"/>
        <v>0</v>
      </c>
      <c r="AC567" s="26">
        <f t="shared" si="104"/>
        <v>0</v>
      </c>
      <c r="AD567" s="22">
        <f t="shared" ref="AD567:AE567" si="1314">SUM(AD568:AD574)</f>
        <v>0</v>
      </c>
      <c r="AE567" s="22">
        <f t="shared" si="1314"/>
        <v>0</v>
      </c>
      <c r="AF567" s="26">
        <f t="shared" si="29"/>
        <v>493.6</v>
      </c>
      <c r="AG567" s="22">
        <f t="shared" ref="AG567:AH567" si="1315">SUM(AG568:AG574)</f>
        <v>493.6</v>
      </c>
      <c r="AH567" s="22">
        <f t="shared" si="1315"/>
        <v>0</v>
      </c>
      <c r="AI567" s="27"/>
      <c r="AJ567" s="26">
        <f t="shared" si="31"/>
        <v>1079.6</v>
      </c>
      <c r="AK567" s="22">
        <f t="shared" ref="AK567:AL567" si="1316">SUM(AK568:AK574)</f>
        <v>1079.6</v>
      </c>
      <c r="AL567" s="22">
        <f t="shared" si="1316"/>
        <v>0</v>
      </c>
      <c r="AM567" s="27"/>
    </row>
    <row r="568" hidden="1" outlineLevel="2">
      <c r="A568" s="92"/>
      <c r="B568" s="116"/>
      <c r="C568" s="116"/>
      <c r="D568" s="11">
        <v>2015.0</v>
      </c>
      <c r="E568" s="5">
        <f t="shared" si="11"/>
        <v>398</v>
      </c>
      <c r="F568" s="5">
        <f t="shared" ref="F568:G568" si="1317">I568+L568+O568+R568+U568+X568+AA568+AD568+AK568+AG568</f>
        <v>398</v>
      </c>
      <c r="G568" s="5">
        <f t="shared" si="1317"/>
        <v>0</v>
      </c>
      <c r="H568" s="33">
        <f t="shared" si="13"/>
        <v>94.2</v>
      </c>
      <c r="I568" s="34">
        <v>94.2</v>
      </c>
      <c r="J568" s="28"/>
      <c r="K568" s="33">
        <f t="shared" si="51"/>
        <v>289</v>
      </c>
      <c r="L568" s="34">
        <v>289.0</v>
      </c>
      <c r="M568" s="28"/>
      <c r="N568" s="30">
        <f t="shared" si="17"/>
        <v>0</v>
      </c>
      <c r="O568" s="28"/>
      <c r="P568" s="28"/>
      <c r="Q568" s="30">
        <f t="shared" si="19"/>
        <v>0</v>
      </c>
      <c r="R568" s="28"/>
      <c r="S568" s="28"/>
      <c r="T568" s="30">
        <f t="shared" si="21"/>
        <v>0</v>
      </c>
      <c r="U568" s="28"/>
      <c r="V568" s="28"/>
      <c r="W568" s="30">
        <f t="shared" si="23"/>
        <v>0</v>
      </c>
      <c r="X568" s="28"/>
      <c r="Y568" s="28"/>
      <c r="Z568" s="30">
        <f t="shared" si="103"/>
        <v>0</v>
      </c>
      <c r="AA568" s="28"/>
      <c r="AB568" s="28"/>
      <c r="AC568" s="30">
        <f t="shared" si="104"/>
        <v>0</v>
      </c>
      <c r="AD568" s="28"/>
      <c r="AE568" s="28"/>
      <c r="AF568" s="30">
        <f t="shared" si="29"/>
        <v>0</v>
      </c>
      <c r="AG568" s="28"/>
      <c r="AH568" s="28"/>
      <c r="AI568" s="31"/>
      <c r="AJ568" s="33">
        <f t="shared" si="31"/>
        <v>14.8</v>
      </c>
      <c r="AK568" s="34">
        <v>14.8</v>
      </c>
      <c r="AL568" s="28"/>
      <c r="AM568" s="31"/>
    </row>
    <row r="569" hidden="1" outlineLevel="2">
      <c r="A569" s="92"/>
      <c r="B569" s="116"/>
      <c r="C569" s="116"/>
      <c r="D569" s="11">
        <v>2016.0</v>
      </c>
      <c r="E569" s="5">
        <f t="shared" si="11"/>
        <v>131.4</v>
      </c>
      <c r="F569" s="5">
        <f t="shared" ref="F569:G569" si="1318">I569+L569+O569+R569+U569+X569+AA569+AD569+AK569+AG569</f>
        <v>131.4</v>
      </c>
      <c r="G569" s="5">
        <f t="shared" si="1318"/>
        <v>0</v>
      </c>
      <c r="H569" s="30">
        <f t="shared" si="13"/>
        <v>0</v>
      </c>
      <c r="I569" s="28"/>
      <c r="J569" s="28"/>
      <c r="K569" s="30">
        <f t="shared" si="51"/>
        <v>0</v>
      </c>
      <c r="L569" s="28"/>
      <c r="M569" s="28"/>
      <c r="N569" s="30">
        <f t="shared" si="17"/>
        <v>0</v>
      </c>
      <c r="O569" s="28"/>
      <c r="P569" s="28"/>
      <c r="Q569" s="30">
        <f t="shared" si="19"/>
        <v>0</v>
      </c>
      <c r="R569" s="28"/>
      <c r="S569" s="28"/>
      <c r="T569" s="30">
        <f t="shared" si="21"/>
        <v>0</v>
      </c>
      <c r="U569" s="28"/>
      <c r="V569" s="28"/>
      <c r="W569" s="30">
        <f t="shared" si="23"/>
        <v>0</v>
      </c>
      <c r="X569" s="28"/>
      <c r="Y569" s="28"/>
      <c r="Z569" s="30">
        <f t="shared" si="103"/>
        <v>0</v>
      </c>
      <c r="AA569" s="28"/>
      <c r="AB569" s="28"/>
      <c r="AC569" s="30">
        <f t="shared" si="104"/>
        <v>0</v>
      </c>
      <c r="AD569" s="28"/>
      <c r="AE569" s="28"/>
      <c r="AF569" s="30">
        <f t="shared" si="29"/>
        <v>0</v>
      </c>
      <c r="AG569" s="28"/>
      <c r="AH569" s="28"/>
      <c r="AI569" s="31"/>
      <c r="AJ569" s="33">
        <f t="shared" si="31"/>
        <v>131.4</v>
      </c>
      <c r="AK569" s="34">
        <v>131.4</v>
      </c>
      <c r="AL569" s="28"/>
      <c r="AM569" s="31"/>
    </row>
    <row r="570" hidden="1" outlineLevel="2">
      <c r="A570" s="92"/>
      <c r="B570" s="116"/>
      <c r="C570" s="116"/>
      <c r="D570" s="11">
        <v>2017.0</v>
      </c>
      <c r="E570" s="5">
        <f t="shared" si="11"/>
        <v>247</v>
      </c>
      <c r="F570" s="5">
        <f t="shared" ref="F570:G570" si="1319">I570+L570+O570+R570+U570+X570+AA570+AD570+AK570+AG570</f>
        <v>247</v>
      </c>
      <c r="G570" s="5">
        <f t="shared" si="1319"/>
        <v>0</v>
      </c>
      <c r="H570" s="30">
        <f t="shared" si="13"/>
        <v>0</v>
      </c>
      <c r="I570" s="28"/>
      <c r="J570" s="28"/>
      <c r="K570" s="30">
        <f t="shared" si="51"/>
        <v>0</v>
      </c>
      <c r="L570" s="28"/>
      <c r="M570" s="28"/>
      <c r="N570" s="30">
        <f t="shared" si="17"/>
        <v>0</v>
      </c>
      <c r="O570" s="28"/>
      <c r="P570" s="28"/>
      <c r="Q570" s="30">
        <f t="shared" si="19"/>
        <v>0</v>
      </c>
      <c r="R570" s="28"/>
      <c r="S570" s="28"/>
      <c r="T570" s="30">
        <f t="shared" si="21"/>
        <v>0</v>
      </c>
      <c r="U570" s="28"/>
      <c r="V570" s="28"/>
      <c r="W570" s="30">
        <f t="shared" si="23"/>
        <v>0</v>
      </c>
      <c r="X570" s="28"/>
      <c r="Y570" s="28"/>
      <c r="Z570" s="33">
        <f t="shared" si="103"/>
        <v>162</v>
      </c>
      <c r="AA570" s="34">
        <v>162.0</v>
      </c>
      <c r="AB570" s="28"/>
      <c r="AC570" s="30">
        <f t="shared" si="104"/>
        <v>0</v>
      </c>
      <c r="AD570" s="28"/>
      <c r="AE570" s="28"/>
      <c r="AF570" s="30">
        <f t="shared" si="29"/>
        <v>0</v>
      </c>
      <c r="AG570" s="28"/>
      <c r="AH570" s="28"/>
      <c r="AI570" s="31"/>
      <c r="AJ570" s="33">
        <f t="shared" si="31"/>
        <v>85</v>
      </c>
      <c r="AK570" s="34">
        <v>85.0</v>
      </c>
      <c r="AL570" s="28"/>
      <c r="AM570" s="31"/>
    </row>
    <row r="571" hidden="1" outlineLevel="2">
      <c r="A571" s="92"/>
      <c r="B571" s="116"/>
      <c r="C571" s="116"/>
      <c r="D571" s="11">
        <v>2018.0</v>
      </c>
      <c r="E571" s="5">
        <f t="shared" si="11"/>
        <v>615</v>
      </c>
      <c r="F571" s="5">
        <f t="shared" ref="F571:G571" si="1320">I571+L571+O571+R571+U571+X571+AA571+AD571+AK571+AG571</f>
        <v>615</v>
      </c>
      <c r="G571" s="5">
        <f t="shared" si="1320"/>
        <v>0</v>
      </c>
      <c r="H571" s="30">
        <f t="shared" si="13"/>
        <v>0</v>
      </c>
      <c r="I571" s="28"/>
      <c r="J571" s="28"/>
      <c r="K571" s="30">
        <f t="shared" si="51"/>
        <v>0</v>
      </c>
      <c r="L571" s="28"/>
      <c r="M571" s="28"/>
      <c r="N571" s="30">
        <f t="shared" si="17"/>
        <v>0</v>
      </c>
      <c r="O571" s="28"/>
      <c r="P571" s="28"/>
      <c r="Q571" s="30">
        <f t="shared" si="19"/>
        <v>0</v>
      </c>
      <c r="R571" s="28"/>
      <c r="S571" s="28"/>
      <c r="T571" s="30">
        <f t="shared" si="21"/>
        <v>0</v>
      </c>
      <c r="U571" s="28"/>
      <c r="V571" s="28"/>
      <c r="W571" s="30">
        <f t="shared" si="23"/>
        <v>0</v>
      </c>
      <c r="X571" s="28"/>
      <c r="Y571" s="28"/>
      <c r="Z571" s="30">
        <f t="shared" si="103"/>
        <v>0</v>
      </c>
      <c r="AA571" s="28"/>
      <c r="AB571" s="28"/>
      <c r="AC571" s="30">
        <f t="shared" si="104"/>
        <v>0</v>
      </c>
      <c r="AD571" s="28"/>
      <c r="AE571" s="28"/>
      <c r="AF571" s="33">
        <f t="shared" si="29"/>
        <v>493.6</v>
      </c>
      <c r="AG571" s="34">
        <v>493.6</v>
      </c>
      <c r="AH571" s="28"/>
      <c r="AI571" s="31"/>
      <c r="AJ571" s="33">
        <f t="shared" si="31"/>
        <v>121.4</v>
      </c>
      <c r="AK571" s="34">
        <v>121.4</v>
      </c>
      <c r="AL571" s="28"/>
      <c r="AM571" s="31"/>
    </row>
    <row r="572" hidden="1" outlineLevel="2">
      <c r="A572" s="92"/>
      <c r="B572" s="116"/>
      <c r="C572" s="116"/>
      <c r="D572" s="11">
        <v>2019.0</v>
      </c>
      <c r="E572" s="5">
        <f t="shared" si="11"/>
        <v>1383.2</v>
      </c>
      <c r="F572" s="5">
        <f t="shared" ref="F572:G572" si="1321">I572+L572+O572+R572+U572+X572+AA572+AD572+AK572+AG572</f>
        <v>1383.2</v>
      </c>
      <c r="G572" s="5">
        <f t="shared" si="1321"/>
        <v>0</v>
      </c>
      <c r="H572" s="33">
        <f t="shared" si="13"/>
        <v>635.9</v>
      </c>
      <c r="I572" s="34">
        <v>635.9</v>
      </c>
      <c r="J572" s="28"/>
      <c r="K572" s="30">
        <f t="shared" si="51"/>
        <v>0</v>
      </c>
      <c r="L572" s="28"/>
      <c r="M572" s="28"/>
      <c r="N572" s="30">
        <f t="shared" si="17"/>
        <v>0</v>
      </c>
      <c r="O572" s="28"/>
      <c r="P572" s="28"/>
      <c r="Q572" s="30">
        <f t="shared" si="19"/>
        <v>0</v>
      </c>
      <c r="R572" s="28"/>
      <c r="S572" s="28"/>
      <c r="T572" s="33">
        <f t="shared" si="21"/>
        <v>497.3</v>
      </c>
      <c r="U572" s="34">
        <v>497.3</v>
      </c>
      <c r="V572" s="28"/>
      <c r="W572" s="30">
        <f t="shared" si="23"/>
        <v>0</v>
      </c>
      <c r="X572" s="28"/>
      <c r="Y572" s="28"/>
      <c r="Z572" s="30">
        <f t="shared" si="103"/>
        <v>0</v>
      </c>
      <c r="AA572" s="28"/>
      <c r="AB572" s="28"/>
      <c r="AC572" s="30">
        <f t="shared" si="104"/>
        <v>0</v>
      </c>
      <c r="AD572" s="28"/>
      <c r="AE572" s="28"/>
      <c r="AF572" s="30">
        <f t="shared" si="29"/>
        <v>0</v>
      </c>
      <c r="AG572" s="28"/>
      <c r="AH572" s="28"/>
      <c r="AI572" s="31"/>
      <c r="AJ572" s="33">
        <f t="shared" si="31"/>
        <v>250</v>
      </c>
      <c r="AK572" s="34">
        <v>250.0</v>
      </c>
      <c r="AL572" s="28"/>
      <c r="AM572" s="31"/>
    </row>
    <row r="573" hidden="1" outlineLevel="2">
      <c r="A573" s="92"/>
      <c r="B573" s="116"/>
      <c r="C573" s="116"/>
      <c r="D573" s="11">
        <v>2020.0</v>
      </c>
      <c r="E573" s="5">
        <f t="shared" si="11"/>
        <v>477</v>
      </c>
      <c r="F573" s="5">
        <f t="shared" ref="F573:G573" si="1322">I573+L573+O573+R573+U573+X573+AA573+AD573+AK573+AG573</f>
        <v>477</v>
      </c>
      <c r="G573" s="5">
        <f t="shared" si="1322"/>
        <v>0</v>
      </c>
      <c r="H573" s="33">
        <f t="shared" si="13"/>
        <v>0</v>
      </c>
      <c r="I573" s="46"/>
      <c r="J573" s="28"/>
      <c r="K573" s="30">
        <f t="shared" si="51"/>
        <v>0</v>
      </c>
      <c r="L573" s="28"/>
      <c r="M573" s="28"/>
      <c r="N573" s="30">
        <f t="shared" si="17"/>
        <v>0</v>
      </c>
      <c r="O573" s="28"/>
      <c r="P573" s="28"/>
      <c r="Q573" s="30">
        <f t="shared" si="19"/>
        <v>0</v>
      </c>
      <c r="R573" s="28"/>
      <c r="S573" s="28"/>
      <c r="T573" s="30">
        <f t="shared" si="21"/>
        <v>0</v>
      </c>
      <c r="U573" s="28"/>
      <c r="V573" s="28"/>
      <c r="W573" s="30">
        <f t="shared" si="23"/>
        <v>0</v>
      </c>
      <c r="X573" s="28"/>
      <c r="Y573" s="28"/>
      <c r="Z573" s="30">
        <f t="shared" si="103"/>
        <v>0</v>
      </c>
      <c r="AA573" s="28"/>
      <c r="AB573" s="28"/>
      <c r="AC573" s="33">
        <f t="shared" si="104"/>
        <v>0</v>
      </c>
      <c r="AD573" s="34"/>
      <c r="AE573" s="28"/>
      <c r="AF573" s="30">
        <f t="shared" si="29"/>
        <v>0</v>
      </c>
      <c r="AG573" s="28"/>
      <c r="AH573" s="28"/>
      <c r="AI573" s="31"/>
      <c r="AJ573" s="33">
        <f t="shared" si="31"/>
        <v>477</v>
      </c>
      <c r="AK573" s="34">
        <v>477.0</v>
      </c>
      <c r="AL573" s="28"/>
      <c r="AM573" s="44" t="s">
        <v>231</v>
      </c>
    </row>
    <row r="574" hidden="1" outlineLevel="2">
      <c r="A574" s="92"/>
      <c r="B574" s="116"/>
      <c r="C574" s="116"/>
      <c r="D574" s="35">
        <v>2021.0</v>
      </c>
      <c r="E574" s="5">
        <f t="shared" si="11"/>
        <v>0</v>
      </c>
      <c r="F574" s="5">
        <f t="shared" ref="F574:G574" si="1323">I574+L574+O574+R574+U574+X574+AA574+AD574+AK574+AG574</f>
        <v>0</v>
      </c>
      <c r="G574" s="5">
        <f t="shared" si="1323"/>
        <v>0</v>
      </c>
      <c r="H574" s="33">
        <f t="shared" si="13"/>
        <v>0</v>
      </c>
      <c r="I574" s="46"/>
      <c r="J574" s="28"/>
      <c r="K574" s="30">
        <f t="shared" si="51"/>
        <v>0</v>
      </c>
      <c r="L574" s="28"/>
      <c r="M574" s="28"/>
      <c r="N574" s="30">
        <f t="shared" si="17"/>
        <v>0</v>
      </c>
      <c r="O574" s="28"/>
      <c r="P574" s="28"/>
      <c r="Q574" s="30">
        <f t="shared" si="19"/>
        <v>0</v>
      </c>
      <c r="R574" s="28"/>
      <c r="S574" s="28"/>
      <c r="T574" s="30">
        <f t="shared" si="21"/>
        <v>0</v>
      </c>
      <c r="U574" s="28"/>
      <c r="V574" s="28"/>
      <c r="W574" s="30">
        <f t="shared" si="23"/>
        <v>0</v>
      </c>
      <c r="X574" s="28"/>
      <c r="Y574" s="28"/>
      <c r="Z574" s="30">
        <f t="shared" si="103"/>
        <v>0</v>
      </c>
      <c r="AA574" s="28"/>
      <c r="AB574" s="28"/>
      <c r="AC574" s="33">
        <f t="shared" si="104"/>
        <v>0</v>
      </c>
      <c r="AD574" s="34"/>
      <c r="AE574" s="28"/>
      <c r="AF574" s="30">
        <f t="shared" si="29"/>
        <v>0</v>
      </c>
      <c r="AG574" s="28"/>
      <c r="AH574" s="28"/>
      <c r="AI574" s="31"/>
      <c r="AJ574" s="33">
        <f t="shared" si="31"/>
        <v>0</v>
      </c>
      <c r="AK574" s="34"/>
      <c r="AL574" s="28"/>
      <c r="AM574" s="31"/>
    </row>
    <row r="575" hidden="1" outlineLevel="1" collapsed="1">
      <c r="A575" s="22">
        <v>71.0</v>
      </c>
      <c r="B575" s="22" t="s">
        <v>232</v>
      </c>
      <c r="C575" s="22" t="s">
        <v>193</v>
      </c>
      <c r="D575" s="24"/>
      <c r="E575" s="25">
        <f t="shared" si="11"/>
        <v>482.6</v>
      </c>
      <c r="F575" s="25">
        <f t="shared" ref="F575:G575" si="1324">SUM(F576:F582)</f>
        <v>98</v>
      </c>
      <c r="G575" s="25">
        <f t="shared" si="1324"/>
        <v>384.6</v>
      </c>
      <c r="H575" s="26">
        <f t="shared" si="13"/>
        <v>0</v>
      </c>
      <c r="I575" s="22">
        <f t="shared" ref="I575:J575" si="1325">SUM(I576:I582)</f>
        <v>0</v>
      </c>
      <c r="J575" s="22">
        <f t="shared" si="1325"/>
        <v>0</v>
      </c>
      <c r="K575" s="26">
        <f t="shared" si="51"/>
        <v>18.2</v>
      </c>
      <c r="L575" s="22">
        <f t="shared" ref="L575:M575" si="1326">SUM(L576:L582)</f>
        <v>0</v>
      </c>
      <c r="M575" s="22">
        <f t="shared" si="1326"/>
        <v>18.2</v>
      </c>
      <c r="N575" s="26">
        <f t="shared" si="17"/>
        <v>0</v>
      </c>
      <c r="O575" s="22">
        <f t="shared" ref="O575:P575" si="1327">SUM(O576:O582)</f>
        <v>0</v>
      </c>
      <c r="P575" s="22">
        <f t="shared" si="1327"/>
        <v>0</v>
      </c>
      <c r="Q575" s="26">
        <f t="shared" si="19"/>
        <v>0</v>
      </c>
      <c r="R575" s="22">
        <f t="shared" ref="R575:S575" si="1328">SUM(R576:R582)</f>
        <v>0</v>
      </c>
      <c r="S575" s="22">
        <f t="shared" si="1328"/>
        <v>0</v>
      </c>
      <c r="T575" s="26">
        <f t="shared" si="21"/>
        <v>0</v>
      </c>
      <c r="U575" s="22">
        <f t="shared" ref="U575:V575" si="1329">SUM(U576:U582)</f>
        <v>0</v>
      </c>
      <c r="V575" s="22">
        <f t="shared" si="1329"/>
        <v>0</v>
      </c>
      <c r="W575" s="26">
        <f t="shared" si="23"/>
        <v>0</v>
      </c>
      <c r="X575" s="22">
        <f t="shared" ref="X575:Y575" si="1330">SUM(X576:X582)</f>
        <v>0</v>
      </c>
      <c r="Y575" s="22">
        <f t="shared" si="1330"/>
        <v>0</v>
      </c>
      <c r="Z575" s="26">
        <f t="shared" si="103"/>
        <v>0</v>
      </c>
      <c r="AA575" s="22">
        <f t="shared" ref="AA575:AB575" si="1331">SUM(AA576:AA582)</f>
        <v>0</v>
      </c>
      <c r="AB575" s="22">
        <f t="shared" si="1331"/>
        <v>0</v>
      </c>
      <c r="AC575" s="26">
        <f t="shared" si="104"/>
        <v>0</v>
      </c>
      <c r="AD575" s="22">
        <f t="shared" ref="AD575:AE575" si="1332">SUM(AD576:AD582)</f>
        <v>0</v>
      </c>
      <c r="AE575" s="22">
        <f t="shared" si="1332"/>
        <v>0</v>
      </c>
      <c r="AF575" s="26">
        <f t="shared" si="29"/>
        <v>0</v>
      </c>
      <c r="AG575" s="22">
        <f t="shared" ref="AG575:AH575" si="1333">SUM(AG576:AG582)</f>
        <v>0</v>
      </c>
      <c r="AH575" s="22">
        <f t="shared" si="1333"/>
        <v>0</v>
      </c>
      <c r="AI575" s="27"/>
      <c r="AJ575" s="26">
        <f t="shared" si="31"/>
        <v>464.4</v>
      </c>
      <c r="AK575" s="22">
        <f t="shared" ref="AK575:AL575" si="1334">SUM(AK576:AK582)</f>
        <v>98</v>
      </c>
      <c r="AL575" s="22">
        <f t="shared" si="1334"/>
        <v>366.4</v>
      </c>
      <c r="AM575" s="27"/>
    </row>
    <row r="576" hidden="1" outlineLevel="2">
      <c r="A576" s="92"/>
      <c r="B576" s="116"/>
      <c r="C576" s="116"/>
      <c r="D576" s="11">
        <v>2015.0</v>
      </c>
      <c r="E576" s="5">
        <f t="shared" si="11"/>
        <v>0</v>
      </c>
      <c r="F576" s="5">
        <f t="shared" ref="F576:G576" si="1335">I576+L576+O576+R576+U576+X576+AA576+AD576+AK576+AG576</f>
        <v>0</v>
      </c>
      <c r="G576" s="5">
        <f t="shared" si="1335"/>
        <v>0</v>
      </c>
      <c r="H576" s="30">
        <f t="shared" si="13"/>
        <v>0</v>
      </c>
      <c r="I576" s="28"/>
      <c r="J576" s="28"/>
      <c r="K576" s="30">
        <f t="shared" si="51"/>
        <v>0</v>
      </c>
      <c r="L576" s="28"/>
      <c r="M576" s="28"/>
      <c r="N576" s="30">
        <f t="shared" si="17"/>
        <v>0</v>
      </c>
      <c r="O576" s="28"/>
      <c r="P576" s="28"/>
      <c r="Q576" s="30">
        <f t="shared" si="19"/>
        <v>0</v>
      </c>
      <c r="R576" s="28"/>
      <c r="S576" s="28"/>
      <c r="T576" s="30">
        <f t="shared" si="21"/>
        <v>0</v>
      </c>
      <c r="U576" s="28"/>
      <c r="V576" s="28"/>
      <c r="W576" s="30">
        <f t="shared" si="23"/>
        <v>0</v>
      </c>
      <c r="X576" s="28"/>
      <c r="Y576" s="28"/>
      <c r="Z576" s="30">
        <f t="shared" si="103"/>
        <v>0</v>
      </c>
      <c r="AA576" s="28"/>
      <c r="AB576" s="28"/>
      <c r="AC576" s="30">
        <f t="shared" si="104"/>
        <v>0</v>
      </c>
      <c r="AD576" s="28"/>
      <c r="AE576" s="28"/>
      <c r="AF576" s="30">
        <f t="shared" si="29"/>
        <v>0</v>
      </c>
      <c r="AG576" s="28"/>
      <c r="AH576" s="28"/>
      <c r="AI576" s="31"/>
      <c r="AJ576" s="30">
        <f t="shared" si="31"/>
        <v>0</v>
      </c>
      <c r="AK576" s="28"/>
      <c r="AL576" s="28"/>
      <c r="AM576" s="31"/>
    </row>
    <row r="577" hidden="1" outlineLevel="2">
      <c r="A577" s="92"/>
      <c r="B577" s="116"/>
      <c r="C577" s="116"/>
      <c r="D577" s="11">
        <v>2016.0</v>
      </c>
      <c r="E577" s="5">
        <f t="shared" si="11"/>
        <v>0</v>
      </c>
      <c r="F577" s="5">
        <f t="shared" ref="F577:G577" si="1336">I577+L577+O577+R577+U577+X577+AA577+AD577+AK577+AG577</f>
        <v>0</v>
      </c>
      <c r="G577" s="5">
        <f t="shared" si="1336"/>
        <v>0</v>
      </c>
      <c r="H577" s="30">
        <f t="shared" si="13"/>
        <v>0</v>
      </c>
      <c r="I577" s="28"/>
      <c r="J577" s="28"/>
      <c r="K577" s="30">
        <f t="shared" si="51"/>
        <v>0</v>
      </c>
      <c r="L577" s="28"/>
      <c r="M577" s="28"/>
      <c r="N577" s="30">
        <f t="shared" si="17"/>
        <v>0</v>
      </c>
      <c r="O577" s="28"/>
      <c r="P577" s="28"/>
      <c r="Q577" s="30">
        <f t="shared" si="19"/>
        <v>0</v>
      </c>
      <c r="R577" s="28"/>
      <c r="S577" s="28"/>
      <c r="T577" s="30">
        <f t="shared" si="21"/>
        <v>0</v>
      </c>
      <c r="U577" s="28"/>
      <c r="V577" s="28"/>
      <c r="W577" s="30">
        <f t="shared" si="23"/>
        <v>0</v>
      </c>
      <c r="X577" s="28"/>
      <c r="Y577" s="28"/>
      <c r="Z577" s="30">
        <f t="shared" si="103"/>
        <v>0</v>
      </c>
      <c r="AA577" s="28"/>
      <c r="AB577" s="28"/>
      <c r="AC577" s="30">
        <f t="shared" si="104"/>
        <v>0</v>
      </c>
      <c r="AD577" s="28"/>
      <c r="AE577" s="28"/>
      <c r="AF577" s="30">
        <f t="shared" si="29"/>
        <v>0</v>
      </c>
      <c r="AG577" s="28"/>
      <c r="AH577" s="28"/>
      <c r="AI577" s="31"/>
      <c r="AJ577" s="30">
        <f t="shared" si="31"/>
        <v>0</v>
      </c>
      <c r="AK577" s="28"/>
      <c r="AL577" s="28"/>
      <c r="AM577" s="31"/>
    </row>
    <row r="578" hidden="1" outlineLevel="2">
      <c r="A578" s="92"/>
      <c r="B578" s="116"/>
      <c r="C578" s="116"/>
      <c r="D578" s="11">
        <v>2017.0</v>
      </c>
      <c r="E578" s="5">
        <f t="shared" si="11"/>
        <v>0</v>
      </c>
      <c r="F578" s="5">
        <f t="shared" ref="F578:G578" si="1337">I578+L578+O578+R578+U578+X578+AA578+AD578+AK578+AG578</f>
        <v>0</v>
      </c>
      <c r="G578" s="5">
        <f t="shared" si="1337"/>
        <v>0</v>
      </c>
      <c r="H578" s="30">
        <f t="shared" si="13"/>
        <v>0</v>
      </c>
      <c r="I578" s="28"/>
      <c r="J578" s="28"/>
      <c r="K578" s="30">
        <f t="shared" si="51"/>
        <v>0</v>
      </c>
      <c r="L578" s="28"/>
      <c r="M578" s="28"/>
      <c r="N578" s="30">
        <f t="shared" si="17"/>
        <v>0</v>
      </c>
      <c r="O578" s="28"/>
      <c r="P578" s="28"/>
      <c r="Q578" s="30">
        <f t="shared" si="19"/>
        <v>0</v>
      </c>
      <c r="R578" s="28"/>
      <c r="S578" s="28"/>
      <c r="T578" s="30">
        <f t="shared" si="21"/>
        <v>0</v>
      </c>
      <c r="U578" s="28"/>
      <c r="V578" s="28"/>
      <c r="W578" s="30">
        <f t="shared" si="23"/>
        <v>0</v>
      </c>
      <c r="X578" s="28"/>
      <c r="Y578" s="28"/>
      <c r="Z578" s="30">
        <f t="shared" si="103"/>
        <v>0</v>
      </c>
      <c r="AA578" s="28"/>
      <c r="AB578" s="28"/>
      <c r="AC578" s="30">
        <f t="shared" si="104"/>
        <v>0</v>
      </c>
      <c r="AD578" s="28"/>
      <c r="AE578" s="28"/>
      <c r="AF578" s="30">
        <f t="shared" si="29"/>
        <v>0</v>
      </c>
      <c r="AG578" s="28"/>
      <c r="AH578" s="28"/>
      <c r="AI578" s="31"/>
      <c r="AJ578" s="30">
        <f t="shared" si="31"/>
        <v>0</v>
      </c>
      <c r="AK578" s="28"/>
      <c r="AL578" s="28"/>
      <c r="AM578" s="31"/>
    </row>
    <row r="579" hidden="1" outlineLevel="2">
      <c r="A579" s="92"/>
      <c r="B579" s="116"/>
      <c r="C579" s="116"/>
      <c r="D579" s="11">
        <v>2018.0</v>
      </c>
      <c r="E579" s="5">
        <f t="shared" si="11"/>
        <v>173.6</v>
      </c>
      <c r="F579" s="5">
        <f t="shared" ref="F579:G579" si="1338">I579+L579+O579+R579+U579+X579+AA579+AD579+AK579+AG579</f>
        <v>59.6</v>
      </c>
      <c r="G579" s="5">
        <f t="shared" si="1338"/>
        <v>114</v>
      </c>
      <c r="H579" s="30">
        <f t="shared" si="13"/>
        <v>0</v>
      </c>
      <c r="I579" s="28"/>
      <c r="J579" s="28"/>
      <c r="K579" s="30">
        <f t="shared" si="51"/>
        <v>0</v>
      </c>
      <c r="L579" s="28"/>
      <c r="M579" s="28"/>
      <c r="N579" s="30">
        <f t="shared" si="17"/>
        <v>0</v>
      </c>
      <c r="O579" s="28"/>
      <c r="P579" s="28"/>
      <c r="Q579" s="30">
        <f t="shared" si="19"/>
        <v>0</v>
      </c>
      <c r="R579" s="28"/>
      <c r="S579" s="28"/>
      <c r="T579" s="30">
        <f t="shared" si="21"/>
        <v>0</v>
      </c>
      <c r="U579" s="28"/>
      <c r="V579" s="28"/>
      <c r="W579" s="30">
        <f t="shared" si="23"/>
        <v>0</v>
      </c>
      <c r="X579" s="28"/>
      <c r="Y579" s="28"/>
      <c r="Z579" s="30">
        <f t="shared" si="103"/>
        <v>0</v>
      </c>
      <c r="AA579" s="28"/>
      <c r="AB579" s="28"/>
      <c r="AC579" s="30">
        <f t="shared" si="104"/>
        <v>0</v>
      </c>
      <c r="AD579" s="28"/>
      <c r="AE579" s="28"/>
      <c r="AF579" s="30">
        <f t="shared" si="29"/>
        <v>0</v>
      </c>
      <c r="AG579" s="28"/>
      <c r="AH579" s="28"/>
      <c r="AI579" s="31"/>
      <c r="AJ579" s="56">
        <f t="shared" si="31"/>
        <v>173.6</v>
      </c>
      <c r="AK579" s="115">
        <v>59.6</v>
      </c>
      <c r="AL579" s="115">
        <v>114.0</v>
      </c>
      <c r="AM579" s="31"/>
    </row>
    <row r="580" hidden="1" outlineLevel="2">
      <c r="A580" s="92"/>
      <c r="B580" s="116"/>
      <c r="C580" s="116"/>
      <c r="D580" s="11">
        <v>2019.0</v>
      </c>
      <c r="E580" s="5">
        <f t="shared" si="11"/>
        <v>213.7</v>
      </c>
      <c r="F580" s="5">
        <f t="shared" ref="F580:G580" si="1339">I580+L580+O580+R580+U580+X580+AA580+AD580+AK580+AG580</f>
        <v>38.4</v>
      </c>
      <c r="G580" s="5">
        <f t="shared" si="1339"/>
        <v>175.3</v>
      </c>
      <c r="H580" s="30">
        <f t="shared" si="13"/>
        <v>0</v>
      </c>
      <c r="I580" s="28"/>
      <c r="J580" s="28"/>
      <c r="K580" s="30">
        <f t="shared" si="51"/>
        <v>4.2</v>
      </c>
      <c r="L580" s="28"/>
      <c r="M580" s="115">
        <v>4.2</v>
      </c>
      <c r="N580" s="30">
        <f t="shared" si="17"/>
        <v>0</v>
      </c>
      <c r="O580" s="28"/>
      <c r="P580" s="28"/>
      <c r="Q580" s="30">
        <f t="shared" si="19"/>
        <v>0</v>
      </c>
      <c r="R580" s="28"/>
      <c r="S580" s="28"/>
      <c r="T580" s="30">
        <f t="shared" si="21"/>
        <v>0</v>
      </c>
      <c r="U580" s="28"/>
      <c r="V580" s="28"/>
      <c r="W580" s="30">
        <f t="shared" si="23"/>
        <v>0</v>
      </c>
      <c r="X580" s="28"/>
      <c r="Y580" s="28"/>
      <c r="Z580" s="30">
        <f t="shared" si="103"/>
        <v>0</v>
      </c>
      <c r="AA580" s="28"/>
      <c r="AB580" s="28"/>
      <c r="AC580" s="30">
        <f t="shared" si="104"/>
        <v>0</v>
      </c>
      <c r="AD580" s="28"/>
      <c r="AE580" s="28"/>
      <c r="AF580" s="30">
        <f t="shared" si="29"/>
        <v>0</v>
      </c>
      <c r="AG580" s="28"/>
      <c r="AH580" s="28"/>
      <c r="AI580" s="31"/>
      <c r="AJ580" s="56">
        <f t="shared" si="31"/>
        <v>209.5</v>
      </c>
      <c r="AK580" s="115">
        <v>38.4</v>
      </c>
      <c r="AL580" s="115">
        <v>171.1</v>
      </c>
      <c r="AM580" s="31"/>
    </row>
    <row r="581" hidden="1" outlineLevel="2">
      <c r="A581" s="92"/>
      <c r="B581" s="116"/>
      <c r="C581" s="116"/>
      <c r="D581" s="11">
        <v>2020.0</v>
      </c>
      <c r="E581" s="5">
        <f t="shared" si="11"/>
        <v>95.3</v>
      </c>
      <c r="F581" s="5">
        <f t="shared" ref="F581:G581" si="1340">I581+L581+O581+R581+U581+X581+AA581+AD581+AK581+AG581</f>
        <v>0</v>
      </c>
      <c r="G581" s="5">
        <f t="shared" si="1340"/>
        <v>95.3</v>
      </c>
      <c r="H581" s="30">
        <f t="shared" si="13"/>
        <v>0</v>
      </c>
      <c r="I581" s="28"/>
      <c r="J581" s="28"/>
      <c r="K581" s="30">
        <f t="shared" si="51"/>
        <v>14</v>
      </c>
      <c r="L581" s="28"/>
      <c r="M581" s="115">
        <v>14.0</v>
      </c>
      <c r="N581" s="30">
        <f t="shared" si="17"/>
        <v>0</v>
      </c>
      <c r="O581" s="28"/>
      <c r="P581" s="28"/>
      <c r="Q581" s="30">
        <f t="shared" si="19"/>
        <v>0</v>
      </c>
      <c r="R581" s="28"/>
      <c r="S581" s="28"/>
      <c r="T581" s="30">
        <f t="shared" si="21"/>
        <v>0</v>
      </c>
      <c r="U581" s="28"/>
      <c r="V581" s="28"/>
      <c r="W581" s="30">
        <f t="shared" si="23"/>
        <v>0</v>
      </c>
      <c r="X581" s="28"/>
      <c r="Y581" s="28"/>
      <c r="Z581" s="30">
        <f t="shared" si="103"/>
        <v>0</v>
      </c>
      <c r="AA581" s="28"/>
      <c r="AB581" s="28"/>
      <c r="AC581" s="30">
        <f t="shared" si="104"/>
        <v>0</v>
      </c>
      <c r="AD581" s="28"/>
      <c r="AE581" s="28"/>
      <c r="AF581" s="30">
        <f t="shared" si="29"/>
        <v>0</v>
      </c>
      <c r="AG581" s="28"/>
      <c r="AH581" s="28"/>
      <c r="AI581" s="31"/>
      <c r="AJ581" s="56">
        <f t="shared" si="31"/>
        <v>81.3</v>
      </c>
      <c r="AK581" s="115"/>
      <c r="AL581" s="115">
        <v>81.3</v>
      </c>
      <c r="AM581" s="31"/>
    </row>
    <row r="582" hidden="1" outlineLevel="2">
      <c r="A582" s="92"/>
      <c r="B582" s="116"/>
      <c r="C582" s="116"/>
      <c r="D582" s="11">
        <v>2020.0</v>
      </c>
      <c r="E582" s="5">
        <f t="shared" si="11"/>
        <v>0</v>
      </c>
      <c r="F582" s="5">
        <f t="shared" ref="F582:G582" si="1341">I582+L582+O582+R582+U582+X582+AA582+AD582+AK582+AG582</f>
        <v>0</v>
      </c>
      <c r="G582" s="5">
        <f t="shared" si="1341"/>
        <v>0</v>
      </c>
      <c r="H582" s="30">
        <f t="shared" si="13"/>
        <v>0</v>
      </c>
      <c r="I582" s="28"/>
      <c r="J582" s="28"/>
      <c r="K582" s="30">
        <f t="shared" si="51"/>
        <v>0</v>
      </c>
      <c r="L582" s="28"/>
      <c r="M582" s="115"/>
      <c r="N582" s="30">
        <f t="shared" si="17"/>
        <v>0</v>
      </c>
      <c r="O582" s="28"/>
      <c r="P582" s="28"/>
      <c r="Q582" s="30">
        <f t="shared" si="19"/>
        <v>0</v>
      </c>
      <c r="R582" s="28"/>
      <c r="S582" s="28"/>
      <c r="T582" s="30">
        <f t="shared" si="21"/>
        <v>0</v>
      </c>
      <c r="U582" s="28"/>
      <c r="V582" s="28"/>
      <c r="W582" s="30">
        <f t="shared" si="23"/>
        <v>0</v>
      </c>
      <c r="X582" s="28"/>
      <c r="Y582" s="28"/>
      <c r="Z582" s="30">
        <f t="shared" si="103"/>
        <v>0</v>
      </c>
      <c r="AA582" s="28"/>
      <c r="AB582" s="28"/>
      <c r="AC582" s="30">
        <f t="shared" si="104"/>
        <v>0</v>
      </c>
      <c r="AD582" s="28"/>
      <c r="AE582" s="28"/>
      <c r="AF582" s="30">
        <f t="shared" si="29"/>
        <v>0</v>
      </c>
      <c r="AG582" s="28"/>
      <c r="AH582" s="28"/>
      <c r="AI582" s="31"/>
      <c r="AJ582" s="56">
        <f t="shared" si="31"/>
        <v>0</v>
      </c>
      <c r="AK582" s="115"/>
      <c r="AL582" s="115"/>
      <c r="AM582" s="31"/>
    </row>
    <row r="583" hidden="1" outlineLevel="1" collapsed="1">
      <c r="A583" s="22">
        <v>72.0</v>
      </c>
      <c r="B583" s="22" t="s">
        <v>233</v>
      </c>
      <c r="C583" s="22" t="s">
        <v>234</v>
      </c>
      <c r="D583" s="24"/>
      <c r="E583" s="25">
        <f t="shared" si="11"/>
        <v>4577.9</v>
      </c>
      <c r="F583" s="25">
        <f t="shared" ref="F583:G583" si="1342">SUM(F584:F590)</f>
        <v>4377.9</v>
      </c>
      <c r="G583" s="25">
        <f t="shared" si="1342"/>
        <v>200</v>
      </c>
      <c r="H583" s="26">
        <f t="shared" si="13"/>
        <v>392.7</v>
      </c>
      <c r="I583" s="22">
        <f t="shared" ref="I583:J583" si="1343">SUM(I584:I590)</f>
        <v>392.7</v>
      </c>
      <c r="J583" s="22">
        <f t="shared" si="1343"/>
        <v>0</v>
      </c>
      <c r="K583" s="26">
        <f t="shared" si="51"/>
        <v>198.2</v>
      </c>
      <c r="L583" s="22">
        <f t="shared" ref="L583:M583" si="1344">SUM(L584:L590)</f>
        <v>198.2</v>
      </c>
      <c r="M583" s="22">
        <f t="shared" si="1344"/>
        <v>0</v>
      </c>
      <c r="N583" s="26">
        <f t="shared" si="17"/>
        <v>2581.6</v>
      </c>
      <c r="O583" s="22">
        <f t="shared" ref="O583:P583" si="1345">SUM(O584:O590)</f>
        <v>2581.6</v>
      </c>
      <c r="P583" s="22">
        <f t="shared" si="1345"/>
        <v>0</v>
      </c>
      <c r="Q583" s="26">
        <f t="shared" si="19"/>
        <v>332.8</v>
      </c>
      <c r="R583" s="22">
        <f t="shared" ref="R583:S583" si="1346">SUM(R584:R590)</f>
        <v>332.8</v>
      </c>
      <c r="S583" s="22">
        <f t="shared" si="1346"/>
        <v>0</v>
      </c>
      <c r="T583" s="26">
        <f t="shared" si="21"/>
        <v>173</v>
      </c>
      <c r="U583" s="22">
        <f t="shared" ref="U583:V583" si="1347">SUM(U584:U590)</f>
        <v>173</v>
      </c>
      <c r="V583" s="22">
        <f t="shared" si="1347"/>
        <v>0</v>
      </c>
      <c r="W583" s="26">
        <f t="shared" si="23"/>
        <v>0</v>
      </c>
      <c r="X583" s="22">
        <f t="shared" ref="X583:Y583" si="1348">SUM(X584:X590)</f>
        <v>0</v>
      </c>
      <c r="Y583" s="22">
        <f t="shared" si="1348"/>
        <v>0</v>
      </c>
      <c r="Z583" s="26">
        <f t="shared" si="103"/>
        <v>0</v>
      </c>
      <c r="AA583" s="22">
        <f t="shared" ref="AA583:AB583" si="1349">SUM(AA584:AA590)</f>
        <v>0</v>
      </c>
      <c r="AB583" s="22">
        <f t="shared" si="1349"/>
        <v>0</v>
      </c>
      <c r="AC583" s="26">
        <f t="shared" si="104"/>
        <v>7</v>
      </c>
      <c r="AD583" s="22">
        <f t="shared" ref="AD583:AE583" si="1350">SUM(AD584:AD590)</f>
        <v>7</v>
      </c>
      <c r="AE583" s="22">
        <f t="shared" si="1350"/>
        <v>0</v>
      </c>
      <c r="AF583" s="26">
        <f t="shared" si="29"/>
        <v>200</v>
      </c>
      <c r="AG583" s="22">
        <f t="shared" ref="AG583:AH583" si="1351">SUM(AG584:AG590)</f>
        <v>0</v>
      </c>
      <c r="AH583" s="22">
        <f t="shared" si="1351"/>
        <v>200</v>
      </c>
      <c r="AI583" s="27"/>
      <c r="AJ583" s="26">
        <f t="shared" si="31"/>
        <v>692.6</v>
      </c>
      <c r="AK583" s="22">
        <f t="shared" ref="AK583:AL583" si="1352">SUM(AK584:AK590)</f>
        <v>692.6</v>
      </c>
      <c r="AL583" s="22">
        <f t="shared" si="1352"/>
        <v>0</v>
      </c>
      <c r="AM583" s="27"/>
    </row>
    <row r="584" hidden="1" outlineLevel="2">
      <c r="A584" s="92"/>
      <c r="B584" s="116"/>
      <c r="C584" s="116"/>
      <c r="D584" s="11">
        <v>2015.0</v>
      </c>
      <c r="E584" s="5">
        <f t="shared" si="11"/>
        <v>2.4</v>
      </c>
      <c r="F584" s="5">
        <f t="shared" ref="F584:G584" si="1353">I584+L584+O584+R584+U584+X584+AA584+AD584+AK584+AG584</f>
        <v>2.4</v>
      </c>
      <c r="G584" s="5">
        <f t="shared" si="1353"/>
        <v>0</v>
      </c>
      <c r="H584" s="30">
        <f t="shared" si="13"/>
        <v>0</v>
      </c>
      <c r="I584" s="28"/>
      <c r="J584" s="28"/>
      <c r="K584" s="30">
        <f t="shared" si="51"/>
        <v>0</v>
      </c>
      <c r="L584" s="28"/>
      <c r="M584" s="28"/>
      <c r="N584" s="30">
        <f t="shared" si="17"/>
        <v>0</v>
      </c>
      <c r="O584" s="28"/>
      <c r="P584" s="28"/>
      <c r="Q584" s="30">
        <f t="shared" si="19"/>
        <v>0</v>
      </c>
      <c r="R584" s="28"/>
      <c r="S584" s="28"/>
      <c r="T584" s="30">
        <f t="shared" si="21"/>
        <v>0</v>
      </c>
      <c r="U584" s="28"/>
      <c r="V584" s="28"/>
      <c r="W584" s="30">
        <f t="shared" si="23"/>
        <v>0</v>
      </c>
      <c r="X584" s="28"/>
      <c r="Y584" s="28"/>
      <c r="Z584" s="30">
        <f t="shared" si="103"/>
        <v>0</v>
      </c>
      <c r="AA584" s="28"/>
      <c r="AB584" s="28"/>
      <c r="AC584" s="30">
        <f t="shared" si="104"/>
        <v>0</v>
      </c>
      <c r="AD584" s="28"/>
      <c r="AE584" s="28"/>
      <c r="AF584" s="30">
        <f t="shared" si="29"/>
        <v>0</v>
      </c>
      <c r="AG584" s="28"/>
      <c r="AH584" s="28"/>
      <c r="AI584" s="31"/>
      <c r="AJ584" s="33">
        <f t="shared" si="31"/>
        <v>2.4</v>
      </c>
      <c r="AK584" s="34">
        <v>2.4</v>
      </c>
      <c r="AL584" s="28"/>
      <c r="AM584" s="31"/>
    </row>
    <row r="585" hidden="1" outlineLevel="2">
      <c r="A585" s="92"/>
      <c r="B585" s="116"/>
      <c r="C585" s="116"/>
      <c r="D585" s="11">
        <v>2016.0</v>
      </c>
      <c r="E585" s="5">
        <f t="shared" si="11"/>
        <v>649.4</v>
      </c>
      <c r="F585" s="5">
        <f t="shared" ref="F585:G585" si="1354">I585+L585+O585+R585+U585+X585+AA585+AD585+AK585+AG585</f>
        <v>649.4</v>
      </c>
      <c r="G585" s="5">
        <f t="shared" si="1354"/>
        <v>0</v>
      </c>
      <c r="H585" s="30">
        <f t="shared" si="13"/>
        <v>0</v>
      </c>
      <c r="I585" s="28"/>
      <c r="J585" s="28"/>
      <c r="K585" s="33">
        <f t="shared" si="51"/>
        <v>198.2</v>
      </c>
      <c r="L585" s="34">
        <v>198.2</v>
      </c>
      <c r="M585" s="28"/>
      <c r="N585" s="30">
        <f t="shared" si="17"/>
        <v>0</v>
      </c>
      <c r="O585" s="28"/>
      <c r="P585" s="28"/>
      <c r="Q585" s="33">
        <f t="shared" si="19"/>
        <v>332.8</v>
      </c>
      <c r="R585" s="34">
        <v>332.8</v>
      </c>
      <c r="S585" s="28"/>
      <c r="T585" s="30">
        <f t="shared" si="21"/>
        <v>0</v>
      </c>
      <c r="U585" s="28"/>
      <c r="V585" s="28"/>
      <c r="W585" s="30">
        <f t="shared" si="23"/>
        <v>0</v>
      </c>
      <c r="X585" s="28"/>
      <c r="Y585" s="28"/>
      <c r="Z585" s="30">
        <f t="shared" si="103"/>
        <v>0</v>
      </c>
      <c r="AA585" s="28"/>
      <c r="AB585" s="28"/>
      <c r="AC585" s="30">
        <f t="shared" si="104"/>
        <v>0</v>
      </c>
      <c r="AD585" s="28"/>
      <c r="AE585" s="28"/>
      <c r="AF585" s="30">
        <f t="shared" si="29"/>
        <v>0</v>
      </c>
      <c r="AG585" s="28"/>
      <c r="AH585" s="28"/>
      <c r="AI585" s="31"/>
      <c r="AJ585" s="33">
        <f t="shared" si="31"/>
        <v>118.4</v>
      </c>
      <c r="AK585" s="34">
        <v>118.4</v>
      </c>
      <c r="AL585" s="28"/>
      <c r="AM585" s="31"/>
    </row>
    <row r="586" hidden="1" outlineLevel="2">
      <c r="A586" s="92"/>
      <c r="B586" s="116"/>
      <c r="C586" s="116"/>
      <c r="D586" s="11">
        <v>2017.0</v>
      </c>
      <c r="E586" s="5">
        <f t="shared" si="11"/>
        <v>146</v>
      </c>
      <c r="F586" s="5">
        <f t="shared" ref="F586:G586" si="1355">I586+L586+O586+R586+U586+X586+AA586+AD586+AK586+AG586</f>
        <v>146</v>
      </c>
      <c r="G586" s="5">
        <f t="shared" si="1355"/>
        <v>0</v>
      </c>
      <c r="H586" s="30">
        <f t="shared" si="13"/>
        <v>0</v>
      </c>
      <c r="I586" s="28"/>
      <c r="J586" s="28"/>
      <c r="K586" s="30">
        <f t="shared" si="51"/>
        <v>0</v>
      </c>
      <c r="L586" s="28"/>
      <c r="M586" s="28"/>
      <c r="N586" s="30">
        <f t="shared" si="17"/>
        <v>0</v>
      </c>
      <c r="O586" s="28"/>
      <c r="P586" s="28"/>
      <c r="Q586" s="30">
        <f t="shared" si="19"/>
        <v>0</v>
      </c>
      <c r="R586" s="28"/>
      <c r="S586" s="28"/>
      <c r="T586" s="30">
        <f t="shared" si="21"/>
        <v>0</v>
      </c>
      <c r="U586" s="28"/>
      <c r="V586" s="28"/>
      <c r="W586" s="30">
        <f t="shared" si="23"/>
        <v>0</v>
      </c>
      <c r="X586" s="28"/>
      <c r="Y586" s="28"/>
      <c r="Z586" s="30">
        <f t="shared" si="103"/>
        <v>0</v>
      </c>
      <c r="AA586" s="28"/>
      <c r="AB586" s="28"/>
      <c r="AC586" s="30">
        <f t="shared" si="104"/>
        <v>0</v>
      </c>
      <c r="AD586" s="28"/>
      <c r="AE586" s="28"/>
      <c r="AF586" s="30">
        <f t="shared" si="29"/>
        <v>0</v>
      </c>
      <c r="AG586" s="28"/>
      <c r="AH586" s="28"/>
      <c r="AI586" s="31"/>
      <c r="AJ586" s="33">
        <f t="shared" si="31"/>
        <v>146</v>
      </c>
      <c r="AK586" s="34">
        <v>146.0</v>
      </c>
      <c r="AL586" s="28"/>
      <c r="AM586" s="31"/>
    </row>
    <row r="587" hidden="1" outlineLevel="2">
      <c r="A587" s="92"/>
      <c r="B587" s="116"/>
      <c r="C587" s="116"/>
      <c r="D587" s="11">
        <v>2018.0</v>
      </c>
      <c r="E587" s="5">
        <f t="shared" si="11"/>
        <v>351.6</v>
      </c>
      <c r="F587" s="5">
        <f t="shared" ref="F587:G587" si="1356">I587+L587+O587+R587+U587+X587+AA587+AD587+AK587+AG587</f>
        <v>351.6</v>
      </c>
      <c r="G587" s="5">
        <f t="shared" si="1356"/>
        <v>0</v>
      </c>
      <c r="H587" s="33">
        <f t="shared" si="13"/>
        <v>351.6</v>
      </c>
      <c r="I587" s="34">
        <v>351.6</v>
      </c>
      <c r="J587" s="28"/>
      <c r="K587" s="30">
        <f t="shared" si="51"/>
        <v>0</v>
      </c>
      <c r="L587" s="28"/>
      <c r="M587" s="28"/>
      <c r="N587" s="30">
        <f t="shared" si="17"/>
        <v>0</v>
      </c>
      <c r="O587" s="28"/>
      <c r="P587" s="28"/>
      <c r="Q587" s="30">
        <f t="shared" si="19"/>
        <v>0</v>
      </c>
      <c r="R587" s="28"/>
      <c r="S587" s="28"/>
      <c r="T587" s="30">
        <f t="shared" si="21"/>
        <v>0</v>
      </c>
      <c r="U587" s="28"/>
      <c r="V587" s="28"/>
      <c r="W587" s="30">
        <f t="shared" si="23"/>
        <v>0</v>
      </c>
      <c r="X587" s="28"/>
      <c r="Y587" s="28"/>
      <c r="Z587" s="30">
        <f t="shared" si="103"/>
        <v>0</v>
      </c>
      <c r="AA587" s="28"/>
      <c r="AB587" s="28"/>
      <c r="AC587" s="30">
        <f t="shared" si="104"/>
        <v>0</v>
      </c>
      <c r="AD587" s="28"/>
      <c r="AE587" s="28"/>
      <c r="AF587" s="30">
        <f t="shared" si="29"/>
        <v>0</v>
      </c>
      <c r="AG587" s="28"/>
      <c r="AH587" s="28"/>
      <c r="AI587" s="31"/>
      <c r="AJ587" s="30">
        <f t="shared" si="31"/>
        <v>0</v>
      </c>
      <c r="AK587" s="28"/>
      <c r="AL587" s="28"/>
      <c r="AM587" s="31"/>
    </row>
    <row r="588" hidden="1" outlineLevel="2">
      <c r="A588" s="92"/>
      <c r="B588" s="116"/>
      <c r="C588" s="116"/>
      <c r="D588" s="11">
        <v>2019.0</v>
      </c>
      <c r="E588" s="5">
        <f t="shared" si="11"/>
        <v>3199.5</v>
      </c>
      <c r="F588" s="5">
        <f t="shared" ref="F588:G588" si="1357">I588+L588+O588+R588+U588+X588+AA588+AD588+AK588+AG588</f>
        <v>3199.5</v>
      </c>
      <c r="G588" s="5">
        <f t="shared" si="1357"/>
        <v>0</v>
      </c>
      <c r="H588" s="33">
        <f t="shared" si="13"/>
        <v>41.1</v>
      </c>
      <c r="I588" s="34">
        <v>41.1</v>
      </c>
      <c r="J588" s="28"/>
      <c r="K588" s="30">
        <f t="shared" si="51"/>
        <v>0</v>
      </c>
      <c r="L588" s="28"/>
      <c r="M588" s="28"/>
      <c r="N588" s="33">
        <f t="shared" si="17"/>
        <v>2559.6</v>
      </c>
      <c r="O588" s="34">
        <v>2559.6</v>
      </c>
      <c r="P588" s="28"/>
      <c r="Q588" s="30">
        <f t="shared" si="19"/>
        <v>0</v>
      </c>
      <c r="R588" s="28"/>
      <c r="S588" s="28"/>
      <c r="T588" s="33">
        <f t="shared" si="21"/>
        <v>173</v>
      </c>
      <c r="U588" s="34">
        <v>173.0</v>
      </c>
      <c r="V588" s="28"/>
      <c r="W588" s="30">
        <f t="shared" si="23"/>
        <v>0</v>
      </c>
      <c r="X588" s="28"/>
      <c r="Y588" s="28"/>
      <c r="Z588" s="30">
        <f t="shared" si="103"/>
        <v>0</v>
      </c>
      <c r="AA588" s="28"/>
      <c r="AB588" s="28"/>
      <c r="AC588" s="30">
        <f t="shared" si="104"/>
        <v>0</v>
      </c>
      <c r="AD588" s="28"/>
      <c r="AE588" s="28"/>
      <c r="AF588" s="30">
        <f t="shared" si="29"/>
        <v>0</v>
      </c>
      <c r="AG588" s="28"/>
      <c r="AH588" s="28"/>
      <c r="AI588" s="31"/>
      <c r="AJ588" s="33">
        <f t="shared" si="31"/>
        <v>425.8</v>
      </c>
      <c r="AK588" s="34">
        <v>425.8</v>
      </c>
      <c r="AL588" s="28"/>
      <c r="AM588" s="31"/>
    </row>
    <row r="589" hidden="1" outlineLevel="2">
      <c r="A589" s="92"/>
      <c r="B589" s="116"/>
      <c r="C589" s="116"/>
      <c r="D589" s="11">
        <v>2020.0</v>
      </c>
      <c r="E589" s="5">
        <f t="shared" si="11"/>
        <v>229</v>
      </c>
      <c r="F589" s="5">
        <f t="shared" ref="F589:G589" si="1358">I589+L589+O589+R589+U589+X589+AA589+AD589+AK589+AG589</f>
        <v>29</v>
      </c>
      <c r="G589" s="5">
        <f t="shared" si="1358"/>
        <v>200</v>
      </c>
      <c r="H589" s="30">
        <f t="shared" si="13"/>
        <v>0</v>
      </c>
      <c r="I589" s="28"/>
      <c r="J589" s="28"/>
      <c r="K589" s="30">
        <f t="shared" si="51"/>
        <v>0</v>
      </c>
      <c r="L589" s="28"/>
      <c r="M589" s="28"/>
      <c r="N589" s="33">
        <f t="shared" si="17"/>
        <v>22</v>
      </c>
      <c r="O589" s="34">
        <v>22.0</v>
      </c>
      <c r="P589" s="28"/>
      <c r="Q589" s="30">
        <f t="shared" si="19"/>
        <v>0</v>
      </c>
      <c r="R589" s="28"/>
      <c r="S589" s="28"/>
      <c r="T589" s="30">
        <f t="shared" si="21"/>
        <v>0</v>
      </c>
      <c r="U589" s="28"/>
      <c r="V589" s="28"/>
      <c r="W589" s="30">
        <f t="shared" si="23"/>
        <v>0</v>
      </c>
      <c r="X589" s="28"/>
      <c r="Y589" s="28"/>
      <c r="Z589" s="30">
        <f t="shared" si="103"/>
        <v>0</v>
      </c>
      <c r="AA589" s="28"/>
      <c r="AB589" s="28"/>
      <c r="AC589" s="33">
        <f t="shared" si="104"/>
        <v>7</v>
      </c>
      <c r="AD589" s="34">
        <v>7.0</v>
      </c>
      <c r="AE589" s="28"/>
      <c r="AF589" s="30">
        <f t="shared" si="29"/>
        <v>200</v>
      </c>
      <c r="AG589" s="28"/>
      <c r="AH589" s="34">
        <v>200.0</v>
      </c>
      <c r="AI589" s="31"/>
      <c r="AJ589" s="30">
        <f t="shared" si="31"/>
        <v>0</v>
      </c>
      <c r="AK589" s="28"/>
      <c r="AL589" s="28"/>
      <c r="AM589" s="31"/>
    </row>
    <row r="590" hidden="1" outlineLevel="2">
      <c r="A590" s="92"/>
      <c r="B590" s="116"/>
      <c r="C590" s="116"/>
      <c r="D590" s="35">
        <v>2021.0</v>
      </c>
      <c r="E590" s="5">
        <f t="shared" si="11"/>
        <v>0</v>
      </c>
      <c r="F590" s="5">
        <f t="shared" ref="F590:G590" si="1359">I590+L590+O590+R590+U590+X590+AA590+AD590+AK590+AG590</f>
        <v>0</v>
      </c>
      <c r="G590" s="5">
        <f t="shared" si="1359"/>
        <v>0</v>
      </c>
      <c r="H590" s="30">
        <f t="shared" si="13"/>
        <v>0</v>
      </c>
      <c r="I590" s="28"/>
      <c r="J590" s="28"/>
      <c r="K590" s="30">
        <f t="shared" si="51"/>
        <v>0</v>
      </c>
      <c r="L590" s="28"/>
      <c r="M590" s="28"/>
      <c r="N590" s="33">
        <f t="shared" si="17"/>
        <v>0</v>
      </c>
      <c r="O590" s="34"/>
      <c r="P590" s="28"/>
      <c r="Q590" s="30">
        <f t="shared" si="19"/>
        <v>0</v>
      </c>
      <c r="R590" s="28"/>
      <c r="S590" s="28"/>
      <c r="T590" s="30">
        <f t="shared" si="21"/>
        <v>0</v>
      </c>
      <c r="U590" s="28"/>
      <c r="V590" s="28"/>
      <c r="W590" s="30">
        <f t="shared" si="23"/>
        <v>0</v>
      </c>
      <c r="X590" s="28"/>
      <c r="Y590" s="28"/>
      <c r="Z590" s="30">
        <f t="shared" si="103"/>
        <v>0</v>
      </c>
      <c r="AA590" s="28"/>
      <c r="AB590" s="28"/>
      <c r="AC590" s="33">
        <f t="shared" si="104"/>
        <v>0</v>
      </c>
      <c r="AD590" s="34"/>
      <c r="AE590" s="28"/>
      <c r="AF590" s="30">
        <f t="shared" si="29"/>
        <v>0</v>
      </c>
      <c r="AG590" s="28"/>
      <c r="AH590" s="34"/>
      <c r="AI590" s="31"/>
      <c r="AJ590" s="30">
        <f t="shared" si="31"/>
        <v>0</v>
      </c>
      <c r="AK590" s="28"/>
      <c r="AL590" s="28"/>
      <c r="AM590" s="31"/>
    </row>
    <row r="591" collapsed="1">
      <c r="A591" s="38"/>
      <c r="B591" s="38" t="s">
        <v>235</v>
      </c>
      <c r="C591" s="38"/>
      <c r="D591" s="85"/>
      <c r="E591" s="38">
        <f t="shared" si="11"/>
        <v>118230.2322</v>
      </c>
      <c r="F591" s="38">
        <f t="shared" ref="F591:G591" si="1360">I591+L591+O591+R591+U591+X591+AA591+AD591+AK591+AG591</f>
        <v>117781.2132</v>
      </c>
      <c r="G591" s="38">
        <f t="shared" si="1360"/>
        <v>449.019</v>
      </c>
      <c r="H591" s="112">
        <f t="shared" si="13"/>
        <v>14529.7366</v>
      </c>
      <c r="I591" s="38">
        <f t="shared" ref="I591:J591" si="1361">I592+I600+I608+I616+I624+I632+I640+I648+I656+I664+I672+I680+I688+I696+I704+I712+I720+I728+I736+I744+I752</f>
        <v>14502.5366</v>
      </c>
      <c r="J591" s="38">
        <f t="shared" si="1361"/>
        <v>27.2</v>
      </c>
      <c r="K591" s="112">
        <f t="shared" si="51"/>
        <v>6923.31039</v>
      </c>
      <c r="L591" s="38">
        <f t="shared" ref="L591:M591" si="1362">L592+L600+L608+L616+L624+L632+L640+L648+L656+L664+L672+L680+L688+L696+L704+L712+L720+L728+L736+L744+L752</f>
        <v>6869.49139</v>
      </c>
      <c r="M591" s="38">
        <f t="shared" si="1362"/>
        <v>53.819</v>
      </c>
      <c r="N591" s="112">
        <f t="shared" si="17"/>
        <v>14593.99256</v>
      </c>
      <c r="O591" s="38">
        <f t="shared" ref="O591:P591" si="1363">O592+O600+O608+O616+O624+O632+O640+O648+O656+O664+O672+O680+O688+O696+O704+O712+O720+O728+O736+O744+O752</f>
        <v>14593.99256</v>
      </c>
      <c r="P591" s="38">
        <f t="shared" si="1363"/>
        <v>0</v>
      </c>
      <c r="Q591" s="112">
        <f t="shared" si="19"/>
        <v>5481.48095</v>
      </c>
      <c r="R591" s="38">
        <f t="shared" ref="R591:S591" si="1364">R592+R600+R608+R616+R624+R632+R640+R648+R656+R664+R672+R680+R688+R696+R704+R712+R720+R728+R736+R744+R752</f>
        <v>5481.48095</v>
      </c>
      <c r="S591" s="38">
        <f t="shared" si="1364"/>
        <v>0</v>
      </c>
      <c r="T591" s="112">
        <f t="shared" si="21"/>
        <v>3981.079</v>
      </c>
      <c r="U591" s="38">
        <f t="shared" ref="U591:V591" si="1365">U592+U600+U608+U616+U624+U632+U640+U648+U656+U664+U672+U680+U688+U696+U704+U712+U720+U728+U736+U744+U752</f>
        <v>3981.079</v>
      </c>
      <c r="V591" s="38">
        <f t="shared" si="1365"/>
        <v>0</v>
      </c>
      <c r="W591" s="112">
        <f t="shared" si="23"/>
        <v>1090.254</v>
      </c>
      <c r="X591" s="38">
        <f t="shared" ref="X591:Y591" si="1366">X592+X600+X608+X616+X624+X632+X640+X648+X656+X664+X672+X680+X688+X696+X704+X712+X720+X728+X736+X744+X752</f>
        <v>1090.254</v>
      </c>
      <c r="Y591" s="38">
        <f t="shared" si="1366"/>
        <v>0</v>
      </c>
      <c r="Z591" s="112">
        <f t="shared" si="103"/>
        <v>17096.17349</v>
      </c>
      <c r="AA591" s="38">
        <f t="shared" ref="AA591:AB591" si="1367">AA592+AA600+AA608+AA616+AA624+AA632+AA640+AA648+AA656+AA664+AA672+AA680+AA688+AA696+AA704+AA712+AA720+AA728+AA736+AA744+AA752</f>
        <v>17041.27349</v>
      </c>
      <c r="AB591" s="38">
        <f t="shared" si="1367"/>
        <v>54.9</v>
      </c>
      <c r="AC591" s="112">
        <f t="shared" si="104"/>
        <v>24668.85762</v>
      </c>
      <c r="AD591" s="38">
        <f t="shared" ref="AD591:AE591" si="1368">AD592+AD600+AD608+AD616+AD624+AD632+AD640+AD648+AD656+AD664+AD672+AD680+AD688+AD696+AD704+AD712+AD720+AD728+AD736+AD744+AD752</f>
        <v>24668.85762</v>
      </c>
      <c r="AE591" s="38">
        <f t="shared" si="1368"/>
        <v>0</v>
      </c>
      <c r="AF591" s="112">
        <f t="shared" si="29"/>
        <v>13208.41935</v>
      </c>
      <c r="AG591" s="38">
        <f t="shared" ref="AG591:AH591" si="1369">AG592+AG600+AG608+AG616+AG624+AG632+AG640+AG648+AG656+AG664+AG672+AG680+AG688+AG696+AG704+AG712+AG720+AG728+AG736+AG744+AG752</f>
        <v>12895.31935</v>
      </c>
      <c r="AH591" s="38">
        <f t="shared" si="1369"/>
        <v>313.1</v>
      </c>
      <c r="AI591" s="113"/>
      <c r="AJ591" s="112">
        <f t="shared" si="31"/>
        <v>16656.92827</v>
      </c>
      <c r="AK591" s="38">
        <f t="shared" ref="AK591:AL591" si="1370">AK592+AK600+AK608+AK616+AK624+AK632+AK640+AK648+AK656+AK664+AK672+AK680+AK688+AK696+AK704+AK712+AK720+AK728+AK736+AK744+AK752</f>
        <v>16656.92827</v>
      </c>
      <c r="AL591" s="38">
        <f t="shared" si="1370"/>
        <v>0</v>
      </c>
      <c r="AM591" s="113"/>
    </row>
    <row r="592" hidden="1" outlineLevel="1" collapsed="1">
      <c r="A592" s="22">
        <v>73.0</v>
      </c>
      <c r="B592" s="23" t="s">
        <v>236</v>
      </c>
      <c r="C592" s="22" t="s">
        <v>237</v>
      </c>
      <c r="D592" s="24"/>
      <c r="E592" s="25">
        <f t="shared" si="11"/>
        <v>2355.33367</v>
      </c>
      <c r="F592" s="25">
        <f t="shared" ref="F592:G592" si="1371">SUM(F593:F599)</f>
        <v>2019.03367</v>
      </c>
      <c r="G592" s="25">
        <f t="shared" si="1371"/>
        <v>336.3</v>
      </c>
      <c r="H592" s="26">
        <f t="shared" si="13"/>
        <v>0</v>
      </c>
      <c r="I592" s="22">
        <f t="shared" ref="I592:J592" si="1372">SUM(I593:I599)</f>
        <v>0</v>
      </c>
      <c r="J592" s="22">
        <f t="shared" si="1372"/>
        <v>0</v>
      </c>
      <c r="K592" s="26">
        <f t="shared" si="51"/>
        <v>79.4</v>
      </c>
      <c r="L592" s="22">
        <f t="shared" ref="L592:M592" si="1373">SUM(L593:L599)</f>
        <v>79.4</v>
      </c>
      <c r="M592" s="22">
        <f t="shared" si="1373"/>
        <v>0</v>
      </c>
      <c r="N592" s="26">
        <f t="shared" si="17"/>
        <v>0</v>
      </c>
      <c r="O592" s="22">
        <f t="shared" ref="O592:P592" si="1374">SUM(O593:O599)</f>
        <v>0</v>
      </c>
      <c r="P592" s="22">
        <f t="shared" si="1374"/>
        <v>0</v>
      </c>
      <c r="Q592" s="26">
        <f t="shared" si="19"/>
        <v>862.72495</v>
      </c>
      <c r="R592" s="22">
        <f t="shared" ref="R592:S592" si="1375">SUM(R593:R599)</f>
        <v>862.72495</v>
      </c>
      <c r="S592" s="22">
        <f t="shared" si="1375"/>
        <v>0</v>
      </c>
      <c r="T592" s="26">
        <f t="shared" si="21"/>
        <v>0</v>
      </c>
      <c r="U592" s="22">
        <f t="shared" ref="U592:V592" si="1376">SUM(U593:U599)</f>
        <v>0</v>
      </c>
      <c r="V592" s="22">
        <f t="shared" si="1376"/>
        <v>0</v>
      </c>
      <c r="W592" s="26">
        <f t="shared" si="23"/>
        <v>0</v>
      </c>
      <c r="X592" s="22">
        <f t="shared" ref="X592:Y592" si="1377">SUM(X593:X599)</f>
        <v>0</v>
      </c>
      <c r="Y592" s="22">
        <f t="shared" si="1377"/>
        <v>0</v>
      </c>
      <c r="Z592" s="26">
        <f t="shared" si="103"/>
        <v>54.9</v>
      </c>
      <c r="AA592" s="22">
        <f t="shared" ref="AA592:AB592" si="1378">SUM(AA593:AA599)</f>
        <v>0</v>
      </c>
      <c r="AB592" s="22">
        <f t="shared" si="1378"/>
        <v>54.9</v>
      </c>
      <c r="AC592" s="26">
        <f t="shared" si="104"/>
        <v>0</v>
      </c>
      <c r="AD592" s="22">
        <f t="shared" ref="AD592:AE592" si="1379">SUM(AD593:AD599)</f>
        <v>0</v>
      </c>
      <c r="AE592" s="22">
        <f t="shared" si="1379"/>
        <v>0</v>
      </c>
      <c r="AF592" s="26">
        <f t="shared" si="29"/>
        <v>939.089</v>
      </c>
      <c r="AG592" s="22">
        <f t="shared" ref="AG592:AH592" si="1380">SUM(AG593:AG599)</f>
        <v>657.689</v>
      </c>
      <c r="AH592" s="22">
        <f t="shared" si="1380"/>
        <v>281.4</v>
      </c>
      <c r="AI592" s="27"/>
      <c r="AJ592" s="26">
        <f t="shared" si="31"/>
        <v>419.21972</v>
      </c>
      <c r="AK592" s="22">
        <f t="shared" ref="AK592:AL592" si="1381">SUM(AK593:AK599)</f>
        <v>419.21972</v>
      </c>
      <c r="AL592" s="22">
        <f t="shared" si="1381"/>
        <v>0</v>
      </c>
      <c r="AM592" s="27"/>
    </row>
    <row r="593" hidden="1" outlineLevel="2">
      <c r="A593" s="92"/>
      <c r="B593" s="116"/>
      <c r="C593" s="116"/>
      <c r="D593" s="11">
        <v>2015.0</v>
      </c>
      <c r="E593" s="5">
        <f t="shared" si="11"/>
        <v>253.582</v>
      </c>
      <c r="F593" s="5">
        <f t="shared" ref="F593:G593" si="1382">I593+L593+O593+R593+U593+X593+AA593+AD593+AK593+AG593</f>
        <v>253.582</v>
      </c>
      <c r="G593" s="5">
        <f t="shared" si="1382"/>
        <v>0</v>
      </c>
      <c r="H593" s="30">
        <f t="shared" si="13"/>
        <v>0</v>
      </c>
      <c r="I593" s="28"/>
      <c r="J593" s="28"/>
      <c r="K593" s="33">
        <f t="shared" si="51"/>
        <v>79.4</v>
      </c>
      <c r="L593" s="32">
        <v>79.4</v>
      </c>
      <c r="M593" s="28"/>
      <c r="N593" s="30">
        <f t="shared" si="17"/>
        <v>0</v>
      </c>
      <c r="O593" s="28"/>
      <c r="P593" s="28"/>
      <c r="Q593" s="30">
        <f t="shared" si="19"/>
        <v>0</v>
      </c>
      <c r="R593" s="28"/>
      <c r="S593" s="28"/>
      <c r="T593" s="30">
        <f t="shared" si="21"/>
        <v>0</v>
      </c>
      <c r="U593" s="28"/>
      <c r="V593" s="28"/>
      <c r="W593" s="30">
        <f t="shared" si="23"/>
        <v>0</v>
      </c>
      <c r="X593" s="28"/>
      <c r="Y593" s="28"/>
      <c r="Z593" s="30">
        <f t="shared" si="103"/>
        <v>0</v>
      </c>
      <c r="AA593" s="28"/>
      <c r="AB593" s="28"/>
      <c r="AC593" s="30">
        <f t="shared" si="104"/>
        <v>0</v>
      </c>
      <c r="AD593" s="28"/>
      <c r="AE593" s="28"/>
      <c r="AF593" s="33">
        <f t="shared" si="29"/>
        <v>125.2</v>
      </c>
      <c r="AG593" s="34">
        <v>125.2</v>
      </c>
      <c r="AH593" s="28"/>
      <c r="AI593" s="31"/>
      <c r="AJ593" s="33">
        <f t="shared" si="31"/>
        <v>48.982</v>
      </c>
      <c r="AK593" s="34">
        <v>48.982</v>
      </c>
      <c r="AL593" s="28"/>
      <c r="AM593" s="31"/>
    </row>
    <row r="594" hidden="1" outlineLevel="2">
      <c r="A594" s="92"/>
      <c r="B594" s="116"/>
      <c r="C594" s="116"/>
      <c r="D594" s="11">
        <v>2016.0</v>
      </c>
      <c r="E594" s="5">
        <f t="shared" si="11"/>
        <v>195.31872</v>
      </c>
      <c r="F594" s="5">
        <f t="shared" ref="F594:G594" si="1383">I594+L594+O594+R594+U594+X594+AA594+AD594+AK594+AG594</f>
        <v>195.31872</v>
      </c>
      <c r="G594" s="5">
        <f t="shared" si="1383"/>
        <v>0</v>
      </c>
      <c r="H594" s="30">
        <f t="shared" si="13"/>
        <v>0</v>
      </c>
      <c r="I594" s="28"/>
      <c r="J594" s="28"/>
      <c r="K594" s="30">
        <f t="shared" si="51"/>
        <v>0</v>
      </c>
      <c r="L594" s="28"/>
      <c r="M594" s="28"/>
      <c r="N594" s="30">
        <f t="shared" si="17"/>
        <v>0</v>
      </c>
      <c r="O594" s="28"/>
      <c r="P594" s="28"/>
      <c r="Q594" s="33">
        <f t="shared" si="19"/>
        <v>130.46</v>
      </c>
      <c r="R594" s="32">
        <v>130.46</v>
      </c>
      <c r="S594" s="28"/>
      <c r="T594" s="30">
        <f t="shared" si="21"/>
        <v>0</v>
      </c>
      <c r="U594" s="28"/>
      <c r="V594" s="28"/>
      <c r="W594" s="30">
        <f t="shared" si="23"/>
        <v>0</v>
      </c>
      <c r="X594" s="28"/>
      <c r="Y594" s="28"/>
      <c r="Z594" s="30">
        <f t="shared" si="103"/>
        <v>0</v>
      </c>
      <c r="AA594" s="28"/>
      <c r="AB594" s="28"/>
      <c r="AC594" s="30">
        <f t="shared" si="104"/>
        <v>0</v>
      </c>
      <c r="AD594" s="28"/>
      <c r="AE594" s="28"/>
      <c r="AF594" s="30">
        <f t="shared" si="29"/>
        <v>0</v>
      </c>
      <c r="AG594" s="28"/>
      <c r="AH594" s="28"/>
      <c r="AI594" s="31"/>
      <c r="AJ594" s="33">
        <f t="shared" si="31"/>
        <v>64.85872</v>
      </c>
      <c r="AK594" s="34">
        <v>64.85872</v>
      </c>
      <c r="AL594" s="28"/>
      <c r="AM594" s="31"/>
    </row>
    <row r="595" hidden="1" outlineLevel="2">
      <c r="A595" s="92"/>
      <c r="B595" s="116"/>
      <c r="C595" s="116"/>
      <c r="D595" s="11">
        <v>2017.0</v>
      </c>
      <c r="E595" s="5">
        <f t="shared" si="11"/>
        <v>428.33895</v>
      </c>
      <c r="F595" s="5">
        <f t="shared" ref="F595:G595" si="1384">I595+L595+O595+R595+U595+X595+AA595+AD595+AK595+AG595</f>
        <v>428.33895</v>
      </c>
      <c r="G595" s="5">
        <f t="shared" si="1384"/>
        <v>0</v>
      </c>
      <c r="H595" s="30">
        <f t="shared" si="13"/>
        <v>0</v>
      </c>
      <c r="I595" s="28"/>
      <c r="J595" s="28"/>
      <c r="K595" s="30">
        <f t="shared" si="51"/>
        <v>0</v>
      </c>
      <c r="L595" s="28"/>
      <c r="M595" s="28"/>
      <c r="N595" s="30">
        <f t="shared" si="17"/>
        <v>0</v>
      </c>
      <c r="O595" s="28"/>
      <c r="P595" s="28"/>
      <c r="Q595" s="30">
        <f t="shared" si="19"/>
        <v>241.01495</v>
      </c>
      <c r="R595" s="28">
        <f>74.93435+163.5186+2.562</f>
        <v>241.01495</v>
      </c>
      <c r="S595" s="28"/>
      <c r="T595" s="30">
        <f t="shared" si="21"/>
        <v>0</v>
      </c>
      <c r="U595" s="28"/>
      <c r="V595" s="28"/>
      <c r="W595" s="30">
        <f t="shared" si="23"/>
        <v>0</v>
      </c>
      <c r="X595" s="28"/>
      <c r="Y595" s="28"/>
      <c r="Z595" s="30">
        <f t="shared" si="103"/>
        <v>0</v>
      </c>
      <c r="AA595" s="28"/>
      <c r="AB595" s="28"/>
      <c r="AC595" s="30">
        <f t="shared" si="104"/>
        <v>0</v>
      </c>
      <c r="AD595" s="28"/>
      <c r="AE595" s="28"/>
      <c r="AF595" s="33">
        <f t="shared" si="29"/>
        <v>187.324</v>
      </c>
      <c r="AG595" s="32">
        <v>187.324</v>
      </c>
      <c r="AH595" s="34"/>
      <c r="AI595" s="44" t="s">
        <v>238</v>
      </c>
      <c r="AJ595" s="33">
        <f t="shared" si="31"/>
        <v>0</v>
      </c>
      <c r="AK595" s="34">
        <v>0.0</v>
      </c>
      <c r="AL595" s="28"/>
      <c r="AM595" s="31"/>
    </row>
    <row r="596" hidden="1" outlineLevel="2">
      <c r="A596" s="92"/>
      <c r="B596" s="116"/>
      <c r="C596" s="116"/>
      <c r="D596" s="11">
        <v>2018.0</v>
      </c>
      <c r="E596" s="5">
        <f t="shared" si="11"/>
        <v>942.709</v>
      </c>
      <c r="F596" s="5">
        <f t="shared" ref="F596:G596" si="1385">I596+L596+O596+R596+U596+X596+AA596+AD596+AK596+AG596</f>
        <v>856.909</v>
      </c>
      <c r="G596" s="5">
        <f t="shared" si="1385"/>
        <v>85.8</v>
      </c>
      <c r="H596" s="50">
        <f t="shared" si="13"/>
        <v>0</v>
      </c>
      <c r="I596" s="82"/>
      <c r="J596" s="82"/>
      <c r="K596" s="50">
        <f t="shared" si="51"/>
        <v>0</v>
      </c>
      <c r="L596" s="82"/>
      <c r="M596" s="82"/>
      <c r="N596" s="50">
        <f t="shared" si="17"/>
        <v>0</v>
      </c>
      <c r="O596" s="82"/>
      <c r="P596" s="82"/>
      <c r="Q596" s="33">
        <f t="shared" si="19"/>
        <v>491.25</v>
      </c>
      <c r="R596" s="72">
        <v>491.25</v>
      </c>
      <c r="S596" s="82"/>
      <c r="T596" s="50">
        <f t="shared" si="21"/>
        <v>0</v>
      </c>
      <c r="U596" s="82"/>
      <c r="V596" s="82"/>
      <c r="W596" s="50">
        <f t="shared" si="23"/>
        <v>0</v>
      </c>
      <c r="X596" s="82"/>
      <c r="Y596" s="82"/>
      <c r="Z596" s="50">
        <f t="shared" si="103"/>
        <v>54.9</v>
      </c>
      <c r="AA596" s="82"/>
      <c r="AB596" s="72">
        <v>54.9</v>
      </c>
      <c r="AC596" s="50">
        <f t="shared" si="104"/>
        <v>0</v>
      </c>
      <c r="AD596" s="82"/>
      <c r="AE596" s="82"/>
      <c r="AF596" s="33">
        <f t="shared" si="29"/>
        <v>364.665</v>
      </c>
      <c r="AG596" s="72">
        <v>333.765</v>
      </c>
      <c r="AH596" s="72">
        <v>30.9</v>
      </c>
      <c r="AI596" s="60"/>
      <c r="AJ596" s="33">
        <f t="shared" si="31"/>
        <v>31.894</v>
      </c>
      <c r="AK596" s="78">
        <v>31.894</v>
      </c>
      <c r="AL596" s="72"/>
      <c r="AM596" s="60"/>
    </row>
    <row r="597" hidden="1" outlineLevel="2">
      <c r="A597" s="92"/>
      <c r="B597" s="116"/>
      <c r="C597" s="116"/>
      <c r="D597" s="11">
        <v>2019.0</v>
      </c>
      <c r="E597" s="5">
        <f t="shared" si="11"/>
        <v>338.985</v>
      </c>
      <c r="F597" s="5">
        <f t="shared" ref="F597:G597" si="1386">I597+L597+O597+R597+U597+X597+AA597+AD597+AK597+AG597</f>
        <v>254.185</v>
      </c>
      <c r="G597" s="5">
        <f t="shared" si="1386"/>
        <v>84.8</v>
      </c>
      <c r="H597" s="50">
        <f t="shared" si="13"/>
        <v>0</v>
      </c>
      <c r="I597" s="82"/>
      <c r="J597" s="82"/>
      <c r="K597" s="50">
        <f t="shared" si="51"/>
        <v>0</v>
      </c>
      <c r="L597" s="82"/>
      <c r="M597" s="82"/>
      <c r="N597" s="50">
        <f t="shared" si="17"/>
        <v>0</v>
      </c>
      <c r="O597" s="82"/>
      <c r="P597" s="82"/>
      <c r="Q597" s="50">
        <f t="shared" si="19"/>
        <v>0</v>
      </c>
      <c r="R597" s="82"/>
      <c r="S597" s="82"/>
      <c r="T597" s="50">
        <f t="shared" si="21"/>
        <v>0</v>
      </c>
      <c r="U597" s="82"/>
      <c r="V597" s="82"/>
      <c r="W597" s="50">
        <f t="shared" si="23"/>
        <v>0</v>
      </c>
      <c r="X597" s="82"/>
      <c r="Y597" s="82"/>
      <c r="Z597" s="50">
        <f t="shared" si="103"/>
        <v>0</v>
      </c>
      <c r="AA597" s="82"/>
      <c r="AB597" s="82"/>
      <c r="AC597" s="50">
        <f t="shared" si="104"/>
        <v>0</v>
      </c>
      <c r="AD597" s="82"/>
      <c r="AE597" s="82"/>
      <c r="AF597" s="33">
        <f t="shared" si="29"/>
        <v>96.2</v>
      </c>
      <c r="AG597" s="72">
        <v>11.4</v>
      </c>
      <c r="AH597" s="72">
        <v>84.8</v>
      </c>
      <c r="AI597" s="60"/>
      <c r="AJ597" s="33">
        <f t="shared" si="31"/>
        <v>242.785</v>
      </c>
      <c r="AK597" s="72">
        <v>242.785</v>
      </c>
      <c r="AL597" s="72"/>
      <c r="AM597" s="60"/>
    </row>
    <row r="598" hidden="1" outlineLevel="2">
      <c r="A598" s="92"/>
      <c r="B598" s="116"/>
      <c r="C598" s="116"/>
      <c r="D598" s="11">
        <v>2020.0</v>
      </c>
      <c r="E598" s="5">
        <f t="shared" si="11"/>
        <v>196.4</v>
      </c>
      <c r="F598" s="5">
        <f t="shared" ref="F598:G598" si="1387">I598+L598+O598+R598+U598+X598+AA598+AD598+AK598+AG598</f>
        <v>30.7</v>
      </c>
      <c r="G598" s="5">
        <f t="shared" si="1387"/>
        <v>165.7</v>
      </c>
      <c r="H598" s="50">
        <f t="shared" si="13"/>
        <v>0</v>
      </c>
      <c r="I598" s="82"/>
      <c r="J598" s="82"/>
      <c r="K598" s="50">
        <f t="shared" si="51"/>
        <v>0</v>
      </c>
      <c r="L598" s="82"/>
      <c r="M598" s="82"/>
      <c r="N598" s="50">
        <f t="shared" si="17"/>
        <v>0</v>
      </c>
      <c r="O598" s="82"/>
      <c r="P598" s="82"/>
      <c r="Q598" s="50">
        <f t="shared" si="19"/>
        <v>0</v>
      </c>
      <c r="R598" s="82"/>
      <c r="S598" s="82"/>
      <c r="T598" s="50">
        <f t="shared" si="21"/>
        <v>0</v>
      </c>
      <c r="U598" s="82"/>
      <c r="V598" s="82"/>
      <c r="W598" s="50">
        <f t="shared" si="23"/>
        <v>0</v>
      </c>
      <c r="X598" s="82"/>
      <c r="Y598" s="82"/>
      <c r="Z598" s="50">
        <f t="shared" si="103"/>
        <v>0</v>
      </c>
      <c r="AA598" s="82"/>
      <c r="AB598" s="82"/>
      <c r="AC598" s="56">
        <f t="shared" si="104"/>
        <v>0</v>
      </c>
      <c r="AD598" s="81"/>
      <c r="AE598" s="82"/>
      <c r="AF598" s="50">
        <f t="shared" si="29"/>
        <v>165.7</v>
      </c>
      <c r="AG598" s="82"/>
      <c r="AH598" s="72">
        <v>165.7</v>
      </c>
      <c r="AI598" s="60"/>
      <c r="AJ598" s="56">
        <f t="shared" si="31"/>
        <v>30.7</v>
      </c>
      <c r="AK598" s="81">
        <v>30.7</v>
      </c>
      <c r="AL598" s="72"/>
      <c r="AM598" s="60"/>
    </row>
    <row r="599" hidden="1" outlineLevel="2">
      <c r="A599" s="92"/>
      <c r="B599" s="116"/>
      <c r="C599" s="116"/>
      <c r="D599" s="35">
        <v>2021.0</v>
      </c>
      <c r="E599" s="5">
        <f t="shared" si="11"/>
        <v>0</v>
      </c>
      <c r="F599" s="5">
        <f t="shared" ref="F599:G599" si="1388">I599+L599+O599+R599+U599+X599+AA599+AD599+AK599+AG599</f>
        <v>0</v>
      </c>
      <c r="G599" s="5">
        <f t="shared" si="1388"/>
        <v>0</v>
      </c>
      <c r="H599" s="50">
        <f t="shared" si="13"/>
        <v>0</v>
      </c>
      <c r="I599" s="82"/>
      <c r="J599" s="82"/>
      <c r="K599" s="50">
        <f t="shared" si="51"/>
        <v>0</v>
      </c>
      <c r="L599" s="82"/>
      <c r="M599" s="82"/>
      <c r="N599" s="50">
        <f t="shared" si="17"/>
        <v>0</v>
      </c>
      <c r="O599" s="82"/>
      <c r="P599" s="82"/>
      <c r="Q599" s="50">
        <f t="shared" si="19"/>
        <v>0</v>
      </c>
      <c r="R599" s="82"/>
      <c r="S599" s="82"/>
      <c r="T599" s="50">
        <f t="shared" si="21"/>
        <v>0</v>
      </c>
      <c r="U599" s="82"/>
      <c r="V599" s="82"/>
      <c r="W599" s="50">
        <f t="shared" si="23"/>
        <v>0</v>
      </c>
      <c r="X599" s="82"/>
      <c r="Y599" s="82"/>
      <c r="Z599" s="50">
        <f t="shared" si="103"/>
        <v>0</v>
      </c>
      <c r="AA599" s="82"/>
      <c r="AB599" s="82"/>
      <c r="AC599" s="56">
        <f t="shared" si="104"/>
        <v>0</v>
      </c>
      <c r="AD599" s="81"/>
      <c r="AE599" s="82"/>
      <c r="AF599" s="50">
        <f t="shared" si="29"/>
        <v>0</v>
      </c>
      <c r="AG599" s="82"/>
      <c r="AH599" s="72"/>
      <c r="AI599" s="60"/>
      <c r="AJ599" s="56">
        <f t="shared" si="31"/>
        <v>0</v>
      </c>
      <c r="AK599" s="81"/>
      <c r="AL599" s="72"/>
      <c r="AM599" s="60"/>
    </row>
    <row r="600" hidden="1" outlineLevel="1" collapsed="1">
      <c r="A600" s="22">
        <v>74.0</v>
      </c>
      <c r="B600" s="23" t="s">
        <v>239</v>
      </c>
      <c r="C600" s="22" t="s">
        <v>240</v>
      </c>
      <c r="D600" s="24"/>
      <c r="E600" s="25">
        <f t="shared" si="11"/>
        <v>15669.07869</v>
      </c>
      <c r="F600" s="25">
        <f t="shared" ref="F600:G600" si="1389">SUM(F601:F607)</f>
        <v>15669.07869</v>
      </c>
      <c r="G600" s="25">
        <f t="shared" si="1389"/>
        <v>0</v>
      </c>
      <c r="H600" s="26">
        <f t="shared" si="13"/>
        <v>1837.283</v>
      </c>
      <c r="I600" s="22">
        <f t="shared" ref="I600:J600" si="1390">SUM(I601:I607)</f>
        <v>1837.283</v>
      </c>
      <c r="J600" s="22">
        <f t="shared" si="1390"/>
        <v>0</v>
      </c>
      <c r="K600" s="26">
        <f t="shared" si="51"/>
        <v>854.637</v>
      </c>
      <c r="L600" s="22">
        <f t="shared" ref="L600:M600" si="1391">SUM(L601:L607)</f>
        <v>854.637</v>
      </c>
      <c r="M600" s="22">
        <f t="shared" si="1391"/>
        <v>0</v>
      </c>
      <c r="N600" s="26">
        <f t="shared" si="17"/>
        <v>2075.47</v>
      </c>
      <c r="O600" s="22">
        <f t="shared" ref="O600:P600" si="1392">SUM(O601:O607)</f>
        <v>2075.47</v>
      </c>
      <c r="P600" s="22">
        <f t="shared" si="1392"/>
        <v>0</v>
      </c>
      <c r="Q600" s="26">
        <f t="shared" si="19"/>
        <v>1318.949</v>
      </c>
      <c r="R600" s="22">
        <f t="shared" ref="R600:S600" si="1393">SUM(R601:R607)</f>
        <v>1318.949</v>
      </c>
      <c r="S600" s="22">
        <f t="shared" si="1393"/>
        <v>0</v>
      </c>
      <c r="T600" s="26">
        <f t="shared" si="21"/>
        <v>2307.675</v>
      </c>
      <c r="U600" s="22">
        <f t="shared" ref="U600:V600" si="1394">SUM(U601:U607)</f>
        <v>2307.675</v>
      </c>
      <c r="V600" s="22">
        <f t="shared" si="1394"/>
        <v>0</v>
      </c>
      <c r="W600" s="26">
        <f t="shared" si="23"/>
        <v>0</v>
      </c>
      <c r="X600" s="22">
        <f t="shared" ref="X600:Y600" si="1395">SUM(X601:X607)</f>
        <v>0</v>
      </c>
      <c r="Y600" s="22">
        <f t="shared" si="1395"/>
        <v>0</v>
      </c>
      <c r="Z600" s="26">
        <f t="shared" si="103"/>
        <v>0</v>
      </c>
      <c r="AA600" s="22">
        <f t="shared" ref="AA600:AB600" si="1396">SUM(AA601:AA607)</f>
        <v>0</v>
      </c>
      <c r="AB600" s="22">
        <f t="shared" si="1396"/>
        <v>0</v>
      </c>
      <c r="AC600" s="26">
        <f t="shared" si="104"/>
        <v>4727</v>
      </c>
      <c r="AD600" s="22">
        <f t="shared" ref="AD600:AE600" si="1397">SUM(AD601:AD607)</f>
        <v>4727</v>
      </c>
      <c r="AE600" s="22">
        <f t="shared" si="1397"/>
        <v>0</v>
      </c>
      <c r="AF600" s="26">
        <f t="shared" si="29"/>
        <v>890.013</v>
      </c>
      <c r="AG600" s="22">
        <f t="shared" ref="AG600:AH600" si="1398">SUM(AG601:AG607)</f>
        <v>890.013</v>
      </c>
      <c r="AH600" s="22">
        <f t="shared" si="1398"/>
        <v>0</v>
      </c>
      <c r="AI600" s="27"/>
      <c r="AJ600" s="26">
        <f t="shared" si="31"/>
        <v>1658.05169</v>
      </c>
      <c r="AK600" s="22">
        <f t="shared" ref="AK600:AL600" si="1399">SUM(AK601:AK607)</f>
        <v>1658.05169</v>
      </c>
      <c r="AL600" s="22">
        <f t="shared" si="1399"/>
        <v>0</v>
      </c>
      <c r="AM600" s="27"/>
    </row>
    <row r="601" hidden="1" outlineLevel="2">
      <c r="A601" s="92"/>
      <c r="B601" s="116"/>
      <c r="C601" s="116"/>
      <c r="D601" s="11">
        <v>2015.0</v>
      </c>
      <c r="E601" s="5">
        <f t="shared" si="11"/>
        <v>2333.275</v>
      </c>
      <c r="F601" s="5">
        <f t="shared" ref="F601:F607" si="1400">I601+L601+O601+R601+U601+X601+AA601+AD601+AK601+AG601</f>
        <v>2333.275</v>
      </c>
      <c r="G601" s="12">
        <v>0.0</v>
      </c>
      <c r="H601" s="33">
        <f t="shared" si="13"/>
        <v>46.9</v>
      </c>
      <c r="I601" s="32">
        <v>46.9</v>
      </c>
      <c r="J601" s="28"/>
      <c r="K601" s="33">
        <f t="shared" si="51"/>
        <v>200</v>
      </c>
      <c r="L601" s="34">
        <v>200.0</v>
      </c>
      <c r="M601" s="28"/>
      <c r="N601" s="33">
        <f t="shared" si="17"/>
        <v>2037.9</v>
      </c>
      <c r="O601" s="34">
        <v>2037.9</v>
      </c>
      <c r="P601" s="28"/>
      <c r="Q601" s="30">
        <f t="shared" si="19"/>
        <v>0</v>
      </c>
      <c r="R601" s="28"/>
      <c r="S601" s="28"/>
      <c r="T601" s="30">
        <f t="shared" si="21"/>
        <v>0</v>
      </c>
      <c r="U601" s="28"/>
      <c r="V601" s="28"/>
      <c r="W601" s="30">
        <f t="shared" si="23"/>
        <v>0</v>
      </c>
      <c r="X601" s="28"/>
      <c r="Y601" s="28"/>
      <c r="Z601" s="30">
        <f t="shared" si="103"/>
        <v>0</v>
      </c>
      <c r="AA601" s="28"/>
      <c r="AB601" s="28"/>
      <c r="AC601" s="30">
        <f t="shared" si="104"/>
        <v>0</v>
      </c>
      <c r="AD601" s="28"/>
      <c r="AE601" s="28"/>
      <c r="AF601" s="30">
        <f t="shared" si="29"/>
        <v>0</v>
      </c>
      <c r="AG601" s="28"/>
      <c r="AH601" s="28"/>
      <c r="AI601" s="31"/>
      <c r="AJ601" s="33">
        <f t="shared" si="31"/>
        <v>48.475</v>
      </c>
      <c r="AK601" s="34">
        <v>48.475</v>
      </c>
      <c r="AL601" s="28"/>
      <c r="AM601" s="31"/>
    </row>
    <row r="602" hidden="1" outlineLevel="2">
      <c r="A602" s="92"/>
      <c r="B602" s="116"/>
      <c r="C602" s="116"/>
      <c r="D602" s="11">
        <v>2016.0</v>
      </c>
      <c r="E602" s="5">
        <f t="shared" si="11"/>
        <v>528.09133</v>
      </c>
      <c r="F602" s="5">
        <f t="shared" si="1400"/>
        <v>528.09133</v>
      </c>
      <c r="G602" s="12">
        <v>0.0</v>
      </c>
      <c r="H602" s="33">
        <f t="shared" si="13"/>
        <v>339.71</v>
      </c>
      <c r="I602" s="32">
        <v>339.71</v>
      </c>
      <c r="J602" s="28"/>
      <c r="K602" s="30">
        <f t="shared" si="51"/>
        <v>0</v>
      </c>
      <c r="L602" s="28"/>
      <c r="M602" s="28"/>
      <c r="N602" s="33">
        <f t="shared" si="17"/>
        <v>37.57</v>
      </c>
      <c r="O602" s="32">
        <v>37.57</v>
      </c>
      <c r="P602" s="28"/>
      <c r="Q602" s="30">
        <f t="shared" si="19"/>
        <v>0</v>
      </c>
      <c r="R602" s="28"/>
      <c r="S602" s="28"/>
      <c r="T602" s="30">
        <f t="shared" si="21"/>
        <v>0</v>
      </c>
      <c r="U602" s="28"/>
      <c r="V602" s="28"/>
      <c r="W602" s="30">
        <f t="shared" si="23"/>
        <v>0</v>
      </c>
      <c r="X602" s="28"/>
      <c r="Y602" s="28"/>
      <c r="Z602" s="30">
        <f t="shared" si="103"/>
        <v>0</v>
      </c>
      <c r="AA602" s="28"/>
      <c r="AB602" s="28"/>
      <c r="AC602" s="30">
        <f t="shared" si="104"/>
        <v>0</v>
      </c>
      <c r="AD602" s="28"/>
      <c r="AE602" s="28"/>
      <c r="AF602" s="30">
        <f t="shared" si="29"/>
        <v>0</v>
      </c>
      <c r="AG602" s="28"/>
      <c r="AH602" s="28"/>
      <c r="AI602" s="31"/>
      <c r="AJ602" s="33">
        <f t="shared" si="31"/>
        <v>150.81133</v>
      </c>
      <c r="AK602" s="34">
        <v>150.81133</v>
      </c>
      <c r="AL602" s="28"/>
      <c r="AM602" s="31"/>
    </row>
    <row r="603" hidden="1" outlineLevel="2">
      <c r="A603" s="92"/>
      <c r="B603" s="116"/>
      <c r="C603" s="116"/>
      <c r="D603" s="11">
        <v>2017.0</v>
      </c>
      <c r="E603" s="5">
        <f t="shared" si="11"/>
        <v>734.62574</v>
      </c>
      <c r="F603" s="5">
        <f t="shared" si="1400"/>
        <v>734.62574</v>
      </c>
      <c r="G603" s="12">
        <v>0.0</v>
      </c>
      <c r="H603" s="33">
        <f t="shared" si="13"/>
        <v>435.513</v>
      </c>
      <c r="I603" s="32">
        <v>435.513</v>
      </c>
      <c r="J603" s="28"/>
      <c r="K603" s="33">
        <f t="shared" si="51"/>
        <v>249.653</v>
      </c>
      <c r="L603" s="32">
        <f>100+149.653</f>
        <v>249.653</v>
      </c>
      <c r="M603" s="28"/>
      <c r="N603" s="30">
        <f t="shared" si="17"/>
        <v>0</v>
      </c>
      <c r="O603" s="28"/>
      <c r="P603" s="28"/>
      <c r="Q603" s="30">
        <f t="shared" si="19"/>
        <v>0</v>
      </c>
      <c r="R603" s="28"/>
      <c r="S603" s="28"/>
      <c r="T603" s="30">
        <f t="shared" si="21"/>
        <v>0</v>
      </c>
      <c r="U603" s="28"/>
      <c r="V603" s="28"/>
      <c r="W603" s="30">
        <f t="shared" si="23"/>
        <v>0</v>
      </c>
      <c r="X603" s="28"/>
      <c r="Y603" s="28"/>
      <c r="Z603" s="30">
        <f t="shared" si="103"/>
        <v>0</v>
      </c>
      <c r="AA603" s="28"/>
      <c r="AB603" s="28"/>
      <c r="AC603" s="33">
        <f t="shared" si="104"/>
        <v>33.7</v>
      </c>
      <c r="AD603" s="32">
        <v>33.7</v>
      </c>
      <c r="AE603" s="28"/>
      <c r="AF603" s="30">
        <f t="shared" si="29"/>
        <v>0</v>
      </c>
      <c r="AG603" s="28"/>
      <c r="AH603" s="28"/>
      <c r="AI603" s="31"/>
      <c r="AJ603" s="33">
        <f t="shared" si="31"/>
        <v>15.75974</v>
      </c>
      <c r="AK603" s="43">
        <v>15.75974</v>
      </c>
      <c r="AL603" s="28"/>
      <c r="AM603" s="31"/>
    </row>
    <row r="604" hidden="1" outlineLevel="2">
      <c r="A604" s="92"/>
      <c r="B604" s="116"/>
      <c r="C604" s="116"/>
      <c r="D604" s="11">
        <v>2018.0</v>
      </c>
      <c r="E604" s="5">
        <f t="shared" si="11"/>
        <v>1181.782</v>
      </c>
      <c r="F604" s="5">
        <f t="shared" si="1400"/>
        <v>1181.782</v>
      </c>
      <c r="G604" s="12">
        <v>0.0</v>
      </c>
      <c r="H604" s="33">
        <f t="shared" si="13"/>
        <v>506.16</v>
      </c>
      <c r="I604" s="32">
        <v>506.16</v>
      </c>
      <c r="J604" s="28"/>
      <c r="K604" s="30">
        <f t="shared" si="51"/>
        <v>0</v>
      </c>
      <c r="L604" s="28"/>
      <c r="M604" s="28"/>
      <c r="N604" s="30">
        <f t="shared" si="17"/>
        <v>0</v>
      </c>
      <c r="O604" s="28"/>
      <c r="P604" s="28"/>
      <c r="Q604" s="33">
        <f t="shared" si="19"/>
        <v>384.9</v>
      </c>
      <c r="R604" s="34">
        <v>384.9</v>
      </c>
      <c r="S604" s="28"/>
      <c r="T604" s="30">
        <f t="shared" si="21"/>
        <v>0</v>
      </c>
      <c r="U604" s="28"/>
      <c r="V604" s="28"/>
      <c r="W604" s="30">
        <f t="shared" si="23"/>
        <v>0</v>
      </c>
      <c r="X604" s="28"/>
      <c r="Y604" s="28"/>
      <c r="Z604" s="30">
        <f t="shared" si="103"/>
        <v>0</v>
      </c>
      <c r="AA604" s="28"/>
      <c r="AB604" s="28"/>
      <c r="AC604" s="30">
        <f t="shared" si="104"/>
        <v>0</v>
      </c>
      <c r="AD604" s="28"/>
      <c r="AE604" s="28"/>
      <c r="AF604" s="33">
        <f t="shared" si="29"/>
        <v>101.813</v>
      </c>
      <c r="AG604" s="32">
        <v>101.813</v>
      </c>
      <c r="AH604" s="28"/>
      <c r="AI604" s="44" t="s">
        <v>241</v>
      </c>
      <c r="AJ604" s="33">
        <f t="shared" si="31"/>
        <v>188.909</v>
      </c>
      <c r="AK604" s="34">
        <v>188.909</v>
      </c>
      <c r="AL604" s="28"/>
      <c r="AM604" s="31"/>
    </row>
    <row r="605" hidden="1" outlineLevel="2">
      <c r="A605" s="92"/>
      <c r="B605" s="116"/>
      <c r="C605" s="116"/>
      <c r="D605" s="11">
        <v>2019.0</v>
      </c>
      <c r="E605" s="5">
        <f t="shared" si="11"/>
        <v>5966.90462</v>
      </c>
      <c r="F605" s="5">
        <f t="shared" si="1400"/>
        <v>5966.90462</v>
      </c>
      <c r="G605" s="12">
        <v>0.0</v>
      </c>
      <c r="H605" s="33">
        <f t="shared" si="13"/>
        <v>509</v>
      </c>
      <c r="I605" s="32">
        <v>509.0</v>
      </c>
      <c r="J605" s="28"/>
      <c r="K605" s="33">
        <f t="shared" si="51"/>
        <v>404.984</v>
      </c>
      <c r="L605" s="32">
        <f>204.984+200</f>
        <v>404.984</v>
      </c>
      <c r="M605" s="28"/>
      <c r="N605" s="30">
        <f t="shared" si="17"/>
        <v>0</v>
      </c>
      <c r="O605" s="28"/>
      <c r="P605" s="28"/>
      <c r="Q605" s="33">
        <f t="shared" si="19"/>
        <v>489.049</v>
      </c>
      <c r="R605" s="32">
        <v>489.049</v>
      </c>
      <c r="S605" s="28"/>
      <c r="T605" s="33">
        <f t="shared" si="21"/>
        <v>696.675</v>
      </c>
      <c r="U605" s="32">
        <v>696.675</v>
      </c>
      <c r="V605" s="28"/>
      <c r="W605" s="30">
        <f t="shared" si="23"/>
        <v>0</v>
      </c>
      <c r="X605" s="28"/>
      <c r="Y605" s="28"/>
      <c r="Z605" s="33">
        <f t="shared" si="103"/>
        <v>0</v>
      </c>
      <c r="AA605" s="34">
        <v>0.0</v>
      </c>
      <c r="AB605" s="28"/>
      <c r="AC605" s="33">
        <f t="shared" si="104"/>
        <v>1894.3</v>
      </c>
      <c r="AD605" s="34">
        <v>1894.3</v>
      </c>
      <c r="AE605" s="28"/>
      <c r="AF605" s="33">
        <f t="shared" si="29"/>
        <v>788.2</v>
      </c>
      <c r="AG605" s="34">
        <v>788.2</v>
      </c>
      <c r="AH605" s="28"/>
      <c r="AI605" s="44" t="s">
        <v>242</v>
      </c>
      <c r="AJ605" s="33">
        <f t="shared" si="31"/>
        <v>1184.69662</v>
      </c>
      <c r="AK605" s="43">
        <v>1184.69662</v>
      </c>
      <c r="AL605" s="28"/>
      <c r="AM605" s="31"/>
    </row>
    <row r="606" hidden="1" outlineLevel="2">
      <c r="A606" s="92"/>
      <c r="B606" s="116"/>
      <c r="C606" s="116"/>
      <c r="D606" s="11">
        <v>2020.0</v>
      </c>
      <c r="E606" s="5">
        <f t="shared" si="11"/>
        <v>4924.4</v>
      </c>
      <c r="F606" s="5">
        <f t="shared" si="1400"/>
        <v>4924.4</v>
      </c>
      <c r="G606" s="12">
        <v>0.0</v>
      </c>
      <c r="H606" s="30">
        <f t="shared" si="13"/>
        <v>0</v>
      </c>
      <c r="I606" s="28"/>
      <c r="J606" s="28"/>
      <c r="K606" s="30">
        <f t="shared" si="51"/>
        <v>0</v>
      </c>
      <c r="L606" s="28"/>
      <c r="M606" s="28"/>
      <c r="N606" s="30">
        <f t="shared" si="17"/>
        <v>0</v>
      </c>
      <c r="O606" s="28"/>
      <c r="P606" s="28"/>
      <c r="Q606" s="33">
        <f t="shared" si="19"/>
        <v>445</v>
      </c>
      <c r="R606" s="34">
        <v>445.0</v>
      </c>
      <c r="S606" s="28"/>
      <c r="T606" s="33">
        <f t="shared" si="21"/>
        <v>1611</v>
      </c>
      <c r="U606" s="34">
        <v>1611.0</v>
      </c>
      <c r="V606" s="28"/>
      <c r="W606" s="30">
        <f t="shared" si="23"/>
        <v>0</v>
      </c>
      <c r="X606" s="28"/>
      <c r="Y606" s="28"/>
      <c r="Z606" s="30">
        <f t="shared" si="103"/>
        <v>0</v>
      </c>
      <c r="AA606" s="28"/>
      <c r="AB606" s="28"/>
      <c r="AC606" s="33">
        <f t="shared" si="104"/>
        <v>2799</v>
      </c>
      <c r="AD606" s="34">
        <v>2799.0</v>
      </c>
      <c r="AE606" s="28"/>
      <c r="AF606" s="30">
        <f t="shared" si="29"/>
        <v>0</v>
      </c>
      <c r="AG606" s="28"/>
      <c r="AH606" s="28"/>
      <c r="AI606" s="31"/>
      <c r="AJ606" s="33">
        <f t="shared" si="31"/>
        <v>69.4</v>
      </c>
      <c r="AK606" s="34">
        <v>69.4</v>
      </c>
      <c r="AL606" s="28"/>
      <c r="AM606" s="31"/>
    </row>
    <row r="607" hidden="1" outlineLevel="2">
      <c r="A607" s="92"/>
      <c r="B607" s="116"/>
      <c r="C607" s="116"/>
      <c r="D607" s="35">
        <v>2021.0</v>
      </c>
      <c r="E607" s="5">
        <f t="shared" si="11"/>
        <v>0</v>
      </c>
      <c r="F607" s="5">
        <f t="shared" si="1400"/>
        <v>0</v>
      </c>
      <c r="G607" s="12">
        <v>0.0</v>
      </c>
      <c r="H607" s="30">
        <f t="shared" si="13"/>
        <v>0</v>
      </c>
      <c r="I607" s="28"/>
      <c r="J607" s="28"/>
      <c r="K607" s="30">
        <f t="shared" si="51"/>
        <v>0</v>
      </c>
      <c r="L607" s="28"/>
      <c r="M607" s="28"/>
      <c r="N607" s="30">
        <f t="shared" si="17"/>
        <v>0</v>
      </c>
      <c r="O607" s="28"/>
      <c r="P607" s="28"/>
      <c r="Q607" s="33">
        <f t="shared" si="19"/>
        <v>0</v>
      </c>
      <c r="R607" s="34"/>
      <c r="S607" s="28"/>
      <c r="T607" s="33">
        <f t="shared" si="21"/>
        <v>0</v>
      </c>
      <c r="U607" s="34"/>
      <c r="V607" s="28"/>
      <c r="W607" s="30">
        <f t="shared" si="23"/>
        <v>0</v>
      </c>
      <c r="X607" s="28"/>
      <c r="Y607" s="28"/>
      <c r="Z607" s="30">
        <f t="shared" si="103"/>
        <v>0</v>
      </c>
      <c r="AA607" s="28"/>
      <c r="AB607" s="28"/>
      <c r="AC607" s="33">
        <f t="shared" si="104"/>
        <v>0</v>
      </c>
      <c r="AD607" s="34"/>
      <c r="AE607" s="28"/>
      <c r="AF607" s="30">
        <f t="shared" si="29"/>
        <v>0</v>
      </c>
      <c r="AG607" s="28"/>
      <c r="AH607" s="28"/>
      <c r="AI607" s="31"/>
      <c r="AJ607" s="33">
        <f t="shared" si="31"/>
        <v>0</v>
      </c>
      <c r="AK607" s="34"/>
      <c r="AL607" s="28"/>
      <c r="AM607" s="31"/>
    </row>
    <row r="608" hidden="1" outlineLevel="1" collapsed="1">
      <c r="A608" s="22">
        <v>75.0</v>
      </c>
      <c r="B608" s="22" t="s">
        <v>243</v>
      </c>
      <c r="C608" s="22" t="s">
        <v>244</v>
      </c>
      <c r="D608" s="24"/>
      <c r="E608" s="25">
        <f t="shared" si="11"/>
        <v>14096.02466</v>
      </c>
      <c r="F608" s="25">
        <f t="shared" ref="F608:G608" si="1401">SUM(F609:F615)</f>
        <v>14096.02466</v>
      </c>
      <c r="G608" s="25">
        <f t="shared" si="1401"/>
        <v>0</v>
      </c>
      <c r="H608" s="26">
        <f t="shared" si="13"/>
        <v>348.33546</v>
      </c>
      <c r="I608" s="22">
        <f t="shared" ref="I608:J608" si="1402">SUM(I609:I615)</f>
        <v>348.33546</v>
      </c>
      <c r="J608" s="22">
        <f t="shared" si="1402"/>
        <v>0</v>
      </c>
      <c r="K608" s="26">
        <f t="shared" si="51"/>
        <v>0</v>
      </c>
      <c r="L608" s="22">
        <f t="shared" ref="L608:M608" si="1403">SUM(L609:L615)</f>
        <v>0</v>
      </c>
      <c r="M608" s="22">
        <f t="shared" si="1403"/>
        <v>0</v>
      </c>
      <c r="N608" s="26">
        <f t="shared" si="17"/>
        <v>0</v>
      </c>
      <c r="O608" s="22">
        <f t="shared" ref="O608:P608" si="1404">SUM(O609:O615)</f>
        <v>0</v>
      </c>
      <c r="P608" s="22">
        <f t="shared" si="1404"/>
        <v>0</v>
      </c>
      <c r="Q608" s="26">
        <f t="shared" si="19"/>
        <v>0</v>
      </c>
      <c r="R608" s="22">
        <f t="shared" ref="R608:S608" si="1405">SUM(R609:R615)</f>
        <v>0</v>
      </c>
      <c r="S608" s="22">
        <f t="shared" si="1405"/>
        <v>0</v>
      </c>
      <c r="T608" s="26">
        <f t="shared" si="21"/>
        <v>0</v>
      </c>
      <c r="U608" s="22">
        <f t="shared" ref="U608:V608" si="1406">SUM(U609:U615)</f>
        <v>0</v>
      </c>
      <c r="V608" s="22">
        <f t="shared" si="1406"/>
        <v>0</v>
      </c>
      <c r="W608" s="26">
        <f t="shared" si="23"/>
        <v>0</v>
      </c>
      <c r="X608" s="22">
        <f t="shared" ref="X608:Y608" si="1407">SUM(X609:X615)</f>
        <v>0</v>
      </c>
      <c r="Y608" s="22">
        <f t="shared" si="1407"/>
        <v>0</v>
      </c>
      <c r="Z608" s="26">
        <f t="shared" si="103"/>
        <v>7218.32695</v>
      </c>
      <c r="AA608" s="22">
        <f t="shared" ref="AA608:AB608" si="1408">SUM(AA609:AA615)</f>
        <v>7218.32695</v>
      </c>
      <c r="AB608" s="22">
        <f t="shared" si="1408"/>
        <v>0</v>
      </c>
      <c r="AC608" s="26">
        <f t="shared" si="104"/>
        <v>5635.31757</v>
      </c>
      <c r="AD608" s="22">
        <f t="shared" ref="AD608:AE608" si="1409">SUM(AD609:AD615)</f>
        <v>5635.31757</v>
      </c>
      <c r="AE608" s="22">
        <f t="shared" si="1409"/>
        <v>0</v>
      </c>
      <c r="AF608" s="26">
        <f t="shared" si="29"/>
        <v>530.22125</v>
      </c>
      <c r="AG608" s="22">
        <f t="shared" ref="AG608:AH608" si="1410">SUM(AG609:AG615)</f>
        <v>530.22125</v>
      </c>
      <c r="AH608" s="22">
        <f t="shared" si="1410"/>
        <v>0</v>
      </c>
      <c r="AI608" s="27"/>
      <c r="AJ608" s="26">
        <f t="shared" si="31"/>
        <v>363.82343</v>
      </c>
      <c r="AK608" s="22">
        <f t="shared" ref="AK608:AL608" si="1411">SUM(AK609:AK615)</f>
        <v>363.82343</v>
      </c>
      <c r="AL608" s="22">
        <f t="shared" si="1411"/>
        <v>0</v>
      </c>
      <c r="AM608" s="27"/>
    </row>
    <row r="609" hidden="1" outlineLevel="2">
      <c r="A609" s="92"/>
      <c r="B609" s="116"/>
      <c r="C609" s="116"/>
      <c r="D609" s="11">
        <v>2015.0</v>
      </c>
      <c r="E609" s="5">
        <f t="shared" si="11"/>
        <v>202.00546</v>
      </c>
      <c r="F609" s="5">
        <f t="shared" ref="F609:F615" si="1412">I609+L609+O609+R609+U609+X609+AA609+AD609+AK609+AG609</f>
        <v>202.00546</v>
      </c>
      <c r="G609" s="12">
        <v>0.0</v>
      </c>
      <c r="H609" s="33">
        <f t="shared" si="13"/>
        <v>198.33546</v>
      </c>
      <c r="I609" s="34">
        <v>198.33546</v>
      </c>
      <c r="J609" s="28"/>
      <c r="K609" s="30">
        <f t="shared" si="51"/>
        <v>0</v>
      </c>
      <c r="L609" s="28"/>
      <c r="M609" s="28"/>
      <c r="N609" s="30">
        <f t="shared" si="17"/>
        <v>0</v>
      </c>
      <c r="O609" s="28"/>
      <c r="P609" s="28"/>
      <c r="Q609" s="30">
        <f t="shared" si="19"/>
        <v>0</v>
      </c>
      <c r="R609" s="28"/>
      <c r="S609" s="28"/>
      <c r="T609" s="30">
        <f t="shared" si="21"/>
        <v>0</v>
      </c>
      <c r="U609" s="28"/>
      <c r="V609" s="28"/>
      <c r="W609" s="30">
        <f t="shared" si="23"/>
        <v>0</v>
      </c>
      <c r="X609" s="28"/>
      <c r="Y609" s="28"/>
      <c r="Z609" s="30">
        <f t="shared" si="103"/>
        <v>0</v>
      </c>
      <c r="AA609" s="28"/>
      <c r="AB609" s="28"/>
      <c r="AC609" s="30">
        <f t="shared" si="104"/>
        <v>0</v>
      </c>
      <c r="AD609" s="28"/>
      <c r="AE609" s="28"/>
      <c r="AF609" s="30">
        <f t="shared" si="29"/>
        <v>0</v>
      </c>
      <c r="AG609" s="28"/>
      <c r="AH609" s="28"/>
      <c r="AI609" s="31"/>
      <c r="AJ609" s="33">
        <f t="shared" si="31"/>
        <v>3.67</v>
      </c>
      <c r="AK609" s="34">
        <v>3.67</v>
      </c>
      <c r="AL609" s="28"/>
      <c r="AM609" s="31"/>
    </row>
    <row r="610" hidden="1" outlineLevel="2">
      <c r="A610" s="92"/>
      <c r="B610" s="116"/>
      <c r="C610" s="116"/>
      <c r="D610" s="11">
        <v>2016.0</v>
      </c>
      <c r="E610" s="5">
        <f t="shared" si="11"/>
        <v>348.93499</v>
      </c>
      <c r="F610" s="5">
        <f t="shared" si="1412"/>
        <v>348.93499</v>
      </c>
      <c r="G610" s="12">
        <v>0.0</v>
      </c>
      <c r="H610" s="33">
        <f t="shared" si="13"/>
        <v>150</v>
      </c>
      <c r="I610" s="34">
        <v>150.0</v>
      </c>
      <c r="J610" s="28"/>
      <c r="K610" s="30">
        <f t="shared" si="51"/>
        <v>0</v>
      </c>
      <c r="L610" s="28"/>
      <c r="M610" s="28"/>
      <c r="N610" s="30">
        <f t="shared" si="17"/>
        <v>0</v>
      </c>
      <c r="O610" s="28"/>
      <c r="P610" s="28"/>
      <c r="Q610" s="30">
        <f t="shared" si="19"/>
        <v>0</v>
      </c>
      <c r="R610" s="28"/>
      <c r="S610" s="28"/>
      <c r="T610" s="30">
        <f t="shared" si="21"/>
        <v>0</v>
      </c>
      <c r="U610" s="28"/>
      <c r="V610" s="28"/>
      <c r="W610" s="30">
        <f t="shared" si="23"/>
        <v>0</v>
      </c>
      <c r="X610" s="28"/>
      <c r="Y610" s="28"/>
      <c r="Z610" s="30">
        <f t="shared" si="103"/>
        <v>0</v>
      </c>
      <c r="AA610" s="28"/>
      <c r="AB610" s="28"/>
      <c r="AC610" s="30">
        <f t="shared" si="104"/>
        <v>0</v>
      </c>
      <c r="AD610" s="28"/>
      <c r="AE610" s="28"/>
      <c r="AF610" s="33">
        <f t="shared" ref="AF610:AF611" si="1413">AG610+AH609</f>
        <v>67.34256</v>
      </c>
      <c r="AG610" s="34">
        <v>67.34256</v>
      </c>
      <c r="AH610" s="28"/>
      <c r="AI610" s="31"/>
      <c r="AJ610" s="33">
        <f t="shared" si="31"/>
        <v>131.59243</v>
      </c>
      <c r="AK610" s="34">
        <v>131.59243</v>
      </c>
      <c r="AL610" s="28"/>
      <c r="AM610" s="31"/>
    </row>
    <row r="611" hidden="1" outlineLevel="2">
      <c r="A611" s="92"/>
      <c r="B611" s="116"/>
      <c r="C611" s="116"/>
      <c r="D611" s="11">
        <v>2017.0</v>
      </c>
      <c r="E611" s="5">
        <f t="shared" si="11"/>
        <v>2011.78925</v>
      </c>
      <c r="F611" s="5">
        <f t="shared" si="1412"/>
        <v>2011.78925</v>
      </c>
      <c r="G611" s="12">
        <v>0.0</v>
      </c>
      <c r="H611" s="30">
        <f t="shared" si="13"/>
        <v>0</v>
      </c>
      <c r="I611" s="28"/>
      <c r="J611" s="28"/>
      <c r="K611" s="30">
        <f t="shared" si="51"/>
        <v>0</v>
      </c>
      <c r="L611" s="28"/>
      <c r="M611" s="28"/>
      <c r="N611" s="30">
        <f t="shared" si="17"/>
        <v>0</v>
      </c>
      <c r="O611" s="28"/>
      <c r="P611" s="28"/>
      <c r="Q611" s="30">
        <f t="shared" si="19"/>
        <v>0</v>
      </c>
      <c r="R611" s="28"/>
      <c r="S611" s="28"/>
      <c r="T611" s="30">
        <f t="shared" si="21"/>
        <v>0</v>
      </c>
      <c r="U611" s="28"/>
      <c r="V611" s="28"/>
      <c r="W611" s="30">
        <f t="shared" si="23"/>
        <v>0</v>
      </c>
      <c r="X611" s="28"/>
      <c r="Y611" s="28"/>
      <c r="Z611" s="30">
        <f t="shared" si="103"/>
        <v>0</v>
      </c>
      <c r="AA611" s="28"/>
      <c r="AB611" s="28"/>
      <c r="AC611" s="33">
        <f t="shared" si="104"/>
        <v>1875.735</v>
      </c>
      <c r="AD611" s="32">
        <f>1842.962+32.773</f>
        <v>1875.735</v>
      </c>
      <c r="AE611" s="28"/>
      <c r="AF611" s="33">
        <f t="shared" si="1413"/>
        <v>136.05425</v>
      </c>
      <c r="AG611" s="34">
        <v>136.05425</v>
      </c>
      <c r="AH611" s="128"/>
      <c r="AI611" s="31"/>
      <c r="AJ611" s="33">
        <f t="shared" si="31"/>
        <v>0</v>
      </c>
      <c r="AK611" s="34">
        <v>0.0</v>
      </c>
      <c r="AL611" s="28"/>
      <c r="AM611" s="31"/>
    </row>
    <row r="612" hidden="1" outlineLevel="2">
      <c r="A612" s="92"/>
      <c r="B612" s="116"/>
      <c r="C612" s="116"/>
      <c r="D612" s="11">
        <v>2018.0</v>
      </c>
      <c r="E612" s="5">
        <f t="shared" si="11"/>
        <v>4142.34801</v>
      </c>
      <c r="F612" s="5">
        <f t="shared" si="1412"/>
        <v>4142.34801</v>
      </c>
      <c r="G612" s="12">
        <v>0.0</v>
      </c>
      <c r="H612" s="30">
        <f t="shared" si="13"/>
        <v>0</v>
      </c>
      <c r="I612" s="28"/>
      <c r="J612" s="28"/>
      <c r="K612" s="30">
        <f t="shared" si="51"/>
        <v>0</v>
      </c>
      <c r="L612" s="28"/>
      <c r="M612" s="28"/>
      <c r="N612" s="30">
        <f t="shared" si="17"/>
        <v>0</v>
      </c>
      <c r="O612" s="28"/>
      <c r="P612" s="28"/>
      <c r="Q612" s="30">
        <f t="shared" si="19"/>
        <v>0</v>
      </c>
      <c r="R612" s="28"/>
      <c r="S612" s="28"/>
      <c r="T612" s="30">
        <f t="shared" si="21"/>
        <v>0</v>
      </c>
      <c r="U612" s="28"/>
      <c r="V612" s="28"/>
      <c r="W612" s="30">
        <f t="shared" si="23"/>
        <v>0</v>
      </c>
      <c r="X612" s="28"/>
      <c r="Y612" s="28"/>
      <c r="Z612" s="33">
        <f t="shared" si="103"/>
        <v>6.03839</v>
      </c>
      <c r="AA612" s="34">
        <v>6.03839</v>
      </c>
      <c r="AB612" s="28"/>
      <c r="AC612" s="33">
        <f t="shared" si="104"/>
        <v>3755.15074</v>
      </c>
      <c r="AD612" s="34">
        <v>3755.15074</v>
      </c>
      <c r="AE612" s="28"/>
      <c r="AF612" s="33">
        <f t="shared" ref="AF612:AF952" si="1414">AG612+AH612</f>
        <v>322.27288</v>
      </c>
      <c r="AG612" s="34">
        <v>322.27288</v>
      </c>
      <c r="AH612" s="28"/>
      <c r="AI612" s="31"/>
      <c r="AJ612" s="33">
        <f t="shared" si="31"/>
        <v>58.886</v>
      </c>
      <c r="AK612" s="34">
        <v>58.886</v>
      </c>
      <c r="AL612" s="28"/>
      <c r="AM612" s="31"/>
    </row>
    <row r="613" hidden="1" outlineLevel="2">
      <c r="A613" s="92"/>
      <c r="B613" s="116"/>
      <c r="C613" s="116"/>
      <c r="D613" s="11">
        <v>2019.0</v>
      </c>
      <c r="E613" s="5">
        <f t="shared" si="11"/>
        <v>4695.07695</v>
      </c>
      <c r="F613" s="5">
        <f t="shared" si="1412"/>
        <v>4695.07695</v>
      </c>
      <c r="G613" s="12">
        <v>0.0</v>
      </c>
      <c r="H613" s="30">
        <f t="shared" si="13"/>
        <v>0</v>
      </c>
      <c r="I613" s="28"/>
      <c r="J613" s="28"/>
      <c r="K613" s="30">
        <f t="shared" si="51"/>
        <v>0</v>
      </c>
      <c r="L613" s="28"/>
      <c r="M613" s="28"/>
      <c r="N613" s="30">
        <f t="shared" si="17"/>
        <v>0</v>
      </c>
      <c r="O613" s="28"/>
      <c r="P613" s="28"/>
      <c r="Q613" s="30">
        <f t="shared" si="19"/>
        <v>0</v>
      </c>
      <c r="R613" s="28"/>
      <c r="S613" s="28"/>
      <c r="T613" s="30">
        <f t="shared" si="21"/>
        <v>0</v>
      </c>
      <c r="U613" s="28"/>
      <c r="V613" s="28"/>
      <c r="W613" s="30">
        <f t="shared" si="23"/>
        <v>0</v>
      </c>
      <c r="X613" s="28"/>
      <c r="Y613" s="28"/>
      <c r="Z613" s="33">
        <f t="shared" si="103"/>
        <v>4641.28856</v>
      </c>
      <c r="AA613" s="34">
        <v>4641.28856</v>
      </c>
      <c r="AB613" s="28"/>
      <c r="AC613" s="33">
        <f t="shared" si="104"/>
        <v>4.43183</v>
      </c>
      <c r="AD613" s="34">
        <v>4.43183</v>
      </c>
      <c r="AE613" s="28"/>
      <c r="AF613" s="33">
        <f t="shared" si="1414"/>
        <v>4.55156</v>
      </c>
      <c r="AG613" s="34">
        <v>4.55156</v>
      </c>
      <c r="AH613" s="28"/>
      <c r="AI613" s="31"/>
      <c r="AJ613" s="33">
        <f t="shared" si="31"/>
        <v>44.805</v>
      </c>
      <c r="AK613" s="34">
        <v>44.805</v>
      </c>
      <c r="AL613" s="28"/>
      <c r="AM613" s="31"/>
    </row>
    <row r="614" hidden="1" outlineLevel="2">
      <c r="A614" s="92"/>
      <c r="B614" s="116"/>
      <c r="C614" s="116"/>
      <c r="D614" s="11">
        <v>2020.0</v>
      </c>
      <c r="E614" s="5">
        <f t="shared" si="11"/>
        <v>2695.87</v>
      </c>
      <c r="F614" s="5">
        <f t="shared" si="1412"/>
        <v>2695.87</v>
      </c>
      <c r="G614" s="12">
        <v>0.0</v>
      </c>
      <c r="H614" s="30">
        <f t="shared" si="13"/>
        <v>0</v>
      </c>
      <c r="I614" s="28"/>
      <c r="J614" s="28"/>
      <c r="K614" s="30">
        <f t="shared" si="51"/>
        <v>0</v>
      </c>
      <c r="L614" s="28"/>
      <c r="M614" s="28"/>
      <c r="N614" s="30">
        <f t="shared" si="17"/>
        <v>0</v>
      </c>
      <c r="O614" s="28"/>
      <c r="P614" s="28"/>
      <c r="Q614" s="30">
        <f t="shared" si="19"/>
        <v>0</v>
      </c>
      <c r="R614" s="28"/>
      <c r="S614" s="28"/>
      <c r="T614" s="30">
        <f t="shared" si="21"/>
        <v>0</v>
      </c>
      <c r="U614" s="28"/>
      <c r="V614" s="28"/>
      <c r="W614" s="30">
        <f t="shared" si="23"/>
        <v>0</v>
      </c>
      <c r="X614" s="28"/>
      <c r="Y614" s="28"/>
      <c r="Z614" s="33">
        <f t="shared" si="103"/>
        <v>2571</v>
      </c>
      <c r="AA614" s="34">
        <v>2571.0</v>
      </c>
      <c r="AB614" s="28"/>
      <c r="AC614" s="30">
        <f t="shared" si="104"/>
        <v>0</v>
      </c>
      <c r="AD614" s="28"/>
      <c r="AE614" s="28"/>
      <c r="AF614" s="30">
        <f t="shared" si="1414"/>
        <v>0</v>
      </c>
      <c r="AG614" s="28"/>
      <c r="AH614" s="28"/>
      <c r="AI614" s="31"/>
      <c r="AJ614" s="33">
        <f t="shared" si="31"/>
        <v>124.87</v>
      </c>
      <c r="AK614" s="34">
        <v>124.87</v>
      </c>
      <c r="AL614" s="28"/>
      <c r="AM614" s="44" t="s">
        <v>176</v>
      </c>
    </row>
    <row r="615" hidden="1" outlineLevel="2">
      <c r="A615" s="92"/>
      <c r="B615" s="116"/>
      <c r="C615" s="116"/>
      <c r="D615" s="35">
        <v>2021.0</v>
      </c>
      <c r="E615" s="5">
        <f t="shared" si="11"/>
        <v>0</v>
      </c>
      <c r="F615" s="5">
        <f t="shared" si="1412"/>
        <v>0</v>
      </c>
      <c r="G615" s="12">
        <v>0.0</v>
      </c>
      <c r="H615" s="30">
        <f t="shared" si="13"/>
        <v>0</v>
      </c>
      <c r="I615" s="28"/>
      <c r="J615" s="28"/>
      <c r="K615" s="30">
        <f t="shared" si="51"/>
        <v>0</v>
      </c>
      <c r="L615" s="28"/>
      <c r="M615" s="28"/>
      <c r="N615" s="30">
        <f t="shared" si="17"/>
        <v>0</v>
      </c>
      <c r="O615" s="28"/>
      <c r="P615" s="28"/>
      <c r="Q615" s="30">
        <f t="shared" si="19"/>
        <v>0</v>
      </c>
      <c r="R615" s="28"/>
      <c r="S615" s="28"/>
      <c r="T615" s="30">
        <f t="shared" si="21"/>
        <v>0</v>
      </c>
      <c r="U615" s="28"/>
      <c r="V615" s="28"/>
      <c r="W615" s="30">
        <f t="shared" si="23"/>
        <v>0</v>
      </c>
      <c r="X615" s="28"/>
      <c r="Y615" s="28"/>
      <c r="Z615" s="33">
        <f t="shared" si="103"/>
        <v>0</v>
      </c>
      <c r="AA615" s="34"/>
      <c r="AB615" s="28"/>
      <c r="AC615" s="30">
        <f t="shared" si="104"/>
        <v>0</v>
      </c>
      <c r="AD615" s="28"/>
      <c r="AE615" s="28"/>
      <c r="AF615" s="30">
        <f t="shared" si="1414"/>
        <v>0</v>
      </c>
      <c r="AG615" s="28"/>
      <c r="AH615" s="28"/>
      <c r="AI615" s="31"/>
      <c r="AJ615" s="33">
        <f t="shared" si="31"/>
        <v>0</v>
      </c>
      <c r="AK615" s="34"/>
      <c r="AL615" s="28"/>
      <c r="AM615" s="31"/>
    </row>
    <row r="616" hidden="1" outlineLevel="1" collapsed="1">
      <c r="A616" s="22">
        <v>76.0</v>
      </c>
      <c r="B616" s="22" t="s">
        <v>245</v>
      </c>
      <c r="C616" s="22" t="s">
        <v>246</v>
      </c>
      <c r="D616" s="24"/>
      <c r="E616" s="25">
        <f t="shared" si="11"/>
        <v>6555.16858</v>
      </c>
      <c r="F616" s="25">
        <f t="shared" ref="F616:G616" si="1415">SUM(F617:F623)</f>
        <v>6555.16858</v>
      </c>
      <c r="G616" s="25">
        <f t="shared" si="1415"/>
        <v>0</v>
      </c>
      <c r="H616" s="26">
        <f t="shared" si="13"/>
        <v>1676.4</v>
      </c>
      <c r="I616" s="22">
        <f t="shared" ref="I616:J616" si="1416">SUM(I617:I623)</f>
        <v>1676.4</v>
      </c>
      <c r="J616" s="22">
        <f t="shared" si="1416"/>
        <v>0</v>
      </c>
      <c r="K616" s="26">
        <f t="shared" si="51"/>
        <v>20.2</v>
      </c>
      <c r="L616" s="22">
        <f t="shared" ref="L616:M616" si="1417">SUM(L617:L623)</f>
        <v>20.2</v>
      </c>
      <c r="M616" s="22">
        <f t="shared" si="1417"/>
        <v>0</v>
      </c>
      <c r="N616" s="26">
        <f t="shared" si="17"/>
        <v>2745</v>
      </c>
      <c r="O616" s="22">
        <f t="shared" ref="O616:P616" si="1418">SUM(O617:O623)</f>
        <v>2745</v>
      </c>
      <c r="P616" s="22">
        <f t="shared" si="1418"/>
        <v>0</v>
      </c>
      <c r="Q616" s="26">
        <f t="shared" si="19"/>
        <v>187.3</v>
      </c>
      <c r="R616" s="22">
        <f t="shared" ref="R616:S616" si="1419">SUM(R617:R623)</f>
        <v>187.3</v>
      </c>
      <c r="S616" s="22">
        <f t="shared" si="1419"/>
        <v>0</v>
      </c>
      <c r="T616" s="26">
        <f t="shared" si="21"/>
        <v>0</v>
      </c>
      <c r="U616" s="22">
        <f t="shared" ref="U616:V616" si="1420">SUM(U617:U623)</f>
        <v>0</v>
      </c>
      <c r="V616" s="22">
        <f t="shared" si="1420"/>
        <v>0</v>
      </c>
      <c r="W616" s="26">
        <f t="shared" si="23"/>
        <v>0</v>
      </c>
      <c r="X616" s="22">
        <f t="shared" ref="X616:Y616" si="1421">SUM(X617:X623)</f>
        <v>0</v>
      </c>
      <c r="Y616" s="22">
        <f t="shared" si="1421"/>
        <v>0</v>
      </c>
      <c r="Z616" s="26">
        <f t="shared" si="103"/>
        <v>1086.6</v>
      </c>
      <c r="AA616" s="22">
        <f t="shared" ref="AA616:AB616" si="1422">SUM(AA617:AA623)</f>
        <v>1086.6</v>
      </c>
      <c r="AB616" s="22">
        <f t="shared" si="1422"/>
        <v>0</v>
      </c>
      <c r="AC616" s="26">
        <f t="shared" si="104"/>
        <v>27.8</v>
      </c>
      <c r="AD616" s="22">
        <f t="shared" ref="AD616:AE616" si="1423">SUM(AD617:AD623)</f>
        <v>27.8</v>
      </c>
      <c r="AE616" s="22">
        <f t="shared" si="1423"/>
        <v>0</v>
      </c>
      <c r="AF616" s="26">
        <f t="shared" si="1414"/>
        <v>230</v>
      </c>
      <c r="AG616" s="22">
        <f t="shared" ref="AG616:AH616" si="1424">SUM(AG617:AG623)</f>
        <v>230</v>
      </c>
      <c r="AH616" s="22">
        <f t="shared" si="1424"/>
        <v>0</v>
      </c>
      <c r="AI616" s="27"/>
      <c r="AJ616" s="26">
        <f t="shared" si="31"/>
        <v>581.86858</v>
      </c>
      <c r="AK616" s="22">
        <f t="shared" ref="AK616:AL616" si="1425">SUM(AK617:AK623)</f>
        <v>581.86858</v>
      </c>
      <c r="AL616" s="22">
        <f t="shared" si="1425"/>
        <v>0</v>
      </c>
      <c r="AM616" s="27"/>
    </row>
    <row r="617" hidden="1" outlineLevel="2">
      <c r="A617" s="92"/>
      <c r="B617" s="116"/>
      <c r="C617" s="116"/>
      <c r="D617" s="11">
        <v>2015.0</v>
      </c>
      <c r="E617" s="5">
        <f t="shared" si="11"/>
        <v>89.546</v>
      </c>
      <c r="F617" s="5">
        <f t="shared" ref="F617:G617" si="1426">I617+L617+O617+R617+U617+X617+AA617+AD617+AK617+AG617</f>
        <v>89.546</v>
      </c>
      <c r="G617" s="5">
        <f t="shared" si="1426"/>
        <v>0</v>
      </c>
      <c r="H617" s="50">
        <f t="shared" si="13"/>
        <v>0</v>
      </c>
      <c r="I617" s="82"/>
      <c r="J617" s="82"/>
      <c r="K617" s="33">
        <f t="shared" si="51"/>
        <v>20.2</v>
      </c>
      <c r="L617" s="72">
        <v>20.2</v>
      </c>
      <c r="M617" s="82"/>
      <c r="N617" s="50">
        <f t="shared" si="17"/>
        <v>0</v>
      </c>
      <c r="O617" s="82"/>
      <c r="P617" s="82"/>
      <c r="Q617" s="50">
        <f t="shared" si="19"/>
        <v>0</v>
      </c>
      <c r="R617" s="82"/>
      <c r="S617" s="82"/>
      <c r="T617" s="50">
        <f t="shared" si="21"/>
        <v>0</v>
      </c>
      <c r="U617" s="82"/>
      <c r="V617" s="82"/>
      <c r="W617" s="50">
        <f t="shared" si="23"/>
        <v>0</v>
      </c>
      <c r="X617" s="82"/>
      <c r="Y617" s="82"/>
      <c r="Z617" s="50">
        <f t="shared" si="103"/>
        <v>0</v>
      </c>
      <c r="AA617" s="82"/>
      <c r="AB617" s="82"/>
      <c r="AC617" s="50">
        <f t="shared" si="104"/>
        <v>0</v>
      </c>
      <c r="AD617" s="82"/>
      <c r="AE617" s="82"/>
      <c r="AF617" s="50">
        <f t="shared" si="1414"/>
        <v>0</v>
      </c>
      <c r="AG617" s="82"/>
      <c r="AH617" s="82"/>
      <c r="AI617" s="60"/>
      <c r="AJ617" s="56">
        <f t="shared" si="31"/>
        <v>69.346</v>
      </c>
      <c r="AK617" s="81">
        <v>69.346</v>
      </c>
      <c r="AL617" s="82"/>
      <c r="AM617" s="60"/>
    </row>
    <row r="618" hidden="1" outlineLevel="2">
      <c r="A618" s="92"/>
      <c r="B618" s="116"/>
      <c r="C618" s="116"/>
      <c r="D618" s="11">
        <v>2016.0</v>
      </c>
      <c r="E618" s="5">
        <f t="shared" si="11"/>
        <v>313.71758</v>
      </c>
      <c r="F618" s="5">
        <f t="shared" ref="F618:G618" si="1427">I618+L618+O618+R618+U618+X618+AA618+AD618+AK618+AG618</f>
        <v>313.71758</v>
      </c>
      <c r="G618" s="5">
        <f t="shared" si="1427"/>
        <v>0</v>
      </c>
      <c r="H618" s="50">
        <f t="shared" si="13"/>
        <v>0</v>
      </c>
      <c r="I618" s="82"/>
      <c r="J618" s="82"/>
      <c r="K618" s="50">
        <f t="shared" si="51"/>
        <v>0</v>
      </c>
      <c r="L618" s="82"/>
      <c r="M618" s="82"/>
      <c r="N618" s="50">
        <f t="shared" si="17"/>
        <v>0</v>
      </c>
      <c r="O618" s="82"/>
      <c r="P618" s="82"/>
      <c r="Q618" s="50">
        <f t="shared" si="19"/>
        <v>0</v>
      </c>
      <c r="R618" s="82"/>
      <c r="S618" s="82"/>
      <c r="T618" s="50">
        <f t="shared" si="21"/>
        <v>0</v>
      </c>
      <c r="U618" s="82"/>
      <c r="V618" s="82"/>
      <c r="W618" s="50">
        <f t="shared" si="23"/>
        <v>0</v>
      </c>
      <c r="X618" s="82"/>
      <c r="Y618" s="82"/>
      <c r="Z618" s="50">
        <f t="shared" si="103"/>
        <v>0</v>
      </c>
      <c r="AA618" s="82"/>
      <c r="AB618" s="82"/>
      <c r="AC618" s="50">
        <f t="shared" si="104"/>
        <v>0</v>
      </c>
      <c r="AD618" s="82"/>
      <c r="AE618" s="82"/>
      <c r="AF618" s="33">
        <f t="shared" si="1414"/>
        <v>168</v>
      </c>
      <c r="AG618" s="72">
        <v>168.0</v>
      </c>
      <c r="AH618" s="82"/>
      <c r="AI618" s="60"/>
      <c r="AJ618" s="56">
        <f t="shared" si="31"/>
        <v>145.71758</v>
      </c>
      <c r="AK618" s="81">
        <v>145.71758</v>
      </c>
      <c r="AL618" s="82"/>
      <c r="AM618" s="60"/>
    </row>
    <row r="619" hidden="1" outlineLevel="2">
      <c r="A619" s="92"/>
      <c r="B619" s="116"/>
      <c r="C619" s="116"/>
      <c r="D619" s="11">
        <v>2017.0</v>
      </c>
      <c r="E619" s="5">
        <f t="shared" si="11"/>
        <v>1113.6</v>
      </c>
      <c r="F619" s="5">
        <f t="shared" ref="F619:G619" si="1428">I619+L619+O619+R619+U619+X619+AA619+AD619+AK619+AG619</f>
        <v>1113.6</v>
      </c>
      <c r="G619" s="5">
        <f t="shared" si="1428"/>
        <v>0</v>
      </c>
      <c r="H619" s="33">
        <f t="shared" si="13"/>
        <v>442.9</v>
      </c>
      <c r="I619" s="72">
        <v>442.9</v>
      </c>
      <c r="J619" s="82"/>
      <c r="K619" s="50">
        <f t="shared" si="51"/>
        <v>0</v>
      </c>
      <c r="L619" s="82"/>
      <c r="M619" s="82"/>
      <c r="N619" s="50">
        <f t="shared" si="17"/>
        <v>0</v>
      </c>
      <c r="O619" s="82"/>
      <c r="P619" s="82"/>
      <c r="Q619" s="33">
        <f t="shared" si="19"/>
        <v>187.3</v>
      </c>
      <c r="R619" s="72">
        <v>187.3</v>
      </c>
      <c r="S619" s="82"/>
      <c r="T619" s="50">
        <f t="shared" si="21"/>
        <v>0</v>
      </c>
      <c r="U619" s="82"/>
      <c r="V619" s="82"/>
      <c r="W619" s="50">
        <f t="shared" si="23"/>
        <v>0</v>
      </c>
      <c r="X619" s="82"/>
      <c r="Y619" s="82"/>
      <c r="Z619" s="33">
        <f t="shared" si="103"/>
        <v>455.6</v>
      </c>
      <c r="AA619" s="72">
        <v>455.6</v>
      </c>
      <c r="AB619" s="82"/>
      <c r="AC619" s="56">
        <f t="shared" si="104"/>
        <v>27.8</v>
      </c>
      <c r="AD619" s="81">
        <v>27.8</v>
      </c>
      <c r="AE619" s="82"/>
      <c r="AF619" s="50">
        <f t="shared" si="1414"/>
        <v>0</v>
      </c>
      <c r="AG619" s="82"/>
      <c r="AH619" s="82"/>
      <c r="AI619" s="60"/>
      <c r="AJ619" s="56">
        <f t="shared" si="31"/>
        <v>0</v>
      </c>
      <c r="AK619" s="81">
        <v>0.0</v>
      </c>
      <c r="AL619" s="82"/>
      <c r="AM619" s="60"/>
    </row>
    <row r="620" hidden="1" outlineLevel="2">
      <c r="A620" s="92"/>
      <c r="B620" s="116"/>
      <c r="C620" s="116"/>
      <c r="D620" s="11">
        <v>2018.0</v>
      </c>
      <c r="E620" s="5">
        <f t="shared" si="11"/>
        <v>564.9</v>
      </c>
      <c r="F620" s="5">
        <f t="shared" ref="F620:G620" si="1429">I620+L620+O620+R620+U620+X620+AA620+AD620+AK620+AG620</f>
        <v>564.9</v>
      </c>
      <c r="G620" s="5">
        <f t="shared" si="1429"/>
        <v>0</v>
      </c>
      <c r="H620" s="50">
        <f t="shared" si="13"/>
        <v>0</v>
      </c>
      <c r="I620" s="82"/>
      <c r="J620" s="82"/>
      <c r="K620" s="50">
        <f t="shared" si="51"/>
        <v>0</v>
      </c>
      <c r="L620" s="82"/>
      <c r="M620" s="82"/>
      <c r="N620" s="50">
        <f t="shared" si="17"/>
        <v>0</v>
      </c>
      <c r="O620" s="82"/>
      <c r="P620" s="82"/>
      <c r="Q620" s="50">
        <f t="shared" si="19"/>
        <v>0</v>
      </c>
      <c r="R620" s="82"/>
      <c r="S620" s="82"/>
      <c r="T620" s="50">
        <f t="shared" si="21"/>
        <v>0</v>
      </c>
      <c r="U620" s="82"/>
      <c r="V620" s="82"/>
      <c r="W620" s="50">
        <f t="shared" si="23"/>
        <v>0</v>
      </c>
      <c r="X620" s="82"/>
      <c r="Y620" s="82"/>
      <c r="Z620" s="33">
        <f t="shared" si="103"/>
        <v>533.1</v>
      </c>
      <c r="AA620" s="72">
        <v>533.1</v>
      </c>
      <c r="AB620" s="82"/>
      <c r="AC620" s="50">
        <f t="shared" si="104"/>
        <v>0</v>
      </c>
      <c r="AD620" s="82"/>
      <c r="AE620" s="82"/>
      <c r="AF620" s="50">
        <f t="shared" si="1414"/>
        <v>0</v>
      </c>
      <c r="AG620" s="82"/>
      <c r="AH620" s="82"/>
      <c r="AI620" s="60"/>
      <c r="AJ620" s="56">
        <f t="shared" si="31"/>
        <v>31.8</v>
      </c>
      <c r="AK620" s="81">
        <v>31.8</v>
      </c>
      <c r="AL620" s="129"/>
      <c r="AM620" s="60"/>
    </row>
    <row r="621" hidden="1" outlineLevel="2">
      <c r="A621" s="92"/>
      <c r="B621" s="116"/>
      <c r="C621" s="116"/>
      <c r="D621" s="11">
        <v>2019.0</v>
      </c>
      <c r="E621" s="5">
        <f t="shared" si="11"/>
        <v>611.705</v>
      </c>
      <c r="F621" s="5">
        <f t="shared" ref="F621:G621" si="1430">I621+L621+O621+R621+U621+X621+AA621+AD621+AK621+AG621</f>
        <v>611.705</v>
      </c>
      <c r="G621" s="5">
        <f t="shared" si="1430"/>
        <v>0</v>
      </c>
      <c r="H621" s="33">
        <f t="shared" si="13"/>
        <v>209.5</v>
      </c>
      <c r="I621" s="72">
        <v>209.5</v>
      </c>
      <c r="J621" s="82"/>
      <c r="K621" s="50">
        <f t="shared" si="51"/>
        <v>0</v>
      </c>
      <c r="L621" s="82"/>
      <c r="M621" s="82"/>
      <c r="N621" s="50">
        <f t="shared" si="17"/>
        <v>0</v>
      </c>
      <c r="O621" s="82"/>
      <c r="P621" s="82"/>
      <c r="Q621" s="50">
        <f t="shared" si="19"/>
        <v>0</v>
      </c>
      <c r="R621" s="82"/>
      <c r="S621" s="82"/>
      <c r="T621" s="50">
        <f t="shared" si="21"/>
        <v>0</v>
      </c>
      <c r="U621" s="82"/>
      <c r="V621" s="82"/>
      <c r="W621" s="50">
        <f t="shared" si="23"/>
        <v>0</v>
      </c>
      <c r="X621" s="82"/>
      <c r="Y621" s="82"/>
      <c r="Z621" s="33">
        <f t="shared" si="103"/>
        <v>97.9</v>
      </c>
      <c r="AA621" s="72">
        <v>97.9</v>
      </c>
      <c r="AB621" s="82"/>
      <c r="AC621" s="50">
        <f t="shared" si="104"/>
        <v>0</v>
      </c>
      <c r="AD621" s="82"/>
      <c r="AE621" s="82"/>
      <c r="AF621" s="50">
        <f t="shared" si="1414"/>
        <v>0</v>
      </c>
      <c r="AG621" s="82"/>
      <c r="AH621" s="82"/>
      <c r="AI621" s="60"/>
      <c r="AJ621" s="56">
        <f t="shared" si="31"/>
        <v>304.305</v>
      </c>
      <c r="AK621" s="74">
        <v>304.305</v>
      </c>
      <c r="AL621" s="129"/>
      <c r="AM621" s="60"/>
    </row>
    <row r="622" hidden="1" outlineLevel="2">
      <c r="A622" s="92"/>
      <c r="B622" s="116"/>
      <c r="C622" s="116"/>
      <c r="D622" s="11">
        <v>2020.0</v>
      </c>
      <c r="E622" s="5">
        <f t="shared" si="11"/>
        <v>3861.7</v>
      </c>
      <c r="F622" s="5">
        <f t="shared" ref="F622:G622" si="1431">I622+L622+O622+R622+U622+X622+AA622+AD622+AK622+AG622</f>
        <v>3861.7</v>
      </c>
      <c r="G622" s="5">
        <f t="shared" si="1431"/>
        <v>0</v>
      </c>
      <c r="H622" s="33">
        <f t="shared" si="13"/>
        <v>1024</v>
      </c>
      <c r="I622" s="72">
        <v>1024.0</v>
      </c>
      <c r="J622" s="82"/>
      <c r="K622" s="50">
        <f t="shared" si="51"/>
        <v>0</v>
      </c>
      <c r="L622" s="82"/>
      <c r="M622" s="82"/>
      <c r="N622" s="33">
        <f t="shared" si="17"/>
        <v>2745</v>
      </c>
      <c r="O622" s="72">
        <v>2745.0</v>
      </c>
      <c r="P622" s="82"/>
      <c r="Q622" s="50">
        <f t="shared" si="19"/>
        <v>0</v>
      </c>
      <c r="R622" s="82"/>
      <c r="S622" s="82"/>
      <c r="T622" s="50">
        <f t="shared" si="21"/>
        <v>0</v>
      </c>
      <c r="U622" s="82"/>
      <c r="V622" s="82"/>
      <c r="W622" s="50">
        <f t="shared" si="23"/>
        <v>0</v>
      </c>
      <c r="X622" s="82"/>
      <c r="Y622" s="82"/>
      <c r="Z622" s="33">
        <f t="shared" si="103"/>
        <v>0</v>
      </c>
      <c r="AA622" s="72"/>
      <c r="AB622" s="82"/>
      <c r="AC622" s="50">
        <f t="shared" si="104"/>
        <v>0</v>
      </c>
      <c r="AD622" s="82"/>
      <c r="AE622" s="82"/>
      <c r="AF622" s="56">
        <f t="shared" si="1414"/>
        <v>62</v>
      </c>
      <c r="AG622" s="81">
        <f>10+52</f>
        <v>62</v>
      </c>
      <c r="AH622" s="82"/>
      <c r="AI622" s="75" t="s">
        <v>247</v>
      </c>
      <c r="AJ622" s="56">
        <f t="shared" si="31"/>
        <v>30.7</v>
      </c>
      <c r="AK622" s="81">
        <v>30.7</v>
      </c>
      <c r="AL622" s="82"/>
      <c r="AM622" s="60"/>
    </row>
    <row r="623" hidden="1" outlineLevel="2">
      <c r="A623" s="92"/>
      <c r="B623" s="116"/>
      <c r="C623" s="116"/>
      <c r="D623" s="35">
        <v>2021.0</v>
      </c>
      <c r="E623" s="5">
        <f t="shared" si="11"/>
        <v>0</v>
      </c>
      <c r="F623" s="5">
        <f t="shared" ref="F623:G623" si="1432">I623+L623+O623+R623+U623+X623+AA623+AD623+AK623+AG623</f>
        <v>0</v>
      </c>
      <c r="G623" s="5">
        <f t="shared" si="1432"/>
        <v>0</v>
      </c>
      <c r="H623" s="33">
        <f t="shared" si="13"/>
        <v>0</v>
      </c>
      <c r="I623" s="72"/>
      <c r="J623" s="82"/>
      <c r="K623" s="50">
        <f t="shared" si="51"/>
        <v>0</v>
      </c>
      <c r="L623" s="82"/>
      <c r="M623" s="82"/>
      <c r="N623" s="33">
        <f t="shared" si="17"/>
        <v>0</v>
      </c>
      <c r="O623" s="72"/>
      <c r="P623" s="82"/>
      <c r="Q623" s="50">
        <f t="shared" si="19"/>
        <v>0</v>
      </c>
      <c r="R623" s="82"/>
      <c r="S623" s="82"/>
      <c r="T623" s="50">
        <f t="shared" si="21"/>
        <v>0</v>
      </c>
      <c r="U623" s="82"/>
      <c r="V623" s="82"/>
      <c r="W623" s="50">
        <f t="shared" si="23"/>
        <v>0</v>
      </c>
      <c r="X623" s="82"/>
      <c r="Y623" s="82"/>
      <c r="Z623" s="33">
        <f t="shared" si="103"/>
        <v>0</v>
      </c>
      <c r="AA623" s="72"/>
      <c r="AB623" s="82"/>
      <c r="AC623" s="50">
        <f t="shared" si="104"/>
        <v>0</v>
      </c>
      <c r="AD623" s="82"/>
      <c r="AE623" s="82"/>
      <c r="AF623" s="56">
        <f t="shared" si="1414"/>
        <v>0</v>
      </c>
      <c r="AG623" s="81"/>
      <c r="AH623" s="82"/>
      <c r="AI623" s="60"/>
      <c r="AJ623" s="56">
        <f t="shared" si="31"/>
        <v>0</v>
      </c>
      <c r="AK623" s="81"/>
      <c r="AL623" s="82"/>
      <c r="AM623" s="60"/>
    </row>
    <row r="624" hidden="1" outlineLevel="1" collapsed="1">
      <c r="A624" s="22">
        <v>77.0</v>
      </c>
      <c r="B624" s="22" t="s">
        <v>248</v>
      </c>
      <c r="C624" s="22" t="s">
        <v>249</v>
      </c>
      <c r="D624" s="24"/>
      <c r="E624" s="25">
        <f t="shared" si="11"/>
        <v>4975.21743</v>
      </c>
      <c r="F624" s="25">
        <f t="shared" ref="F624:G624" si="1433">SUM(F625:F631)</f>
        <v>4975.21743</v>
      </c>
      <c r="G624" s="25">
        <f t="shared" si="1433"/>
        <v>0</v>
      </c>
      <c r="H624" s="26">
        <f t="shared" si="13"/>
        <v>298.8</v>
      </c>
      <c r="I624" s="22">
        <f t="shared" ref="I624:J624" si="1434">SUM(I625:I631)</f>
        <v>298.8</v>
      </c>
      <c r="J624" s="22">
        <f t="shared" si="1434"/>
        <v>0</v>
      </c>
      <c r="K624" s="26">
        <f t="shared" si="51"/>
        <v>158.5</v>
      </c>
      <c r="L624" s="22">
        <f t="shared" ref="L624:M624" si="1435">SUM(L625:L631)</f>
        <v>158.5</v>
      </c>
      <c r="M624" s="22">
        <f t="shared" si="1435"/>
        <v>0</v>
      </c>
      <c r="N624" s="26">
        <f t="shared" si="17"/>
        <v>0</v>
      </c>
      <c r="O624" s="22">
        <f t="shared" ref="O624:P624" si="1436">SUM(O625:O631)</f>
        <v>0</v>
      </c>
      <c r="P624" s="22">
        <f t="shared" si="1436"/>
        <v>0</v>
      </c>
      <c r="Q624" s="26">
        <f t="shared" si="19"/>
        <v>0</v>
      </c>
      <c r="R624" s="22">
        <f t="shared" ref="R624:S624" si="1437">SUM(R625:R631)</f>
        <v>0</v>
      </c>
      <c r="S624" s="22">
        <f t="shared" si="1437"/>
        <v>0</v>
      </c>
      <c r="T624" s="26">
        <f t="shared" si="21"/>
        <v>0</v>
      </c>
      <c r="U624" s="22">
        <f t="shared" ref="U624:V624" si="1438">SUM(U625:U631)</f>
        <v>0</v>
      </c>
      <c r="V624" s="22">
        <f t="shared" si="1438"/>
        <v>0</v>
      </c>
      <c r="W624" s="26">
        <f t="shared" si="23"/>
        <v>624.12</v>
      </c>
      <c r="X624" s="22">
        <f t="shared" ref="X624:Y624" si="1439">SUM(X625:X631)</f>
        <v>624.12</v>
      </c>
      <c r="Y624" s="22">
        <f t="shared" si="1439"/>
        <v>0</v>
      </c>
      <c r="Z624" s="26">
        <f t="shared" si="103"/>
        <v>94.346</v>
      </c>
      <c r="AA624" s="22">
        <f t="shared" ref="AA624:AB624" si="1440">SUM(AA625:AA631)</f>
        <v>94.346</v>
      </c>
      <c r="AB624" s="22">
        <f t="shared" si="1440"/>
        <v>0</v>
      </c>
      <c r="AC624" s="26">
        <f t="shared" si="104"/>
        <v>2700.89</v>
      </c>
      <c r="AD624" s="22">
        <f t="shared" ref="AD624:AE624" si="1441">SUM(AD625:AD631)</f>
        <v>2700.89</v>
      </c>
      <c r="AE624" s="22">
        <f t="shared" si="1441"/>
        <v>0</v>
      </c>
      <c r="AF624" s="26">
        <f t="shared" si="1414"/>
        <v>140</v>
      </c>
      <c r="AG624" s="22">
        <f t="shared" ref="AG624:AH624" si="1442">SUM(AG625:AG631)</f>
        <v>140</v>
      </c>
      <c r="AH624" s="22">
        <f t="shared" si="1442"/>
        <v>0</v>
      </c>
      <c r="AI624" s="27"/>
      <c r="AJ624" s="26">
        <f t="shared" si="31"/>
        <v>958.56143</v>
      </c>
      <c r="AK624" s="22">
        <f t="shared" ref="AK624:AL624" si="1443">SUM(AK625:AK631)</f>
        <v>958.56143</v>
      </c>
      <c r="AL624" s="22">
        <f t="shared" si="1443"/>
        <v>0</v>
      </c>
      <c r="AM624" s="27"/>
    </row>
    <row r="625" hidden="1" outlineLevel="2">
      <c r="A625" s="92"/>
      <c r="B625" s="116"/>
      <c r="C625" s="116"/>
      <c r="D625" s="11">
        <v>2015.0</v>
      </c>
      <c r="E625" s="5">
        <f t="shared" si="11"/>
        <v>438.687</v>
      </c>
      <c r="F625" s="5">
        <f t="shared" ref="F625:G625" si="1444">I625+L625+O625+R625+U625+X625+AA625+AD625+AK625+AG625</f>
        <v>438.687</v>
      </c>
      <c r="G625" s="5">
        <f t="shared" si="1444"/>
        <v>0</v>
      </c>
      <c r="H625" s="50">
        <f t="shared" si="13"/>
        <v>0</v>
      </c>
      <c r="I625" s="61"/>
      <c r="J625" s="61"/>
      <c r="K625" s="56">
        <f t="shared" si="51"/>
        <v>158.5</v>
      </c>
      <c r="L625" s="81">
        <v>158.5</v>
      </c>
      <c r="M625" s="61"/>
      <c r="N625" s="50">
        <f t="shared" si="17"/>
        <v>0</v>
      </c>
      <c r="O625" s="61"/>
      <c r="P625" s="61"/>
      <c r="Q625" s="50">
        <f t="shared" si="19"/>
        <v>0</v>
      </c>
      <c r="R625" s="61"/>
      <c r="S625" s="61"/>
      <c r="T625" s="50">
        <f t="shared" si="21"/>
        <v>0</v>
      </c>
      <c r="U625" s="61"/>
      <c r="V625" s="61"/>
      <c r="W625" s="33">
        <f t="shared" si="23"/>
        <v>166.42</v>
      </c>
      <c r="X625" s="72">
        <v>166.42</v>
      </c>
      <c r="Y625" s="61"/>
      <c r="Z625" s="56">
        <f t="shared" si="103"/>
        <v>94.346</v>
      </c>
      <c r="AA625" s="81">
        <v>94.346</v>
      </c>
      <c r="AB625" s="61"/>
      <c r="AC625" s="50">
        <f t="shared" si="104"/>
        <v>0</v>
      </c>
      <c r="AD625" s="61"/>
      <c r="AE625" s="61"/>
      <c r="AF625" s="50">
        <f t="shared" si="1414"/>
        <v>0</v>
      </c>
      <c r="AG625" s="61"/>
      <c r="AH625" s="61"/>
      <c r="AI625" s="55"/>
      <c r="AJ625" s="33">
        <f t="shared" si="31"/>
        <v>19.421</v>
      </c>
      <c r="AK625" s="73">
        <v>19.421</v>
      </c>
      <c r="AL625" s="61"/>
      <c r="AM625" s="55"/>
    </row>
    <row r="626" hidden="1" outlineLevel="2">
      <c r="A626" s="92"/>
      <c r="B626" s="116"/>
      <c r="C626" s="116"/>
      <c r="D626" s="11">
        <v>2016.0</v>
      </c>
      <c r="E626" s="5">
        <f t="shared" si="11"/>
        <v>493.12206</v>
      </c>
      <c r="F626" s="5">
        <f t="shared" ref="F626:G626" si="1445">I626+L626+O626+R626+U626+X626+AA626+AD626+AK626+AG626</f>
        <v>493.12206</v>
      </c>
      <c r="G626" s="5">
        <f t="shared" si="1445"/>
        <v>0</v>
      </c>
      <c r="H626" s="50">
        <f t="shared" si="13"/>
        <v>0</v>
      </c>
      <c r="I626" s="61"/>
      <c r="J626" s="61"/>
      <c r="K626" s="50">
        <f t="shared" si="51"/>
        <v>0</v>
      </c>
      <c r="L626" s="61"/>
      <c r="M626" s="61"/>
      <c r="N626" s="50">
        <f t="shared" si="17"/>
        <v>0</v>
      </c>
      <c r="O626" s="61"/>
      <c r="P626" s="61"/>
      <c r="Q626" s="50">
        <f t="shared" si="19"/>
        <v>0</v>
      </c>
      <c r="R626" s="61"/>
      <c r="S626" s="61"/>
      <c r="T626" s="50">
        <f t="shared" si="21"/>
        <v>0</v>
      </c>
      <c r="U626" s="61"/>
      <c r="V626" s="61"/>
      <c r="W626" s="33">
        <f t="shared" si="23"/>
        <v>311.6</v>
      </c>
      <c r="X626" s="73">
        <v>311.6</v>
      </c>
      <c r="Y626" s="61"/>
      <c r="Z626" s="50">
        <f t="shared" si="103"/>
        <v>0</v>
      </c>
      <c r="AA626" s="61"/>
      <c r="AB626" s="61"/>
      <c r="AC626" s="50">
        <f t="shared" si="104"/>
        <v>0</v>
      </c>
      <c r="AD626" s="61"/>
      <c r="AE626" s="61"/>
      <c r="AF626" s="50">
        <f t="shared" si="1414"/>
        <v>0</v>
      </c>
      <c r="AG626" s="61"/>
      <c r="AH626" s="61"/>
      <c r="AI626" s="55"/>
      <c r="AJ626" s="33">
        <f t="shared" si="31"/>
        <v>181.52206</v>
      </c>
      <c r="AK626" s="73">
        <v>181.52206</v>
      </c>
      <c r="AL626" s="61"/>
      <c r="AM626" s="55"/>
    </row>
    <row r="627" hidden="1" outlineLevel="2">
      <c r="A627" s="92"/>
      <c r="B627" s="116"/>
      <c r="C627" s="116"/>
      <c r="D627" s="11">
        <v>2017.0</v>
      </c>
      <c r="E627" s="5">
        <f t="shared" si="11"/>
        <v>160.36637</v>
      </c>
      <c r="F627" s="5">
        <f t="shared" ref="F627:G627" si="1446">I627+L627+O627+R627+U627+X627+AA627+AD627+AK627+AG627</f>
        <v>160.36637</v>
      </c>
      <c r="G627" s="5">
        <f t="shared" si="1446"/>
        <v>0</v>
      </c>
      <c r="H627" s="50">
        <f t="shared" si="13"/>
        <v>0</v>
      </c>
      <c r="I627" s="61"/>
      <c r="J627" s="61"/>
      <c r="K627" s="50">
        <f t="shared" si="51"/>
        <v>0</v>
      </c>
      <c r="L627" s="61"/>
      <c r="M627" s="61"/>
      <c r="N627" s="50">
        <f t="shared" si="17"/>
        <v>0</v>
      </c>
      <c r="O627" s="61"/>
      <c r="P627" s="61"/>
      <c r="Q627" s="50">
        <f t="shared" si="19"/>
        <v>0</v>
      </c>
      <c r="R627" s="61"/>
      <c r="S627" s="61"/>
      <c r="T627" s="50">
        <f t="shared" si="21"/>
        <v>0</v>
      </c>
      <c r="U627" s="61"/>
      <c r="V627" s="61"/>
      <c r="W627" s="33">
        <f t="shared" si="23"/>
        <v>122.4</v>
      </c>
      <c r="X627" s="73">
        <v>122.4</v>
      </c>
      <c r="Y627" s="61"/>
      <c r="Z627" s="50">
        <f t="shared" si="103"/>
        <v>0</v>
      </c>
      <c r="AA627" s="61"/>
      <c r="AB627" s="61"/>
      <c r="AC627" s="56">
        <f t="shared" si="104"/>
        <v>35.59</v>
      </c>
      <c r="AD627" s="81">
        <v>35.59</v>
      </c>
      <c r="AE627" s="61"/>
      <c r="AF627" s="50">
        <f t="shared" si="1414"/>
        <v>0</v>
      </c>
      <c r="AG627" s="61"/>
      <c r="AH627" s="61"/>
      <c r="AI627" s="55"/>
      <c r="AJ627" s="33">
        <f t="shared" si="31"/>
        <v>2.37637</v>
      </c>
      <c r="AK627" s="73">
        <v>2.37637</v>
      </c>
      <c r="AL627" s="61"/>
      <c r="AM627" s="55"/>
    </row>
    <row r="628" hidden="1" outlineLevel="2">
      <c r="A628" s="92"/>
      <c r="B628" s="116"/>
      <c r="C628" s="116"/>
      <c r="D628" s="11">
        <v>2018.0</v>
      </c>
      <c r="E628" s="5">
        <f t="shared" si="11"/>
        <v>377.009</v>
      </c>
      <c r="F628" s="5">
        <f t="shared" ref="F628:G628" si="1447">I628+L628+O628+R628+U628+X628+AA628+AD628+AK628+AG628</f>
        <v>377.009</v>
      </c>
      <c r="G628" s="5">
        <f t="shared" si="1447"/>
        <v>0</v>
      </c>
      <c r="H628" s="33">
        <f t="shared" si="13"/>
        <v>298.8</v>
      </c>
      <c r="I628" s="73">
        <v>298.8</v>
      </c>
      <c r="J628" s="61"/>
      <c r="K628" s="50">
        <f t="shared" si="51"/>
        <v>0</v>
      </c>
      <c r="L628" s="61"/>
      <c r="M628" s="61"/>
      <c r="N628" s="50">
        <f t="shared" si="17"/>
        <v>0</v>
      </c>
      <c r="O628" s="61"/>
      <c r="P628" s="61"/>
      <c r="Q628" s="50">
        <f t="shared" si="19"/>
        <v>0</v>
      </c>
      <c r="R628" s="61"/>
      <c r="S628" s="61"/>
      <c r="T628" s="50">
        <f t="shared" si="21"/>
        <v>0</v>
      </c>
      <c r="U628" s="61"/>
      <c r="V628" s="61"/>
      <c r="W628" s="33">
        <f t="shared" si="23"/>
        <v>23.7</v>
      </c>
      <c r="X628" s="73">
        <v>23.7</v>
      </c>
      <c r="Y628" s="61"/>
      <c r="Z628" s="50">
        <f t="shared" si="103"/>
        <v>0</v>
      </c>
      <c r="AA628" s="61"/>
      <c r="AB628" s="61"/>
      <c r="AC628" s="50">
        <f t="shared" si="104"/>
        <v>0</v>
      </c>
      <c r="AD628" s="61"/>
      <c r="AE628" s="61"/>
      <c r="AF628" s="50">
        <f t="shared" si="1414"/>
        <v>0</v>
      </c>
      <c r="AG628" s="61"/>
      <c r="AH628" s="61"/>
      <c r="AI628" s="55"/>
      <c r="AJ628" s="33">
        <f t="shared" si="31"/>
        <v>54.509</v>
      </c>
      <c r="AK628" s="73">
        <v>54.509</v>
      </c>
      <c r="AL628" s="61"/>
      <c r="AM628" s="55"/>
    </row>
    <row r="629" hidden="1" outlineLevel="2">
      <c r="A629" s="92"/>
      <c r="B629" s="116"/>
      <c r="C629" s="116"/>
      <c r="D629" s="11">
        <v>2019.0</v>
      </c>
      <c r="E629" s="5">
        <f t="shared" si="11"/>
        <v>553.033</v>
      </c>
      <c r="F629" s="5">
        <f t="shared" ref="F629:G629" si="1448">I629+L629+O629+R629+U629+X629+AA629+AD629+AK629+AG629</f>
        <v>553.033</v>
      </c>
      <c r="G629" s="5">
        <f t="shared" si="1448"/>
        <v>0</v>
      </c>
      <c r="H629" s="50">
        <f t="shared" si="13"/>
        <v>0</v>
      </c>
      <c r="I629" s="61"/>
      <c r="J629" s="61"/>
      <c r="K629" s="50">
        <f t="shared" si="51"/>
        <v>0</v>
      </c>
      <c r="L629" s="61"/>
      <c r="M629" s="61"/>
      <c r="N629" s="50">
        <f t="shared" si="17"/>
        <v>0</v>
      </c>
      <c r="O629" s="61"/>
      <c r="P629" s="61"/>
      <c r="Q629" s="50">
        <f t="shared" si="19"/>
        <v>0</v>
      </c>
      <c r="R629" s="61"/>
      <c r="S629" s="61"/>
      <c r="T629" s="50">
        <f t="shared" si="21"/>
        <v>0</v>
      </c>
      <c r="U629" s="61"/>
      <c r="V629" s="61"/>
      <c r="W629" s="50">
        <f t="shared" si="23"/>
        <v>0</v>
      </c>
      <c r="X629" s="61"/>
      <c r="Y629" s="61"/>
      <c r="Z629" s="50">
        <f t="shared" si="103"/>
        <v>0</v>
      </c>
      <c r="AA629" s="61"/>
      <c r="AB629" s="61"/>
      <c r="AC629" s="33">
        <f t="shared" si="104"/>
        <v>298.3</v>
      </c>
      <c r="AD629" s="73">
        <v>298.3</v>
      </c>
      <c r="AE629" s="61"/>
      <c r="AF629" s="50">
        <f t="shared" si="1414"/>
        <v>0</v>
      </c>
      <c r="AG629" s="61"/>
      <c r="AH629" s="61"/>
      <c r="AI629" s="55"/>
      <c r="AJ629" s="33">
        <f t="shared" si="31"/>
        <v>254.733</v>
      </c>
      <c r="AK629" s="73">
        <v>254.733</v>
      </c>
      <c r="AL629" s="61"/>
      <c r="AM629" s="55"/>
    </row>
    <row r="630" hidden="1" outlineLevel="2">
      <c r="A630" s="92"/>
      <c r="B630" s="116"/>
      <c r="C630" s="116"/>
      <c r="D630" s="11">
        <v>2020.0</v>
      </c>
      <c r="E630" s="5">
        <f t="shared" si="11"/>
        <v>2953</v>
      </c>
      <c r="F630" s="5">
        <f t="shared" ref="F630:G630" si="1449">I630+L630+O630+R630+U630+X630+AA630+AD630+AK630+AG630</f>
        <v>2953</v>
      </c>
      <c r="G630" s="5">
        <f t="shared" si="1449"/>
        <v>0</v>
      </c>
      <c r="H630" s="50">
        <f t="shared" si="13"/>
        <v>0</v>
      </c>
      <c r="I630" s="61"/>
      <c r="J630" s="61"/>
      <c r="K630" s="50">
        <f t="shared" si="51"/>
        <v>0</v>
      </c>
      <c r="L630" s="61"/>
      <c r="M630" s="61"/>
      <c r="N630" s="50">
        <f t="shared" si="17"/>
        <v>0</v>
      </c>
      <c r="O630" s="61"/>
      <c r="P630" s="61"/>
      <c r="Q630" s="50">
        <f t="shared" si="19"/>
        <v>0</v>
      </c>
      <c r="R630" s="61"/>
      <c r="S630" s="61"/>
      <c r="T630" s="50">
        <f t="shared" si="21"/>
        <v>0</v>
      </c>
      <c r="U630" s="61"/>
      <c r="V630" s="61"/>
      <c r="W630" s="50">
        <f t="shared" si="23"/>
        <v>0</v>
      </c>
      <c r="X630" s="61"/>
      <c r="Y630" s="61"/>
      <c r="Z630" s="50">
        <f t="shared" si="103"/>
        <v>0</v>
      </c>
      <c r="AA630" s="61"/>
      <c r="AB630" s="61"/>
      <c r="AC630" s="33">
        <f t="shared" si="104"/>
        <v>2367</v>
      </c>
      <c r="AD630" s="73">
        <v>2367.0</v>
      </c>
      <c r="AE630" s="61"/>
      <c r="AF630" s="56">
        <f t="shared" si="1414"/>
        <v>140</v>
      </c>
      <c r="AG630" s="71">
        <v>140.0</v>
      </c>
      <c r="AH630" s="61"/>
      <c r="AI630" s="80" t="s">
        <v>250</v>
      </c>
      <c r="AJ630" s="56">
        <f t="shared" si="31"/>
        <v>446</v>
      </c>
      <c r="AK630" s="71">
        <f>446</f>
        <v>446</v>
      </c>
      <c r="AL630" s="61"/>
      <c r="AM630" s="80" t="s">
        <v>251</v>
      </c>
    </row>
    <row r="631" hidden="1" outlineLevel="2">
      <c r="A631" s="92"/>
      <c r="B631" s="116"/>
      <c r="C631" s="116"/>
      <c r="D631" s="35">
        <v>2021.0</v>
      </c>
      <c r="E631" s="5">
        <f t="shared" si="11"/>
        <v>0</v>
      </c>
      <c r="F631" s="5">
        <f t="shared" ref="F631:G631" si="1450">I631+L631+O631+R631+U631+X631+AA631+AD631+AK631+AG631</f>
        <v>0</v>
      </c>
      <c r="G631" s="5">
        <f t="shared" si="1450"/>
        <v>0</v>
      </c>
      <c r="H631" s="50">
        <f t="shared" si="13"/>
        <v>0</v>
      </c>
      <c r="I631" s="61"/>
      <c r="J631" s="61"/>
      <c r="K631" s="50">
        <f t="shared" si="51"/>
        <v>0</v>
      </c>
      <c r="L631" s="61"/>
      <c r="M631" s="61"/>
      <c r="N631" s="50">
        <f t="shared" si="17"/>
        <v>0</v>
      </c>
      <c r="O631" s="61"/>
      <c r="P631" s="61"/>
      <c r="Q631" s="50">
        <f t="shared" si="19"/>
        <v>0</v>
      </c>
      <c r="R631" s="61"/>
      <c r="S631" s="61"/>
      <c r="T631" s="50">
        <f t="shared" si="21"/>
        <v>0</v>
      </c>
      <c r="U631" s="61"/>
      <c r="V631" s="61"/>
      <c r="W631" s="50">
        <f t="shared" si="23"/>
        <v>0</v>
      </c>
      <c r="X631" s="61"/>
      <c r="Y631" s="61"/>
      <c r="Z631" s="50">
        <f t="shared" si="103"/>
        <v>0</v>
      </c>
      <c r="AA631" s="61"/>
      <c r="AB631" s="61"/>
      <c r="AC631" s="33">
        <f t="shared" si="104"/>
        <v>0</v>
      </c>
      <c r="AD631" s="73"/>
      <c r="AE631" s="61"/>
      <c r="AF631" s="56">
        <f t="shared" si="1414"/>
        <v>0</v>
      </c>
      <c r="AG631" s="71"/>
      <c r="AH631" s="61"/>
      <c r="AI631" s="55"/>
      <c r="AJ631" s="56">
        <f t="shared" si="31"/>
        <v>0</v>
      </c>
      <c r="AK631" s="71"/>
      <c r="AL631" s="61"/>
      <c r="AM631" s="55"/>
    </row>
    <row r="632" hidden="1" outlineLevel="1" collapsed="1">
      <c r="A632" s="22">
        <v>78.0</v>
      </c>
      <c r="B632" s="22" t="s">
        <v>252</v>
      </c>
      <c r="C632" s="22" t="s">
        <v>253</v>
      </c>
      <c r="D632" s="24"/>
      <c r="E632" s="25">
        <f t="shared" si="11"/>
        <v>4082.84515</v>
      </c>
      <c r="F632" s="25">
        <f t="shared" ref="F632:G632" si="1451">SUM(F633:F639)</f>
        <v>4065.24515</v>
      </c>
      <c r="G632" s="25">
        <f t="shared" si="1451"/>
        <v>17.6</v>
      </c>
      <c r="H632" s="26">
        <f t="shared" si="13"/>
        <v>1810.805</v>
      </c>
      <c r="I632" s="22">
        <f t="shared" ref="I632:J632" si="1452">SUM(I633:I639)</f>
        <v>1810.805</v>
      </c>
      <c r="J632" s="22">
        <f t="shared" si="1452"/>
        <v>0</v>
      </c>
      <c r="K632" s="26">
        <f t="shared" si="51"/>
        <v>236.17</v>
      </c>
      <c r="L632" s="22">
        <f t="shared" ref="L632:M632" si="1453">SUM(L633:L639)</f>
        <v>218.57</v>
      </c>
      <c r="M632" s="22">
        <f t="shared" si="1453"/>
        <v>17.6</v>
      </c>
      <c r="N632" s="26">
        <f t="shared" si="17"/>
        <v>0</v>
      </c>
      <c r="O632" s="22">
        <f t="shared" ref="O632:P632" si="1454">SUM(O633:O639)</f>
        <v>0</v>
      </c>
      <c r="P632" s="22">
        <f t="shared" si="1454"/>
        <v>0</v>
      </c>
      <c r="Q632" s="26">
        <f t="shared" si="19"/>
        <v>1319.988</v>
      </c>
      <c r="R632" s="22">
        <f t="shared" ref="R632:S632" si="1455">SUM(R633:R639)</f>
        <v>1319.988</v>
      </c>
      <c r="S632" s="22">
        <f t="shared" si="1455"/>
        <v>0</v>
      </c>
      <c r="T632" s="26">
        <f t="shared" si="21"/>
        <v>0</v>
      </c>
      <c r="U632" s="22">
        <f t="shared" ref="U632:V632" si="1456">SUM(U633:U639)</f>
        <v>0</v>
      </c>
      <c r="V632" s="22">
        <f t="shared" si="1456"/>
        <v>0</v>
      </c>
      <c r="W632" s="26">
        <f t="shared" si="23"/>
        <v>0</v>
      </c>
      <c r="X632" s="22">
        <f t="shared" ref="X632:Y632" si="1457">SUM(X633:X639)</f>
        <v>0</v>
      </c>
      <c r="Y632" s="22">
        <f t="shared" si="1457"/>
        <v>0</v>
      </c>
      <c r="Z632" s="26">
        <f t="shared" si="103"/>
        <v>0</v>
      </c>
      <c r="AA632" s="22">
        <f t="shared" ref="AA632:AB632" si="1458">SUM(AA633:AA639)</f>
        <v>0</v>
      </c>
      <c r="AB632" s="22">
        <f t="shared" si="1458"/>
        <v>0</v>
      </c>
      <c r="AC632" s="26">
        <f t="shared" si="104"/>
        <v>80.4</v>
      </c>
      <c r="AD632" s="22">
        <f t="shared" ref="AD632:AE632" si="1459">SUM(AD633:AD639)</f>
        <v>80.4</v>
      </c>
      <c r="AE632" s="22">
        <f t="shared" si="1459"/>
        <v>0</v>
      </c>
      <c r="AF632" s="26">
        <f t="shared" si="1414"/>
        <v>0</v>
      </c>
      <c r="AG632" s="22">
        <f t="shared" ref="AG632:AH632" si="1460">SUM(AG633:AG639)</f>
        <v>0</v>
      </c>
      <c r="AH632" s="22">
        <f t="shared" si="1460"/>
        <v>0</v>
      </c>
      <c r="AI632" s="27"/>
      <c r="AJ632" s="26">
        <f t="shared" si="31"/>
        <v>635.48215</v>
      </c>
      <c r="AK632" s="22">
        <f t="shared" ref="AK632:AL632" si="1461">SUM(AK633:AK639)</f>
        <v>635.48215</v>
      </c>
      <c r="AL632" s="22">
        <f t="shared" si="1461"/>
        <v>0</v>
      </c>
      <c r="AM632" s="27"/>
    </row>
    <row r="633" hidden="1" outlineLevel="2">
      <c r="A633" s="92"/>
      <c r="B633" s="116"/>
      <c r="C633" s="116"/>
      <c r="D633" s="11">
        <v>2015.0</v>
      </c>
      <c r="E633" s="5">
        <f t="shared" si="11"/>
        <v>18.41046</v>
      </c>
      <c r="F633" s="5">
        <f t="shared" ref="F633:G633" si="1462">I633+L633+O633+R633+U633+X633+AA633+AD633+AK633+AG633</f>
        <v>18.41046</v>
      </c>
      <c r="G633" s="5">
        <f t="shared" si="1462"/>
        <v>0</v>
      </c>
      <c r="H633" s="33">
        <f t="shared" si="13"/>
        <v>0</v>
      </c>
      <c r="I633" s="72"/>
      <c r="J633" s="61"/>
      <c r="K633" s="50">
        <f t="shared" si="51"/>
        <v>0</v>
      </c>
      <c r="L633" s="61"/>
      <c r="M633" s="61"/>
      <c r="N633" s="50">
        <f t="shared" si="17"/>
        <v>0</v>
      </c>
      <c r="O633" s="61"/>
      <c r="P633" s="61"/>
      <c r="Q633" s="50">
        <f t="shared" si="19"/>
        <v>0</v>
      </c>
      <c r="R633" s="61"/>
      <c r="S633" s="61"/>
      <c r="T633" s="50">
        <f t="shared" si="21"/>
        <v>0</v>
      </c>
      <c r="U633" s="61"/>
      <c r="V633" s="61"/>
      <c r="W633" s="50">
        <f t="shared" si="23"/>
        <v>0</v>
      </c>
      <c r="X633" s="61"/>
      <c r="Y633" s="61"/>
      <c r="Z633" s="50">
        <f t="shared" si="103"/>
        <v>0</v>
      </c>
      <c r="AA633" s="61"/>
      <c r="AB633" s="61"/>
      <c r="AC633" s="50">
        <f t="shared" si="104"/>
        <v>0</v>
      </c>
      <c r="AD633" s="61"/>
      <c r="AE633" s="61"/>
      <c r="AF633" s="50">
        <f t="shared" si="1414"/>
        <v>0</v>
      </c>
      <c r="AG633" s="61"/>
      <c r="AH633" s="61"/>
      <c r="AI633" s="55"/>
      <c r="AJ633" s="56">
        <f t="shared" si="31"/>
        <v>18.41046</v>
      </c>
      <c r="AK633" s="71">
        <v>18.41046</v>
      </c>
      <c r="AL633" s="61"/>
      <c r="AM633" s="55"/>
    </row>
    <row r="634" hidden="1" outlineLevel="2">
      <c r="A634" s="92"/>
      <c r="B634" s="116"/>
      <c r="C634" s="116"/>
      <c r="D634" s="11">
        <v>2016.0</v>
      </c>
      <c r="E634" s="5">
        <f t="shared" si="11"/>
        <v>898.95469</v>
      </c>
      <c r="F634" s="5">
        <f t="shared" ref="F634:G634" si="1463">I634+L634+O634+R634+U634+X634+AA634+AD634+AK634+AG634</f>
        <v>898.95469</v>
      </c>
      <c r="G634" s="5">
        <f t="shared" si="1463"/>
        <v>0</v>
      </c>
      <c r="H634" s="33">
        <f t="shared" si="13"/>
        <v>453.3</v>
      </c>
      <c r="I634" s="72">
        <v>453.3</v>
      </c>
      <c r="J634" s="61"/>
      <c r="K634" s="33">
        <f t="shared" si="51"/>
        <v>218.57</v>
      </c>
      <c r="L634" s="72">
        <v>218.57</v>
      </c>
      <c r="M634" s="61"/>
      <c r="N634" s="50">
        <f t="shared" si="17"/>
        <v>0</v>
      </c>
      <c r="O634" s="61"/>
      <c r="P634" s="61"/>
      <c r="Q634" s="50">
        <f t="shared" si="19"/>
        <v>0</v>
      </c>
      <c r="R634" s="61"/>
      <c r="S634" s="61"/>
      <c r="T634" s="50">
        <f t="shared" si="21"/>
        <v>0</v>
      </c>
      <c r="U634" s="61"/>
      <c r="V634" s="61"/>
      <c r="W634" s="50">
        <f t="shared" si="23"/>
        <v>0</v>
      </c>
      <c r="X634" s="61"/>
      <c r="Y634" s="61"/>
      <c r="Z634" s="50">
        <f t="shared" si="103"/>
        <v>0</v>
      </c>
      <c r="AA634" s="61"/>
      <c r="AB634" s="61"/>
      <c r="AC634" s="50">
        <f t="shared" si="104"/>
        <v>0</v>
      </c>
      <c r="AD634" s="61"/>
      <c r="AE634" s="61"/>
      <c r="AF634" s="50">
        <f t="shared" si="1414"/>
        <v>0</v>
      </c>
      <c r="AG634" s="61"/>
      <c r="AH634" s="61"/>
      <c r="AI634" s="55"/>
      <c r="AJ634" s="56">
        <f t="shared" si="31"/>
        <v>227.08469</v>
      </c>
      <c r="AK634" s="71">
        <v>227.08469</v>
      </c>
      <c r="AL634" s="61"/>
      <c r="AM634" s="55"/>
    </row>
    <row r="635" hidden="1" outlineLevel="2">
      <c r="A635" s="92"/>
      <c r="B635" s="116"/>
      <c r="C635" s="116"/>
      <c r="D635" s="11">
        <v>2017.0</v>
      </c>
      <c r="E635" s="5">
        <f t="shared" si="11"/>
        <v>44.4</v>
      </c>
      <c r="F635" s="5">
        <f t="shared" ref="F635:G635" si="1464">I635+L635+O635+R635+U635+X635+AA635+AD635+AK635+AG635</f>
        <v>44.4</v>
      </c>
      <c r="G635" s="5">
        <f t="shared" si="1464"/>
        <v>0</v>
      </c>
      <c r="H635" s="50">
        <f t="shared" si="13"/>
        <v>0</v>
      </c>
      <c r="I635" s="61"/>
      <c r="J635" s="61"/>
      <c r="K635" s="50">
        <f t="shared" si="51"/>
        <v>0</v>
      </c>
      <c r="L635" s="61"/>
      <c r="M635" s="61"/>
      <c r="N635" s="50">
        <f t="shared" si="17"/>
        <v>0</v>
      </c>
      <c r="O635" s="61"/>
      <c r="P635" s="61"/>
      <c r="Q635" s="50">
        <f t="shared" si="19"/>
        <v>0</v>
      </c>
      <c r="R635" s="61"/>
      <c r="S635" s="61"/>
      <c r="T635" s="50">
        <f t="shared" si="21"/>
        <v>0</v>
      </c>
      <c r="U635" s="61"/>
      <c r="V635" s="61"/>
      <c r="W635" s="50">
        <f t="shared" si="23"/>
        <v>0</v>
      </c>
      <c r="X635" s="61"/>
      <c r="Y635" s="61"/>
      <c r="Z635" s="50">
        <f t="shared" si="103"/>
        <v>0</v>
      </c>
      <c r="AA635" s="61"/>
      <c r="AB635" s="61"/>
      <c r="AC635" s="56">
        <f t="shared" si="104"/>
        <v>44.4</v>
      </c>
      <c r="AD635" s="81">
        <v>44.4</v>
      </c>
      <c r="AE635" s="61"/>
      <c r="AF635" s="50">
        <f t="shared" si="1414"/>
        <v>0</v>
      </c>
      <c r="AG635" s="61"/>
      <c r="AH635" s="61"/>
      <c r="AI635" s="55"/>
      <c r="AJ635" s="56">
        <f t="shared" si="31"/>
        <v>0</v>
      </c>
      <c r="AK635" s="74">
        <v>0.0</v>
      </c>
      <c r="AL635" s="61"/>
      <c r="AM635" s="55"/>
    </row>
    <row r="636" hidden="1" outlineLevel="2">
      <c r="A636" s="92"/>
      <c r="B636" s="116"/>
      <c r="C636" s="116"/>
      <c r="D636" s="11">
        <v>2018.0</v>
      </c>
      <c r="E636" s="5">
        <f t="shared" si="11"/>
        <v>554.766</v>
      </c>
      <c r="F636" s="5">
        <f t="shared" ref="F636:G636" si="1465">I636+L636+O636+R636+U636+X636+AA636+AD636+AK636+AG636</f>
        <v>537.166</v>
      </c>
      <c r="G636" s="5">
        <f t="shared" si="1465"/>
        <v>17.6</v>
      </c>
      <c r="H636" s="50">
        <f t="shared" si="13"/>
        <v>0</v>
      </c>
      <c r="I636" s="61"/>
      <c r="J636" s="61"/>
      <c r="K636" s="50">
        <f t="shared" si="51"/>
        <v>17.6</v>
      </c>
      <c r="L636" s="61"/>
      <c r="M636" s="73">
        <v>17.6</v>
      </c>
      <c r="N636" s="50">
        <f t="shared" si="17"/>
        <v>0</v>
      </c>
      <c r="O636" s="61"/>
      <c r="P636" s="61"/>
      <c r="Q636" s="33">
        <f t="shared" si="19"/>
        <v>368.9</v>
      </c>
      <c r="R636" s="73">
        <v>368.9</v>
      </c>
      <c r="S636" s="61"/>
      <c r="T636" s="50">
        <f t="shared" si="21"/>
        <v>0</v>
      </c>
      <c r="U636" s="61"/>
      <c r="V636" s="61"/>
      <c r="W636" s="50">
        <f t="shared" si="23"/>
        <v>0</v>
      </c>
      <c r="X636" s="61"/>
      <c r="Y636" s="61"/>
      <c r="Z636" s="50">
        <f t="shared" si="103"/>
        <v>0</v>
      </c>
      <c r="AA636" s="61"/>
      <c r="AB636" s="61"/>
      <c r="AC636" s="50">
        <f t="shared" si="104"/>
        <v>0</v>
      </c>
      <c r="AD636" s="61"/>
      <c r="AE636" s="61"/>
      <c r="AF636" s="50">
        <f t="shared" si="1414"/>
        <v>0</v>
      </c>
      <c r="AG636" s="61"/>
      <c r="AH636" s="61"/>
      <c r="AI636" s="55"/>
      <c r="AJ636" s="56">
        <f t="shared" si="31"/>
        <v>168.266</v>
      </c>
      <c r="AK636" s="74">
        <v>168.266</v>
      </c>
      <c r="AL636" s="61"/>
      <c r="AM636" s="55"/>
    </row>
    <row r="637" hidden="1" outlineLevel="2">
      <c r="A637" s="92"/>
      <c r="B637" s="116"/>
      <c r="C637" s="116"/>
      <c r="D637" s="11">
        <v>2019.0</v>
      </c>
      <c r="E637" s="5">
        <f t="shared" si="11"/>
        <v>843.977</v>
      </c>
      <c r="F637" s="5">
        <f t="shared" ref="F637:G637" si="1466">I637+L637+O637+R637+U637+X637+AA637+AD637+AK637+AG637</f>
        <v>843.977</v>
      </c>
      <c r="G637" s="5">
        <f t="shared" si="1466"/>
        <v>0</v>
      </c>
      <c r="H637" s="33">
        <f t="shared" si="13"/>
        <v>209.505</v>
      </c>
      <c r="I637" s="72">
        <v>209.505</v>
      </c>
      <c r="J637" s="61"/>
      <c r="K637" s="50">
        <f t="shared" si="51"/>
        <v>0</v>
      </c>
      <c r="L637" s="61"/>
      <c r="M637" s="61"/>
      <c r="N637" s="50">
        <f t="shared" si="17"/>
        <v>0</v>
      </c>
      <c r="O637" s="61"/>
      <c r="P637" s="61"/>
      <c r="Q637" s="33">
        <f t="shared" si="19"/>
        <v>499.088</v>
      </c>
      <c r="R637" s="72">
        <v>499.088</v>
      </c>
      <c r="S637" s="61"/>
      <c r="T637" s="50">
        <f t="shared" si="21"/>
        <v>0</v>
      </c>
      <c r="U637" s="61"/>
      <c r="V637" s="61"/>
      <c r="W637" s="50">
        <f t="shared" si="23"/>
        <v>0</v>
      </c>
      <c r="X637" s="61"/>
      <c r="Y637" s="61"/>
      <c r="Z637" s="50">
        <f t="shared" si="103"/>
        <v>0</v>
      </c>
      <c r="AA637" s="61"/>
      <c r="AB637" s="61"/>
      <c r="AC637" s="50">
        <f t="shared" si="104"/>
        <v>0</v>
      </c>
      <c r="AD637" s="61"/>
      <c r="AE637" s="61"/>
      <c r="AF637" s="50">
        <f t="shared" si="1414"/>
        <v>0</v>
      </c>
      <c r="AG637" s="61"/>
      <c r="AH637" s="61"/>
      <c r="AI637" s="55"/>
      <c r="AJ637" s="56">
        <f t="shared" si="31"/>
        <v>135.384</v>
      </c>
      <c r="AK637" s="74">
        <v>135.384</v>
      </c>
      <c r="AL637" s="61"/>
      <c r="AM637" s="55"/>
    </row>
    <row r="638" hidden="1" outlineLevel="2">
      <c r="A638" s="92"/>
      <c r="B638" s="116"/>
      <c r="C638" s="116"/>
      <c r="D638" s="11">
        <v>2020.0</v>
      </c>
      <c r="E638" s="5">
        <f t="shared" si="11"/>
        <v>1722.337</v>
      </c>
      <c r="F638" s="5">
        <f t="shared" ref="F638:G638" si="1467">I638+L638+O638+R638+U638+X638+AA638+AD638+AK638+AG638</f>
        <v>1722.337</v>
      </c>
      <c r="G638" s="5">
        <f t="shared" si="1467"/>
        <v>0</v>
      </c>
      <c r="H638" s="33">
        <f t="shared" si="13"/>
        <v>1148</v>
      </c>
      <c r="I638" s="73">
        <v>1148.0</v>
      </c>
      <c r="J638" s="61"/>
      <c r="K638" s="50">
        <f t="shared" si="51"/>
        <v>0</v>
      </c>
      <c r="L638" s="61"/>
      <c r="M638" s="61"/>
      <c r="N638" s="50">
        <f t="shared" si="17"/>
        <v>0</v>
      </c>
      <c r="O638" s="61"/>
      <c r="P638" s="61"/>
      <c r="Q638" s="33">
        <f t="shared" si="19"/>
        <v>452</v>
      </c>
      <c r="R638" s="73">
        <v>452.0</v>
      </c>
      <c r="S638" s="61"/>
      <c r="T638" s="50">
        <f t="shared" si="21"/>
        <v>0</v>
      </c>
      <c r="U638" s="61"/>
      <c r="V638" s="61"/>
      <c r="W638" s="50">
        <f t="shared" si="23"/>
        <v>0</v>
      </c>
      <c r="X638" s="61"/>
      <c r="Y638" s="61"/>
      <c r="Z638" s="50">
        <f t="shared" si="103"/>
        <v>0</v>
      </c>
      <c r="AA638" s="61"/>
      <c r="AB638" s="61"/>
      <c r="AC638" s="56">
        <f t="shared" si="104"/>
        <v>36</v>
      </c>
      <c r="AD638" s="71">
        <v>36.0</v>
      </c>
      <c r="AE638" s="61"/>
      <c r="AF638" s="50">
        <f t="shared" si="1414"/>
        <v>0</v>
      </c>
      <c r="AG638" s="61"/>
      <c r="AH638" s="61"/>
      <c r="AI638" s="55"/>
      <c r="AJ638" s="56">
        <f t="shared" si="31"/>
        <v>86.337</v>
      </c>
      <c r="AK638" s="74">
        <v>86.337</v>
      </c>
      <c r="AL638" s="61"/>
      <c r="AM638" s="80" t="s">
        <v>254</v>
      </c>
    </row>
    <row r="639" hidden="1" outlineLevel="2">
      <c r="A639" s="92"/>
      <c r="B639" s="116"/>
      <c r="C639" s="116"/>
      <c r="D639" s="35">
        <v>2021.0</v>
      </c>
      <c r="E639" s="5">
        <f t="shared" si="11"/>
        <v>0</v>
      </c>
      <c r="F639" s="5">
        <f t="shared" ref="F639:G639" si="1468">I639+L639+O639+R639+U639+X639+AA639+AD639+AK639+AG639</f>
        <v>0</v>
      </c>
      <c r="G639" s="5">
        <f t="shared" si="1468"/>
        <v>0</v>
      </c>
      <c r="H639" s="33">
        <f t="shared" si="13"/>
        <v>0</v>
      </c>
      <c r="I639" s="73"/>
      <c r="J639" s="61"/>
      <c r="K639" s="50">
        <f t="shared" si="51"/>
        <v>0</v>
      </c>
      <c r="L639" s="61"/>
      <c r="M639" s="61"/>
      <c r="N639" s="50">
        <f t="shared" si="17"/>
        <v>0</v>
      </c>
      <c r="O639" s="61"/>
      <c r="P639" s="61"/>
      <c r="Q639" s="33">
        <f t="shared" si="19"/>
        <v>0</v>
      </c>
      <c r="R639" s="73"/>
      <c r="S639" s="61"/>
      <c r="T639" s="50">
        <f t="shared" si="21"/>
        <v>0</v>
      </c>
      <c r="U639" s="61"/>
      <c r="V639" s="61"/>
      <c r="W639" s="50">
        <f t="shared" si="23"/>
        <v>0</v>
      </c>
      <c r="X639" s="61"/>
      <c r="Y639" s="61"/>
      <c r="Z639" s="50">
        <f t="shared" si="103"/>
        <v>0</v>
      </c>
      <c r="AA639" s="61"/>
      <c r="AB639" s="61"/>
      <c r="AC639" s="56">
        <f t="shared" si="104"/>
        <v>0</v>
      </c>
      <c r="AD639" s="71"/>
      <c r="AE639" s="61"/>
      <c r="AF639" s="50">
        <f t="shared" si="1414"/>
        <v>0</v>
      </c>
      <c r="AG639" s="61"/>
      <c r="AH639" s="61"/>
      <c r="AI639" s="55"/>
      <c r="AJ639" s="56">
        <f t="shared" si="31"/>
        <v>0</v>
      </c>
      <c r="AK639" s="74"/>
      <c r="AL639" s="61"/>
      <c r="AM639" s="55"/>
    </row>
    <row r="640" hidden="1" outlineLevel="1" collapsed="1">
      <c r="A640" s="22">
        <v>79.0</v>
      </c>
      <c r="B640" s="22" t="s">
        <v>255</v>
      </c>
      <c r="C640" s="22" t="s">
        <v>256</v>
      </c>
      <c r="D640" s="24"/>
      <c r="E640" s="25">
        <f t="shared" si="11"/>
        <v>7916.42341</v>
      </c>
      <c r="F640" s="25">
        <f t="shared" ref="F640:G640" si="1469">SUM(F641:F647)</f>
        <v>7916.42341</v>
      </c>
      <c r="G640" s="25">
        <f t="shared" si="1469"/>
        <v>0</v>
      </c>
      <c r="H640" s="26">
        <f t="shared" si="13"/>
        <v>1450.78415</v>
      </c>
      <c r="I640" s="22">
        <f t="shared" ref="I640:J640" si="1470">SUM(I641:I647)</f>
        <v>1450.78415</v>
      </c>
      <c r="J640" s="22">
        <f t="shared" si="1470"/>
        <v>0</v>
      </c>
      <c r="K640" s="26">
        <f t="shared" si="51"/>
        <v>0</v>
      </c>
      <c r="L640" s="22">
        <f t="shared" ref="L640:M640" si="1471">SUM(L641:L647)</f>
        <v>0</v>
      </c>
      <c r="M640" s="22">
        <f t="shared" si="1471"/>
        <v>0</v>
      </c>
      <c r="N640" s="26">
        <f t="shared" si="17"/>
        <v>4517.9</v>
      </c>
      <c r="O640" s="22">
        <f t="shared" ref="O640:P640" si="1472">SUM(O641:O647)</f>
        <v>4517.9</v>
      </c>
      <c r="P640" s="22">
        <f t="shared" si="1472"/>
        <v>0</v>
      </c>
      <c r="Q640" s="26">
        <f t="shared" si="19"/>
        <v>0</v>
      </c>
      <c r="R640" s="22">
        <f t="shared" ref="R640:S640" si="1473">SUM(R641:R647)</f>
        <v>0</v>
      </c>
      <c r="S640" s="22">
        <f t="shared" si="1473"/>
        <v>0</v>
      </c>
      <c r="T640" s="26">
        <f t="shared" si="21"/>
        <v>93</v>
      </c>
      <c r="U640" s="22">
        <f t="shared" ref="U640:V640" si="1474">SUM(U641:U647)</f>
        <v>93</v>
      </c>
      <c r="V640" s="22">
        <f t="shared" si="1474"/>
        <v>0</v>
      </c>
      <c r="W640" s="26">
        <f t="shared" si="23"/>
        <v>0</v>
      </c>
      <c r="X640" s="22">
        <f t="shared" ref="X640:Y640" si="1475">SUM(X641:X647)</f>
        <v>0</v>
      </c>
      <c r="Y640" s="22">
        <f t="shared" si="1475"/>
        <v>0</v>
      </c>
      <c r="Z640" s="26">
        <f t="shared" si="103"/>
        <v>0</v>
      </c>
      <c r="AA640" s="22">
        <f t="shared" ref="AA640:AB640" si="1476">SUM(AA641:AA647)</f>
        <v>0</v>
      </c>
      <c r="AB640" s="22">
        <f t="shared" si="1476"/>
        <v>0</v>
      </c>
      <c r="AC640" s="26">
        <f t="shared" si="104"/>
        <v>0</v>
      </c>
      <c r="AD640" s="22">
        <f t="shared" ref="AD640:AE640" si="1477">SUM(AD641:AD647)</f>
        <v>0</v>
      </c>
      <c r="AE640" s="22">
        <f t="shared" si="1477"/>
        <v>0</v>
      </c>
      <c r="AF640" s="26">
        <f t="shared" si="1414"/>
        <v>597.6</v>
      </c>
      <c r="AG640" s="22">
        <f t="shared" ref="AG640:AH640" si="1478">SUM(AG641:AG647)</f>
        <v>597.6</v>
      </c>
      <c r="AH640" s="22">
        <f t="shared" si="1478"/>
        <v>0</v>
      </c>
      <c r="AI640" s="27"/>
      <c r="AJ640" s="26">
        <f t="shared" si="31"/>
        <v>1257.13926</v>
      </c>
      <c r="AK640" s="22">
        <f t="shared" ref="AK640:AL640" si="1479">SUM(AK641:AK647)</f>
        <v>1257.13926</v>
      </c>
      <c r="AL640" s="22">
        <f t="shared" si="1479"/>
        <v>0</v>
      </c>
      <c r="AM640" s="27"/>
    </row>
    <row r="641" hidden="1" outlineLevel="2">
      <c r="A641" s="92"/>
      <c r="B641" s="116"/>
      <c r="C641" s="116"/>
      <c r="D641" s="11">
        <v>2015.0</v>
      </c>
      <c r="E641" s="5">
        <f t="shared" si="11"/>
        <v>147.3</v>
      </c>
      <c r="F641" s="5">
        <f t="shared" ref="F641:G641" si="1480">I641+L641+O641+R641+U641+X641+AA641+AD641+AK641+AG641</f>
        <v>147.3</v>
      </c>
      <c r="G641" s="5">
        <f t="shared" si="1480"/>
        <v>0</v>
      </c>
      <c r="H641" s="33">
        <f t="shared" si="13"/>
        <v>94</v>
      </c>
      <c r="I641" s="34">
        <v>94.0</v>
      </c>
      <c r="J641" s="28"/>
      <c r="K641" s="30">
        <f t="shared" si="51"/>
        <v>0</v>
      </c>
      <c r="L641" s="28"/>
      <c r="M641" s="28"/>
      <c r="N641" s="30">
        <f t="shared" si="17"/>
        <v>0</v>
      </c>
      <c r="O641" s="28"/>
      <c r="P641" s="28"/>
      <c r="Q641" s="30">
        <f t="shared" si="19"/>
        <v>0</v>
      </c>
      <c r="R641" s="28"/>
      <c r="S641" s="28"/>
      <c r="T641" s="30">
        <f t="shared" si="21"/>
        <v>0</v>
      </c>
      <c r="U641" s="28"/>
      <c r="V641" s="28"/>
      <c r="W641" s="30">
        <f t="shared" si="23"/>
        <v>0</v>
      </c>
      <c r="X641" s="28"/>
      <c r="Y641" s="28"/>
      <c r="Z641" s="30">
        <f t="shared" si="103"/>
        <v>0</v>
      </c>
      <c r="AA641" s="28"/>
      <c r="AB641" s="28"/>
      <c r="AC641" s="30">
        <f t="shared" si="104"/>
        <v>0</v>
      </c>
      <c r="AD641" s="28"/>
      <c r="AE641" s="28"/>
      <c r="AF641" s="30">
        <f t="shared" si="1414"/>
        <v>0</v>
      </c>
      <c r="AG641" s="28"/>
      <c r="AH641" s="28"/>
      <c r="AI641" s="31"/>
      <c r="AJ641" s="33">
        <f t="shared" si="31"/>
        <v>53.3</v>
      </c>
      <c r="AK641" s="34">
        <v>53.3</v>
      </c>
      <c r="AL641" s="28"/>
      <c r="AM641" s="31"/>
    </row>
    <row r="642" hidden="1" outlineLevel="2">
      <c r="A642" s="92"/>
      <c r="B642" s="116"/>
      <c r="C642" s="116"/>
      <c r="D642" s="11">
        <v>2016.0</v>
      </c>
      <c r="E642" s="5">
        <f t="shared" si="11"/>
        <v>276.78982</v>
      </c>
      <c r="F642" s="5">
        <f t="shared" ref="F642:G642" si="1481">I642+L642+O642+R642+U642+X642+AA642+AD642+AK642+AG642</f>
        <v>276.78982</v>
      </c>
      <c r="G642" s="5">
        <f t="shared" si="1481"/>
        <v>0</v>
      </c>
      <c r="H642" s="33">
        <f t="shared" si="13"/>
        <v>259.18415</v>
      </c>
      <c r="I642" s="34">
        <v>259.18415</v>
      </c>
      <c r="J642" s="28"/>
      <c r="K642" s="30">
        <f t="shared" si="51"/>
        <v>0</v>
      </c>
      <c r="L642" s="28"/>
      <c r="M642" s="28"/>
      <c r="N642" s="30">
        <f t="shared" si="17"/>
        <v>0</v>
      </c>
      <c r="O642" s="28"/>
      <c r="P642" s="28"/>
      <c r="Q642" s="30">
        <f t="shared" si="19"/>
        <v>0</v>
      </c>
      <c r="R642" s="28"/>
      <c r="S642" s="28"/>
      <c r="T642" s="30">
        <f t="shared" si="21"/>
        <v>0</v>
      </c>
      <c r="U642" s="28"/>
      <c r="V642" s="28"/>
      <c r="W642" s="30">
        <f t="shared" si="23"/>
        <v>0</v>
      </c>
      <c r="X642" s="28"/>
      <c r="Y642" s="28"/>
      <c r="Z642" s="30">
        <f t="shared" si="103"/>
        <v>0</v>
      </c>
      <c r="AA642" s="28"/>
      <c r="AB642" s="28"/>
      <c r="AC642" s="30">
        <f t="shared" si="104"/>
        <v>0</v>
      </c>
      <c r="AD642" s="28"/>
      <c r="AE642" s="28"/>
      <c r="AF642" s="30">
        <f t="shared" si="1414"/>
        <v>0</v>
      </c>
      <c r="AG642" s="28"/>
      <c r="AH642" s="28"/>
      <c r="AI642" s="31"/>
      <c r="AJ642" s="33">
        <f t="shared" si="31"/>
        <v>17.60567</v>
      </c>
      <c r="AK642" s="34">
        <v>17.60567</v>
      </c>
      <c r="AL642" s="28"/>
      <c r="AM642" s="31"/>
    </row>
    <row r="643" hidden="1" outlineLevel="2">
      <c r="A643" s="92"/>
      <c r="B643" s="116"/>
      <c r="C643" s="116"/>
      <c r="D643" s="11">
        <v>2017.0</v>
      </c>
      <c r="E643" s="5">
        <f t="shared" si="11"/>
        <v>139.99359</v>
      </c>
      <c r="F643" s="5">
        <f t="shared" ref="F643:G643" si="1482">I643+L643+O643+R643+U643+X643+AA643+AD643+AK643+AG643</f>
        <v>139.99359</v>
      </c>
      <c r="G643" s="5">
        <f t="shared" si="1482"/>
        <v>0</v>
      </c>
      <c r="H643" s="30">
        <f t="shared" si="13"/>
        <v>0</v>
      </c>
      <c r="I643" s="28"/>
      <c r="J643" s="28"/>
      <c r="K643" s="30">
        <f t="shared" si="51"/>
        <v>0</v>
      </c>
      <c r="L643" s="28"/>
      <c r="M643" s="28"/>
      <c r="N643" s="30">
        <f t="shared" si="17"/>
        <v>0</v>
      </c>
      <c r="O643" s="28"/>
      <c r="P643" s="28"/>
      <c r="Q643" s="30">
        <f t="shared" si="19"/>
        <v>0</v>
      </c>
      <c r="R643" s="28"/>
      <c r="S643" s="28"/>
      <c r="T643" s="30">
        <f t="shared" si="21"/>
        <v>0</v>
      </c>
      <c r="U643" s="28"/>
      <c r="V643" s="28"/>
      <c r="W643" s="30">
        <f t="shared" si="23"/>
        <v>0</v>
      </c>
      <c r="X643" s="28"/>
      <c r="Y643" s="28"/>
      <c r="Z643" s="30">
        <f t="shared" si="103"/>
        <v>0</v>
      </c>
      <c r="AA643" s="28"/>
      <c r="AB643" s="28"/>
      <c r="AC643" s="30">
        <f t="shared" si="104"/>
        <v>0</v>
      </c>
      <c r="AD643" s="28"/>
      <c r="AE643" s="28"/>
      <c r="AF643" s="30">
        <f t="shared" si="1414"/>
        <v>0</v>
      </c>
      <c r="AG643" s="28"/>
      <c r="AH643" s="28"/>
      <c r="AI643" s="31"/>
      <c r="AJ643" s="33">
        <f t="shared" si="31"/>
        <v>139.99359</v>
      </c>
      <c r="AK643" s="34">
        <v>139.99359</v>
      </c>
      <c r="AL643" s="28"/>
      <c r="AM643" s="31"/>
    </row>
    <row r="644" hidden="1" outlineLevel="2">
      <c r="A644" s="92"/>
      <c r="B644" s="116"/>
      <c r="C644" s="116"/>
      <c r="D644" s="11">
        <v>2018.0</v>
      </c>
      <c r="E644" s="5">
        <f t="shared" si="11"/>
        <v>637.72</v>
      </c>
      <c r="F644" s="5">
        <f t="shared" ref="F644:G644" si="1483">I644+L644+O644+R644+U644+X644+AA644+AD644+AK644+AG644</f>
        <v>637.72</v>
      </c>
      <c r="G644" s="5">
        <f t="shared" si="1483"/>
        <v>0</v>
      </c>
      <c r="H644" s="50">
        <f t="shared" si="13"/>
        <v>0</v>
      </c>
      <c r="I644" s="61"/>
      <c r="J644" s="61"/>
      <c r="K644" s="50">
        <f t="shared" si="51"/>
        <v>0</v>
      </c>
      <c r="L644" s="61"/>
      <c r="M644" s="61"/>
      <c r="N644" s="50">
        <f t="shared" si="17"/>
        <v>0</v>
      </c>
      <c r="O644" s="61"/>
      <c r="P644" s="61"/>
      <c r="Q644" s="50">
        <f t="shared" si="19"/>
        <v>0</v>
      </c>
      <c r="R644" s="61"/>
      <c r="S644" s="61"/>
      <c r="T644" s="50">
        <f t="shared" si="21"/>
        <v>0</v>
      </c>
      <c r="U644" s="61"/>
      <c r="V644" s="61"/>
      <c r="W644" s="50">
        <f t="shared" si="23"/>
        <v>0</v>
      </c>
      <c r="X644" s="61"/>
      <c r="Y644" s="61"/>
      <c r="Z644" s="50">
        <f t="shared" si="103"/>
        <v>0</v>
      </c>
      <c r="AA644" s="61"/>
      <c r="AB644" s="61"/>
      <c r="AC644" s="50">
        <f t="shared" si="104"/>
        <v>0</v>
      </c>
      <c r="AD644" s="61"/>
      <c r="AE644" s="61"/>
      <c r="AF644" s="33">
        <f t="shared" si="1414"/>
        <v>229.4</v>
      </c>
      <c r="AG644" s="73">
        <v>229.4</v>
      </c>
      <c r="AH644" s="61"/>
      <c r="AI644" s="55"/>
      <c r="AJ644" s="56">
        <f t="shared" si="31"/>
        <v>408.32</v>
      </c>
      <c r="AK644" s="74">
        <v>408.32</v>
      </c>
      <c r="AL644" s="61"/>
      <c r="AM644" s="55"/>
    </row>
    <row r="645" hidden="1" outlineLevel="2">
      <c r="A645" s="92"/>
      <c r="B645" s="116"/>
      <c r="C645" s="116"/>
      <c r="D645" s="11">
        <v>2019.0</v>
      </c>
      <c r="E645" s="5">
        <f t="shared" si="11"/>
        <v>1104.62</v>
      </c>
      <c r="F645" s="5">
        <f t="shared" ref="F645:G645" si="1484">I645+L645+O645+R645+U645+X645+AA645+AD645+AK645+AG645</f>
        <v>1104.62</v>
      </c>
      <c r="G645" s="5">
        <f t="shared" si="1484"/>
        <v>0</v>
      </c>
      <c r="H645" s="33">
        <f t="shared" si="13"/>
        <v>309.6</v>
      </c>
      <c r="I645" s="73">
        <v>309.6</v>
      </c>
      <c r="J645" s="61"/>
      <c r="K645" s="50">
        <f t="shared" si="51"/>
        <v>0</v>
      </c>
      <c r="L645" s="61"/>
      <c r="M645" s="61"/>
      <c r="N645" s="33">
        <f t="shared" si="17"/>
        <v>195.9</v>
      </c>
      <c r="O645" s="73">
        <v>195.9</v>
      </c>
      <c r="P645" s="61"/>
      <c r="Q645" s="50">
        <f t="shared" si="19"/>
        <v>0</v>
      </c>
      <c r="R645" s="61"/>
      <c r="S645" s="61"/>
      <c r="T645" s="50">
        <f t="shared" si="21"/>
        <v>0</v>
      </c>
      <c r="U645" s="61"/>
      <c r="V645" s="61"/>
      <c r="W645" s="50">
        <f t="shared" si="23"/>
        <v>0</v>
      </c>
      <c r="X645" s="61"/>
      <c r="Y645" s="61"/>
      <c r="Z645" s="50">
        <f t="shared" si="103"/>
        <v>0</v>
      </c>
      <c r="AA645" s="61"/>
      <c r="AB645" s="61"/>
      <c r="AC645" s="50">
        <f t="shared" si="104"/>
        <v>0</v>
      </c>
      <c r="AD645" s="61"/>
      <c r="AE645" s="61"/>
      <c r="AF645" s="33">
        <f t="shared" si="1414"/>
        <v>359.2</v>
      </c>
      <c r="AG645" s="73">
        <v>359.2</v>
      </c>
      <c r="AH645" s="61"/>
      <c r="AI645" s="55"/>
      <c r="AJ645" s="56">
        <f t="shared" si="31"/>
        <v>239.92</v>
      </c>
      <c r="AK645" s="71">
        <v>239.92</v>
      </c>
      <c r="AL645" s="61"/>
      <c r="AM645" s="55"/>
    </row>
    <row r="646" hidden="1" outlineLevel="2">
      <c r="A646" s="92"/>
      <c r="B646" s="116"/>
      <c r="C646" s="116"/>
      <c r="D646" s="11">
        <v>2020.0</v>
      </c>
      <c r="E646" s="5">
        <f t="shared" si="11"/>
        <v>5610</v>
      </c>
      <c r="F646" s="5">
        <f t="shared" ref="F646:G646" si="1485">I646+L646+O646+R646+U646+X646+AA646+AD646+AK646+AG646</f>
        <v>5610</v>
      </c>
      <c r="G646" s="5">
        <f t="shared" si="1485"/>
        <v>0</v>
      </c>
      <c r="H646" s="33">
        <f t="shared" si="13"/>
        <v>788</v>
      </c>
      <c r="I646" s="73">
        <v>788.0</v>
      </c>
      <c r="J646" s="61"/>
      <c r="K646" s="50">
        <f t="shared" si="51"/>
        <v>0</v>
      </c>
      <c r="L646" s="61"/>
      <c r="M646" s="61"/>
      <c r="N646" s="33">
        <f t="shared" si="17"/>
        <v>4322</v>
      </c>
      <c r="O646" s="73">
        <v>4322.0</v>
      </c>
      <c r="P646" s="61"/>
      <c r="Q646" s="50">
        <f t="shared" si="19"/>
        <v>0</v>
      </c>
      <c r="R646" s="61"/>
      <c r="S646" s="61"/>
      <c r="T646" s="56">
        <f t="shared" si="21"/>
        <v>93</v>
      </c>
      <c r="U646" s="71">
        <v>93.0</v>
      </c>
      <c r="V646" s="61"/>
      <c r="W646" s="50">
        <f t="shared" si="23"/>
        <v>0</v>
      </c>
      <c r="X646" s="61"/>
      <c r="Y646" s="61"/>
      <c r="Z646" s="50">
        <f t="shared" si="103"/>
        <v>0</v>
      </c>
      <c r="AA646" s="61"/>
      <c r="AB646" s="61"/>
      <c r="AC646" s="56">
        <f t="shared" si="104"/>
        <v>0</v>
      </c>
      <c r="AD646" s="71"/>
      <c r="AE646" s="61"/>
      <c r="AF646" s="33">
        <f t="shared" si="1414"/>
        <v>9</v>
      </c>
      <c r="AG646" s="73">
        <v>9.0</v>
      </c>
      <c r="AH646" s="61"/>
      <c r="AI646" s="80" t="s">
        <v>257</v>
      </c>
      <c r="AJ646" s="56">
        <f t="shared" si="31"/>
        <v>398</v>
      </c>
      <c r="AK646" s="71">
        <v>398.0</v>
      </c>
      <c r="AL646" s="73"/>
      <c r="AM646" s="80" t="s">
        <v>258</v>
      </c>
    </row>
    <row r="647" hidden="1" outlineLevel="2">
      <c r="A647" s="92"/>
      <c r="B647" s="116"/>
      <c r="C647" s="116"/>
      <c r="D647" s="35">
        <v>2021.0</v>
      </c>
      <c r="E647" s="5">
        <f t="shared" si="11"/>
        <v>0</v>
      </c>
      <c r="F647" s="5">
        <f t="shared" ref="F647:G647" si="1486">I647+L647+O647+R647+U647+X647+AA647+AD647+AK647+AG647</f>
        <v>0</v>
      </c>
      <c r="G647" s="5">
        <f t="shared" si="1486"/>
        <v>0</v>
      </c>
      <c r="H647" s="33">
        <f t="shared" si="13"/>
        <v>0</v>
      </c>
      <c r="I647" s="73"/>
      <c r="J647" s="61"/>
      <c r="K647" s="50">
        <f t="shared" si="51"/>
        <v>0</v>
      </c>
      <c r="L647" s="61"/>
      <c r="M647" s="61"/>
      <c r="N647" s="33">
        <f t="shared" si="17"/>
        <v>0</v>
      </c>
      <c r="O647" s="73"/>
      <c r="P647" s="61"/>
      <c r="Q647" s="50">
        <f t="shared" si="19"/>
        <v>0</v>
      </c>
      <c r="R647" s="61"/>
      <c r="S647" s="61"/>
      <c r="T647" s="56">
        <f t="shared" si="21"/>
        <v>0</v>
      </c>
      <c r="U647" s="71"/>
      <c r="V647" s="61"/>
      <c r="W647" s="50">
        <f t="shared" si="23"/>
        <v>0</v>
      </c>
      <c r="X647" s="61"/>
      <c r="Y647" s="61"/>
      <c r="Z647" s="50">
        <f t="shared" si="103"/>
        <v>0</v>
      </c>
      <c r="AA647" s="61"/>
      <c r="AB647" s="61"/>
      <c r="AC647" s="56">
        <f t="shared" si="104"/>
        <v>0</v>
      </c>
      <c r="AD647" s="71"/>
      <c r="AE647" s="61"/>
      <c r="AF647" s="33">
        <f t="shared" si="1414"/>
        <v>0</v>
      </c>
      <c r="AG647" s="73"/>
      <c r="AH647" s="61"/>
      <c r="AI647" s="55"/>
      <c r="AJ647" s="56">
        <f t="shared" si="31"/>
        <v>0</v>
      </c>
      <c r="AK647" s="71"/>
      <c r="AL647" s="73"/>
      <c r="AM647" s="55"/>
    </row>
    <row r="648" hidden="1" outlineLevel="1" collapsed="1">
      <c r="A648" s="22">
        <v>80.0</v>
      </c>
      <c r="B648" s="22" t="s">
        <v>259</v>
      </c>
      <c r="C648" s="22" t="s">
        <v>260</v>
      </c>
      <c r="D648" s="24"/>
      <c r="E648" s="25">
        <f t="shared" si="11"/>
        <v>4831.26543</v>
      </c>
      <c r="F648" s="25">
        <f t="shared" ref="F648:G648" si="1487">SUM(F649:F655)</f>
        <v>4831.26543</v>
      </c>
      <c r="G648" s="25">
        <f t="shared" si="1487"/>
        <v>0</v>
      </c>
      <c r="H648" s="26">
        <f t="shared" si="13"/>
        <v>0</v>
      </c>
      <c r="I648" s="22">
        <f t="shared" ref="I648:J648" si="1488">SUM(I649:I655)</f>
        <v>0</v>
      </c>
      <c r="J648" s="22">
        <f t="shared" si="1488"/>
        <v>0</v>
      </c>
      <c r="K648" s="26">
        <f t="shared" si="51"/>
        <v>796.8503</v>
      </c>
      <c r="L648" s="22">
        <f t="shared" ref="L648:M648" si="1489">SUM(L649:L655)</f>
        <v>796.8503</v>
      </c>
      <c r="M648" s="22">
        <f t="shared" si="1489"/>
        <v>0</v>
      </c>
      <c r="N648" s="26">
        <f t="shared" si="17"/>
        <v>0</v>
      </c>
      <c r="O648" s="22">
        <f t="shared" ref="O648:P648" si="1490">SUM(O649:O655)</f>
        <v>0</v>
      </c>
      <c r="P648" s="22">
        <f t="shared" si="1490"/>
        <v>0</v>
      </c>
      <c r="Q648" s="26">
        <f t="shared" si="19"/>
        <v>0</v>
      </c>
      <c r="R648" s="22">
        <f t="shared" ref="R648:S648" si="1491">SUM(R649:R655)</f>
        <v>0</v>
      </c>
      <c r="S648" s="22">
        <f t="shared" si="1491"/>
        <v>0</v>
      </c>
      <c r="T648" s="26">
        <f t="shared" si="21"/>
        <v>1580.404</v>
      </c>
      <c r="U648" s="22">
        <f t="shared" ref="U648:V648" si="1492">SUM(U649:U655)</f>
        <v>1580.404</v>
      </c>
      <c r="V648" s="22">
        <f t="shared" si="1492"/>
        <v>0</v>
      </c>
      <c r="W648" s="26">
        <f t="shared" si="23"/>
        <v>0</v>
      </c>
      <c r="X648" s="22">
        <f t="shared" ref="X648:Y648" si="1493">SUM(X649:X655)</f>
        <v>0</v>
      </c>
      <c r="Y648" s="22">
        <f t="shared" si="1493"/>
        <v>0</v>
      </c>
      <c r="Z648" s="26">
        <f t="shared" si="103"/>
        <v>462.72457</v>
      </c>
      <c r="AA648" s="22">
        <f t="shared" ref="AA648:AB648" si="1494">SUM(AA649:AA655)</f>
        <v>462.72457</v>
      </c>
      <c r="AB648" s="22">
        <f t="shared" si="1494"/>
        <v>0</v>
      </c>
      <c r="AC648" s="26">
        <f t="shared" si="104"/>
        <v>1397.35401</v>
      </c>
      <c r="AD648" s="22">
        <f t="shared" ref="AD648:AE648" si="1495">SUM(AD649:AD655)</f>
        <v>1397.35401</v>
      </c>
      <c r="AE648" s="22">
        <f t="shared" si="1495"/>
        <v>0</v>
      </c>
      <c r="AF648" s="26">
        <f t="shared" si="1414"/>
        <v>0</v>
      </c>
      <c r="AG648" s="22">
        <f t="shared" ref="AG648:AH648" si="1496">SUM(AG649:AG655)</f>
        <v>0</v>
      </c>
      <c r="AH648" s="22">
        <f t="shared" si="1496"/>
        <v>0</v>
      </c>
      <c r="AI648" s="27"/>
      <c r="AJ648" s="26">
        <f t="shared" si="31"/>
        <v>593.93255</v>
      </c>
      <c r="AK648" s="22">
        <f t="shared" ref="AK648:AL648" si="1497">SUM(AK649:AK655)</f>
        <v>593.93255</v>
      </c>
      <c r="AL648" s="22">
        <f t="shared" si="1497"/>
        <v>0</v>
      </c>
      <c r="AM648" s="27"/>
    </row>
    <row r="649" hidden="1" outlineLevel="2">
      <c r="A649" s="92"/>
      <c r="B649" s="116"/>
      <c r="C649" s="116"/>
      <c r="D649" s="11">
        <v>2015.0</v>
      </c>
      <c r="E649" s="5">
        <f t="shared" si="11"/>
        <v>482.072</v>
      </c>
      <c r="F649" s="5">
        <f t="shared" ref="F649:G649" si="1498">I649+L649+O649+R649+U649+X649+AA649+AD649+AK649+AG649</f>
        <v>482.072</v>
      </c>
      <c r="G649" s="5">
        <f t="shared" si="1498"/>
        <v>0</v>
      </c>
      <c r="H649" s="50">
        <f t="shared" si="13"/>
        <v>0</v>
      </c>
      <c r="I649" s="61"/>
      <c r="J649" s="61"/>
      <c r="K649" s="33">
        <f t="shared" si="51"/>
        <v>398.696</v>
      </c>
      <c r="L649" s="73">
        <v>398.696</v>
      </c>
      <c r="M649" s="61"/>
      <c r="N649" s="50">
        <f t="shared" si="17"/>
        <v>0</v>
      </c>
      <c r="O649" s="61"/>
      <c r="P649" s="61"/>
      <c r="Q649" s="50">
        <f t="shared" si="19"/>
        <v>0</v>
      </c>
      <c r="R649" s="61"/>
      <c r="S649" s="61"/>
      <c r="T649" s="50">
        <f t="shared" si="21"/>
        <v>0</v>
      </c>
      <c r="U649" s="61"/>
      <c r="V649" s="61"/>
      <c r="W649" s="50">
        <f t="shared" si="23"/>
        <v>0</v>
      </c>
      <c r="X649" s="61"/>
      <c r="Y649" s="61"/>
      <c r="Z649" s="50">
        <f t="shared" si="103"/>
        <v>0</v>
      </c>
      <c r="AA649" s="61"/>
      <c r="AB649" s="61"/>
      <c r="AC649" s="50">
        <f t="shared" si="104"/>
        <v>0</v>
      </c>
      <c r="AD649" s="61"/>
      <c r="AE649" s="61"/>
      <c r="AF649" s="50">
        <f t="shared" si="1414"/>
        <v>0</v>
      </c>
      <c r="AG649" s="61"/>
      <c r="AH649" s="61"/>
      <c r="AI649" s="55"/>
      <c r="AJ649" s="33">
        <f t="shared" si="31"/>
        <v>83.376</v>
      </c>
      <c r="AK649" s="73">
        <v>83.376</v>
      </c>
      <c r="AL649" s="61"/>
      <c r="AM649" s="55"/>
    </row>
    <row r="650" hidden="1" outlineLevel="2">
      <c r="A650" s="92"/>
      <c r="B650" s="116"/>
      <c r="C650" s="116"/>
      <c r="D650" s="11">
        <v>2016.0</v>
      </c>
      <c r="E650" s="5">
        <f t="shared" si="11"/>
        <v>145.80001</v>
      </c>
      <c r="F650" s="5">
        <f t="shared" ref="F650:G650" si="1499">I650+L650+O650+R650+U650+X650+AA650+AD650+AK650+AG650</f>
        <v>145.80001</v>
      </c>
      <c r="G650" s="5">
        <f t="shared" si="1499"/>
        <v>0</v>
      </c>
      <c r="H650" s="50">
        <f t="shared" si="13"/>
        <v>0</v>
      </c>
      <c r="I650" s="61"/>
      <c r="J650" s="61"/>
      <c r="K650" s="50">
        <f t="shared" si="51"/>
        <v>0</v>
      </c>
      <c r="L650" s="61"/>
      <c r="M650" s="61"/>
      <c r="N650" s="50">
        <f t="shared" si="17"/>
        <v>0</v>
      </c>
      <c r="O650" s="61"/>
      <c r="P650" s="61"/>
      <c r="Q650" s="50">
        <f t="shared" si="19"/>
        <v>0</v>
      </c>
      <c r="R650" s="61"/>
      <c r="S650" s="61"/>
      <c r="T650" s="50">
        <f t="shared" si="21"/>
        <v>0</v>
      </c>
      <c r="U650" s="61"/>
      <c r="V650" s="61"/>
      <c r="W650" s="50">
        <f t="shared" si="23"/>
        <v>0</v>
      </c>
      <c r="X650" s="61"/>
      <c r="Y650" s="61"/>
      <c r="Z650" s="50">
        <f t="shared" si="103"/>
        <v>0</v>
      </c>
      <c r="AA650" s="61"/>
      <c r="AB650" s="61"/>
      <c r="AC650" s="50">
        <f t="shared" si="104"/>
        <v>0</v>
      </c>
      <c r="AD650" s="61"/>
      <c r="AE650" s="61"/>
      <c r="AF650" s="50">
        <f t="shared" si="1414"/>
        <v>0</v>
      </c>
      <c r="AG650" s="61"/>
      <c r="AH650" s="61"/>
      <c r="AI650" s="55"/>
      <c r="AJ650" s="33">
        <f t="shared" si="31"/>
        <v>145.80001</v>
      </c>
      <c r="AK650" s="73">
        <v>145.80001</v>
      </c>
      <c r="AL650" s="61"/>
      <c r="AM650" s="55"/>
    </row>
    <row r="651" hidden="1" outlineLevel="2">
      <c r="A651" s="92"/>
      <c r="B651" s="116"/>
      <c r="C651" s="116"/>
      <c r="D651" s="11">
        <v>2017.0</v>
      </c>
      <c r="E651" s="5">
        <f t="shared" si="11"/>
        <v>543.5884</v>
      </c>
      <c r="F651" s="5">
        <f t="shared" ref="F651:G651" si="1500">I651+L651+O651+R651+U651+X651+AA651+AD651+AK651+AG651</f>
        <v>543.5884</v>
      </c>
      <c r="G651" s="5">
        <f t="shared" si="1500"/>
        <v>0</v>
      </c>
      <c r="H651" s="50">
        <f t="shared" si="13"/>
        <v>0</v>
      </c>
      <c r="I651" s="61"/>
      <c r="J651" s="61"/>
      <c r="K651" s="33">
        <f t="shared" si="51"/>
        <v>69.83223</v>
      </c>
      <c r="L651" s="73">
        <v>69.83223</v>
      </c>
      <c r="M651" s="61"/>
      <c r="N651" s="50">
        <f t="shared" si="17"/>
        <v>0</v>
      </c>
      <c r="O651" s="61"/>
      <c r="P651" s="61"/>
      <c r="Q651" s="50">
        <f t="shared" si="19"/>
        <v>0</v>
      </c>
      <c r="R651" s="61"/>
      <c r="S651" s="61"/>
      <c r="T651" s="50">
        <f t="shared" si="21"/>
        <v>0</v>
      </c>
      <c r="U651" s="61"/>
      <c r="V651" s="61"/>
      <c r="W651" s="50">
        <f t="shared" si="23"/>
        <v>0</v>
      </c>
      <c r="X651" s="61"/>
      <c r="Y651" s="61"/>
      <c r="Z651" s="33">
        <f t="shared" si="103"/>
        <v>445.85161</v>
      </c>
      <c r="AA651" s="73">
        <v>445.85161</v>
      </c>
      <c r="AB651" s="61"/>
      <c r="AC651" s="56">
        <f t="shared" si="104"/>
        <v>21.182</v>
      </c>
      <c r="AD651" s="81">
        <v>21.182</v>
      </c>
      <c r="AE651" s="61"/>
      <c r="AF651" s="50">
        <f t="shared" si="1414"/>
        <v>0</v>
      </c>
      <c r="AG651" s="61"/>
      <c r="AH651" s="61"/>
      <c r="AI651" s="55"/>
      <c r="AJ651" s="33">
        <f t="shared" si="31"/>
        <v>6.72256</v>
      </c>
      <c r="AK651" s="73">
        <v>6.72256</v>
      </c>
      <c r="AL651" s="61"/>
      <c r="AM651" s="55"/>
    </row>
    <row r="652" hidden="1" outlineLevel="2">
      <c r="A652" s="92"/>
      <c r="B652" s="116"/>
      <c r="C652" s="116"/>
      <c r="D652" s="11">
        <v>2018.0</v>
      </c>
      <c r="E652" s="5">
        <f t="shared" si="11"/>
        <v>850.87049</v>
      </c>
      <c r="F652" s="5">
        <f t="shared" ref="F652:G652" si="1501">I652+L652+O652+R652+U652+X652+AA652+AD652+AK652+AG652</f>
        <v>850.87049</v>
      </c>
      <c r="G652" s="5">
        <f t="shared" si="1501"/>
        <v>0</v>
      </c>
      <c r="H652" s="50">
        <f t="shared" si="13"/>
        <v>0</v>
      </c>
      <c r="I652" s="61"/>
      <c r="J652" s="61"/>
      <c r="K652" s="33">
        <f t="shared" si="51"/>
        <v>328.32207</v>
      </c>
      <c r="L652" s="73">
        <v>328.32207</v>
      </c>
      <c r="M652" s="61"/>
      <c r="N652" s="50">
        <f t="shared" si="17"/>
        <v>0</v>
      </c>
      <c r="O652" s="61"/>
      <c r="P652" s="61"/>
      <c r="Q652" s="50">
        <f t="shared" si="19"/>
        <v>0</v>
      </c>
      <c r="R652" s="61"/>
      <c r="S652" s="61"/>
      <c r="T652" s="50">
        <f t="shared" si="21"/>
        <v>0</v>
      </c>
      <c r="U652" s="61"/>
      <c r="V652" s="61"/>
      <c r="W652" s="50">
        <f t="shared" si="23"/>
        <v>0</v>
      </c>
      <c r="X652" s="61"/>
      <c r="Y652" s="61"/>
      <c r="Z652" s="33">
        <f t="shared" si="103"/>
        <v>16.87296</v>
      </c>
      <c r="AA652" s="73">
        <v>16.87296</v>
      </c>
      <c r="AB652" s="61"/>
      <c r="AC652" s="33">
        <f t="shared" si="104"/>
        <v>454.73546</v>
      </c>
      <c r="AD652" s="73">
        <v>454.73546</v>
      </c>
      <c r="AE652" s="61"/>
      <c r="AF652" s="50">
        <f t="shared" si="1414"/>
        <v>0</v>
      </c>
      <c r="AG652" s="61"/>
      <c r="AH652" s="61"/>
      <c r="AI652" s="55"/>
      <c r="AJ652" s="33">
        <f t="shared" si="31"/>
        <v>50.94</v>
      </c>
      <c r="AK652" s="73">
        <v>50.94</v>
      </c>
      <c r="AL652" s="61"/>
      <c r="AM652" s="55"/>
    </row>
    <row r="653" hidden="1" outlineLevel="2">
      <c r="A653" s="92"/>
      <c r="B653" s="116"/>
      <c r="C653" s="116"/>
      <c r="D653" s="11">
        <v>2019.0</v>
      </c>
      <c r="E653" s="5">
        <f t="shared" si="11"/>
        <v>1654.76053</v>
      </c>
      <c r="F653" s="5">
        <f t="shared" ref="F653:G653" si="1502">I653+L653+O653+R653+U653+X653+AA653+AD653+AK653+AG653</f>
        <v>1654.76053</v>
      </c>
      <c r="G653" s="5">
        <f t="shared" si="1502"/>
        <v>0</v>
      </c>
      <c r="H653" s="50">
        <f t="shared" si="13"/>
        <v>0</v>
      </c>
      <c r="I653" s="61"/>
      <c r="J653" s="61"/>
      <c r="K653" s="50">
        <f t="shared" si="51"/>
        <v>0</v>
      </c>
      <c r="L653" s="61"/>
      <c r="M653" s="61"/>
      <c r="N653" s="50">
        <f t="shared" si="17"/>
        <v>0</v>
      </c>
      <c r="O653" s="61"/>
      <c r="P653" s="61"/>
      <c r="Q653" s="50">
        <f t="shared" si="19"/>
        <v>0</v>
      </c>
      <c r="R653" s="61"/>
      <c r="S653" s="61"/>
      <c r="T653" s="33">
        <f t="shared" si="21"/>
        <v>493.404</v>
      </c>
      <c r="U653" s="72">
        <v>493.404</v>
      </c>
      <c r="V653" s="61"/>
      <c r="W653" s="50">
        <f t="shared" si="23"/>
        <v>0</v>
      </c>
      <c r="X653" s="61"/>
      <c r="Y653" s="61"/>
      <c r="Z653" s="50">
        <f t="shared" si="103"/>
        <v>0</v>
      </c>
      <c r="AA653" s="61"/>
      <c r="AB653" s="61"/>
      <c r="AC653" s="33">
        <f t="shared" si="104"/>
        <v>921.43655</v>
      </c>
      <c r="AD653" s="73">
        <v>921.43655</v>
      </c>
      <c r="AE653" s="61"/>
      <c r="AF653" s="50">
        <f t="shared" si="1414"/>
        <v>0</v>
      </c>
      <c r="AG653" s="61"/>
      <c r="AH653" s="61"/>
      <c r="AI653" s="55"/>
      <c r="AJ653" s="33">
        <f t="shared" si="31"/>
        <v>239.91998</v>
      </c>
      <c r="AK653" s="73">
        <v>239.91998</v>
      </c>
      <c r="AL653" s="61"/>
      <c r="AM653" s="55"/>
    </row>
    <row r="654" hidden="1" outlineLevel="2">
      <c r="A654" s="92"/>
      <c r="B654" s="116"/>
      <c r="C654" s="116"/>
      <c r="D654" s="11">
        <v>2020.0</v>
      </c>
      <c r="E654" s="5">
        <f t="shared" si="11"/>
        <v>1154.174</v>
      </c>
      <c r="F654" s="5">
        <f t="shared" ref="F654:G654" si="1503">I654+L654+O654+R654+U654+X654+AA654+AD654+AK654+AG654</f>
        <v>1154.174</v>
      </c>
      <c r="G654" s="5">
        <f t="shared" si="1503"/>
        <v>0</v>
      </c>
      <c r="H654" s="50">
        <f t="shared" si="13"/>
        <v>0</v>
      </c>
      <c r="I654" s="61"/>
      <c r="J654" s="61"/>
      <c r="K654" s="50">
        <f t="shared" si="51"/>
        <v>0</v>
      </c>
      <c r="L654" s="61"/>
      <c r="M654" s="61"/>
      <c r="N654" s="50">
        <f t="shared" si="17"/>
        <v>0</v>
      </c>
      <c r="O654" s="61"/>
      <c r="P654" s="61"/>
      <c r="Q654" s="50">
        <f t="shared" si="19"/>
        <v>0</v>
      </c>
      <c r="R654" s="61"/>
      <c r="S654" s="61"/>
      <c r="T654" s="33">
        <f t="shared" si="21"/>
        <v>1087</v>
      </c>
      <c r="U654" s="73">
        <v>1087.0</v>
      </c>
      <c r="V654" s="61"/>
      <c r="W654" s="50">
        <f t="shared" si="23"/>
        <v>0</v>
      </c>
      <c r="X654" s="61"/>
      <c r="Y654" s="61"/>
      <c r="Z654" s="50">
        <f t="shared" si="103"/>
        <v>0</v>
      </c>
      <c r="AA654" s="61"/>
      <c r="AB654" s="61"/>
      <c r="AC654" s="50">
        <f t="shared" si="104"/>
        <v>0</v>
      </c>
      <c r="AD654" s="61"/>
      <c r="AE654" s="61"/>
      <c r="AF654" s="50">
        <f t="shared" si="1414"/>
        <v>0</v>
      </c>
      <c r="AG654" s="61"/>
      <c r="AH654" s="61"/>
      <c r="AI654" s="55"/>
      <c r="AJ654" s="56">
        <f t="shared" si="31"/>
        <v>67.174</v>
      </c>
      <c r="AK654" s="71">
        <v>67.174</v>
      </c>
      <c r="AL654" s="61"/>
      <c r="AM654" s="55"/>
    </row>
    <row r="655" hidden="1" outlineLevel="2">
      <c r="A655" s="92"/>
      <c r="B655" s="116"/>
      <c r="C655" s="116"/>
      <c r="D655" s="35">
        <v>2021.0</v>
      </c>
      <c r="E655" s="5">
        <f t="shared" si="11"/>
        <v>0</v>
      </c>
      <c r="F655" s="5">
        <f t="shared" ref="F655:G655" si="1504">I655+L655+O655+R655+U655+X655+AA655+AD655+AK655+AG655</f>
        <v>0</v>
      </c>
      <c r="G655" s="5">
        <f t="shared" si="1504"/>
        <v>0</v>
      </c>
      <c r="H655" s="50">
        <f t="shared" si="13"/>
        <v>0</v>
      </c>
      <c r="I655" s="61"/>
      <c r="J655" s="61"/>
      <c r="K655" s="50">
        <f t="shared" si="51"/>
        <v>0</v>
      </c>
      <c r="L655" s="61"/>
      <c r="M655" s="61"/>
      <c r="N655" s="50">
        <f t="shared" si="17"/>
        <v>0</v>
      </c>
      <c r="O655" s="61"/>
      <c r="P655" s="61"/>
      <c r="Q655" s="50">
        <f t="shared" si="19"/>
        <v>0</v>
      </c>
      <c r="R655" s="61"/>
      <c r="S655" s="61"/>
      <c r="T655" s="33">
        <f t="shared" si="21"/>
        <v>0</v>
      </c>
      <c r="U655" s="73"/>
      <c r="V655" s="61"/>
      <c r="W655" s="50">
        <f t="shared" si="23"/>
        <v>0</v>
      </c>
      <c r="X655" s="61"/>
      <c r="Y655" s="61"/>
      <c r="Z655" s="50">
        <f t="shared" si="103"/>
        <v>0</v>
      </c>
      <c r="AA655" s="61"/>
      <c r="AB655" s="61"/>
      <c r="AC655" s="50">
        <f t="shared" si="104"/>
        <v>0</v>
      </c>
      <c r="AD655" s="61"/>
      <c r="AE655" s="61"/>
      <c r="AF655" s="50">
        <f t="shared" si="1414"/>
        <v>0</v>
      </c>
      <c r="AG655" s="61"/>
      <c r="AH655" s="61"/>
      <c r="AI655" s="55"/>
      <c r="AJ655" s="56">
        <f t="shared" si="31"/>
        <v>0</v>
      </c>
      <c r="AK655" s="71"/>
      <c r="AL655" s="61"/>
      <c r="AM655" s="55"/>
    </row>
    <row r="656" hidden="1" outlineLevel="1" collapsed="1">
      <c r="A656" s="22">
        <v>81.0</v>
      </c>
      <c r="B656" s="22" t="s">
        <v>261</v>
      </c>
      <c r="C656" s="22" t="s">
        <v>262</v>
      </c>
      <c r="D656" s="24"/>
      <c r="E656" s="25">
        <f t="shared" si="11"/>
        <v>2003.02472</v>
      </c>
      <c r="F656" s="25">
        <f t="shared" ref="F656:G656" si="1505">SUM(F657:F663)</f>
        <v>2003.02472</v>
      </c>
      <c r="G656" s="25">
        <f t="shared" si="1505"/>
        <v>0</v>
      </c>
      <c r="H656" s="26">
        <f t="shared" si="13"/>
        <v>370.61454</v>
      </c>
      <c r="I656" s="22">
        <f t="shared" ref="I656:J656" si="1506">SUM(I657:I663)</f>
        <v>370.61454</v>
      </c>
      <c r="J656" s="22">
        <f t="shared" si="1506"/>
        <v>0</v>
      </c>
      <c r="K656" s="26">
        <f t="shared" si="51"/>
        <v>331.77341</v>
      </c>
      <c r="L656" s="22">
        <f t="shared" ref="L656:M656" si="1507">SUM(L657:L663)</f>
        <v>331.77341</v>
      </c>
      <c r="M656" s="22">
        <f t="shared" si="1507"/>
        <v>0</v>
      </c>
      <c r="N656" s="26">
        <f t="shared" si="17"/>
        <v>0</v>
      </c>
      <c r="O656" s="22">
        <f t="shared" ref="O656:P656" si="1508">SUM(O657:O663)</f>
        <v>0</v>
      </c>
      <c r="P656" s="22">
        <f t="shared" si="1508"/>
        <v>0</v>
      </c>
      <c r="Q656" s="26">
        <f t="shared" si="19"/>
        <v>0</v>
      </c>
      <c r="R656" s="22">
        <f t="shared" ref="R656:S656" si="1509">SUM(R657:R663)</f>
        <v>0</v>
      </c>
      <c r="S656" s="22">
        <f t="shared" si="1509"/>
        <v>0</v>
      </c>
      <c r="T656" s="26">
        <f t="shared" si="21"/>
        <v>0</v>
      </c>
      <c r="U656" s="22">
        <f t="shared" ref="U656:V656" si="1510">SUM(U657:U663)</f>
        <v>0</v>
      </c>
      <c r="V656" s="22">
        <f t="shared" si="1510"/>
        <v>0</v>
      </c>
      <c r="W656" s="26">
        <f t="shared" si="23"/>
        <v>0</v>
      </c>
      <c r="X656" s="22">
        <f t="shared" ref="X656:Y656" si="1511">SUM(X657:X663)</f>
        <v>0</v>
      </c>
      <c r="Y656" s="22">
        <f t="shared" si="1511"/>
        <v>0</v>
      </c>
      <c r="Z656" s="26">
        <f t="shared" si="103"/>
        <v>471.228</v>
      </c>
      <c r="AA656" s="22">
        <f t="shared" ref="AA656:AB656" si="1512">SUM(AA657:AA663)</f>
        <v>471.228</v>
      </c>
      <c r="AB656" s="22">
        <f t="shared" si="1512"/>
        <v>0</v>
      </c>
      <c r="AC656" s="26">
        <f t="shared" si="104"/>
        <v>0</v>
      </c>
      <c r="AD656" s="22">
        <f t="shared" ref="AD656:AE656" si="1513">SUM(AD657:AD663)</f>
        <v>0</v>
      </c>
      <c r="AE656" s="22">
        <f t="shared" si="1513"/>
        <v>0</v>
      </c>
      <c r="AF656" s="26">
        <f t="shared" si="1414"/>
        <v>245.3124</v>
      </c>
      <c r="AG656" s="22">
        <f t="shared" ref="AG656:AH656" si="1514">SUM(AG657:AG663)</f>
        <v>245.3124</v>
      </c>
      <c r="AH656" s="22">
        <f t="shared" si="1514"/>
        <v>0</v>
      </c>
      <c r="AI656" s="27"/>
      <c r="AJ656" s="26">
        <f t="shared" si="31"/>
        <v>584.09637</v>
      </c>
      <c r="AK656" s="22">
        <f t="shared" ref="AK656:AL656" si="1515">SUM(AK657:AK663)</f>
        <v>584.09637</v>
      </c>
      <c r="AL656" s="22">
        <f t="shared" si="1515"/>
        <v>0</v>
      </c>
      <c r="AM656" s="27"/>
    </row>
    <row r="657" hidden="1" outlineLevel="2">
      <c r="A657" s="92"/>
      <c r="B657" s="116"/>
      <c r="C657" s="116"/>
      <c r="D657" s="11">
        <v>2015.0</v>
      </c>
      <c r="E657" s="5">
        <f t="shared" si="11"/>
        <v>116.098</v>
      </c>
      <c r="F657" s="5">
        <f t="shared" ref="F657:G657" si="1516">I657+L657+O657+R657+U657+X657+AA657+AD657+AK657+AG657</f>
        <v>116.098</v>
      </c>
      <c r="G657" s="5">
        <f t="shared" si="1516"/>
        <v>0</v>
      </c>
      <c r="H657" s="33">
        <f t="shared" si="13"/>
        <v>99.517</v>
      </c>
      <c r="I657" s="73">
        <v>99.517</v>
      </c>
      <c r="J657" s="61"/>
      <c r="K657" s="50">
        <f t="shared" si="51"/>
        <v>0</v>
      </c>
      <c r="L657" s="61"/>
      <c r="M657" s="61"/>
      <c r="N657" s="50">
        <f t="shared" si="17"/>
        <v>0</v>
      </c>
      <c r="O657" s="61"/>
      <c r="P657" s="61"/>
      <c r="Q657" s="50">
        <f t="shared" si="19"/>
        <v>0</v>
      </c>
      <c r="R657" s="61"/>
      <c r="S657" s="61"/>
      <c r="T657" s="50">
        <f t="shared" si="21"/>
        <v>0</v>
      </c>
      <c r="U657" s="61"/>
      <c r="V657" s="61"/>
      <c r="W657" s="50">
        <f t="shared" si="23"/>
        <v>0</v>
      </c>
      <c r="X657" s="61"/>
      <c r="Y657" s="61"/>
      <c r="Z657" s="50">
        <f t="shared" si="103"/>
        <v>0</v>
      </c>
      <c r="AA657" s="61"/>
      <c r="AB657" s="61"/>
      <c r="AC657" s="50">
        <f t="shared" si="104"/>
        <v>0</v>
      </c>
      <c r="AD657" s="61"/>
      <c r="AE657" s="61"/>
      <c r="AF657" s="50">
        <f t="shared" si="1414"/>
        <v>0</v>
      </c>
      <c r="AG657" s="61"/>
      <c r="AH657" s="61"/>
      <c r="AI657" s="55"/>
      <c r="AJ657" s="33">
        <f t="shared" si="31"/>
        <v>16.581</v>
      </c>
      <c r="AK657" s="73">
        <v>16.581</v>
      </c>
      <c r="AL657" s="61"/>
      <c r="AM657" s="55"/>
    </row>
    <row r="658" hidden="1" outlineLevel="2">
      <c r="A658" s="92"/>
      <c r="B658" s="116"/>
      <c r="C658" s="116"/>
      <c r="D658" s="11">
        <v>2016.0</v>
      </c>
      <c r="E658" s="5">
        <f t="shared" si="11"/>
        <v>247.76226</v>
      </c>
      <c r="F658" s="5">
        <f t="shared" ref="F658:G658" si="1517">I658+L658+O658+R658+U658+X658+AA658+AD658+AK658+AG658</f>
        <v>247.76226</v>
      </c>
      <c r="G658" s="5">
        <f t="shared" si="1517"/>
        <v>0</v>
      </c>
      <c r="H658" s="33">
        <f t="shared" si="13"/>
        <v>128.06458</v>
      </c>
      <c r="I658" s="73">
        <v>128.06458</v>
      </c>
      <c r="J658" s="61"/>
      <c r="K658" s="50">
        <f t="shared" si="51"/>
        <v>0</v>
      </c>
      <c r="L658" s="61"/>
      <c r="M658" s="61"/>
      <c r="N658" s="50">
        <f t="shared" si="17"/>
        <v>0</v>
      </c>
      <c r="O658" s="61"/>
      <c r="P658" s="61"/>
      <c r="Q658" s="50">
        <f t="shared" si="19"/>
        <v>0</v>
      </c>
      <c r="R658" s="61"/>
      <c r="S658" s="61"/>
      <c r="T658" s="50">
        <f t="shared" si="21"/>
        <v>0</v>
      </c>
      <c r="U658" s="61"/>
      <c r="V658" s="61"/>
      <c r="W658" s="50">
        <f t="shared" si="23"/>
        <v>0</v>
      </c>
      <c r="X658" s="61"/>
      <c r="Y658" s="61"/>
      <c r="Z658" s="50">
        <f t="shared" si="103"/>
        <v>0</v>
      </c>
      <c r="AA658" s="61"/>
      <c r="AB658" s="61"/>
      <c r="AC658" s="50">
        <f t="shared" si="104"/>
        <v>0</v>
      </c>
      <c r="AD658" s="61"/>
      <c r="AE658" s="61"/>
      <c r="AF658" s="50">
        <f t="shared" si="1414"/>
        <v>0</v>
      </c>
      <c r="AG658" s="61"/>
      <c r="AH658" s="61"/>
      <c r="AI658" s="55"/>
      <c r="AJ658" s="33">
        <f t="shared" si="31"/>
        <v>119.69768</v>
      </c>
      <c r="AK658" s="73">
        <v>119.69768</v>
      </c>
      <c r="AL658" s="61"/>
      <c r="AM658" s="55"/>
    </row>
    <row r="659" hidden="1" outlineLevel="2">
      <c r="A659" s="92"/>
      <c r="B659" s="116"/>
      <c r="C659" s="116"/>
      <c r="D659" s="11">
        <v>2017.0</v>
      </c>
      <c r="E659" s="5">
        <f t="shared" si="11"/>
        <v>2.07869</v>
      </c>
      <c r="F659" s="5">
        <f t="shared" ref="F659:G659" si="1518">I659+L659+O659+R659+U659+X659+AA659+AD659+AK659+AG659</f>
        <v>2.07869</v>
      </c>
      <c r="G659" s="5">
        <f t="shared" si="1518"/>
        <v>0</v>
      </c>
      <c r="H659" s="50">
        <f t="shared" si="13"/>
        <v>0</v>
      </c>
      <c r="I659" s="61"/>
      <c r="J659" s="61"/>
      <c r="K659" s="50">
        <f t="shared" si="51"/>
        <v>0</v>
      </c>
      <c r="L659" s="61"/>
      <c r="M659" s="61"/>
      <c r="N659" s="50">
        <f t="shared" si="17"/>
        <v>0</v>
      </c>
      <c r="O659" s="61"/>
      <c r="P659" s="61"/>
      <c r="Q659" s="50">
        <f t="shared" si="19"/>
        <v>0</v>
      </c>
      <c r="R659" s="61"/>
      <c r="S659" s="61"/>
      <c r="T659" s="50">
        <f t="shared" si="21"/>
        <v>0</v>
      </c>
      <c r="U659" s="61"/>
      <c r="V659" s="61"/>
      <c r="W659" s="50">
        <f t="shared" si="23"/>
        <v>0</v>
      </c>
      <c r="X659" s="61"/>
      <c r="Y659" s="61"/>
      <c r="Z659" s="50">
        <f t="shared" si="103"/>
        <v>0</v>
      </c>
      <c r="AA659" s="61"/>
      <c r="AB659" s="61"/>
      <c r="AC659" s="50">
        <f t="shared" si="104"/>
        <v>0</v>
      </c>
      <c r="AD659" s="61"/>
      <c r="AE659" s="61"/>
      <c r="AF659" s="50">
        <f t="shared" si="1414"/>
        <v>0</v>
      </c>
      <c r="AG659" s="61"/>
      <c r="AH659" s="61"/>
      <c r="AI659" s="55"/>
      <c r="AJ659" s="33">
        <f t="shared" si="31"/>
        <v>2.07869</v>
      </c>
      <c r="AK659" s="73">
        <v>2.07869</v>
      </c>
      <c r="AL659" s="61"/>
      <c r="AM659" s="55"/>
    </row>
    <row r="660" hidden="1" outlineLevel="2">
      <c r="A660" s="92"/>
      <c r="B660" s="116"/>
      <c r="C660" s="116"/>
      <c r="D660" s="11">
        <v>2018.0</v>
      </c>
      <c r="E660" s="5">
        <f t="shared" si="11"/>
        <v>428.26841</v>
      </c>
      <c r="F660" s="5">
        <f t="shared" ref="F660:G660" si="1519">I660+L660+O660+R660+U660+X660+AA660+AD660+AK660+AG660</f>
        <v>428.26841</v>
      </c>
      <c r="G660" s="5">
        <f t="shared" si="1519"/>
        <v>0</v>
      </c>
      <c r="H660" s="50">
        <f t="shared" si="13"/>
        <v>0</v>
      </c>
      <c r="I660" s="61"/>
      <c r="J660" s="61"/>
      <c r="K660" s="33">
        <f t="shared" si="51"/>
        <v>331.77341</v>
      </c>
      <c r="L660" s="73">
        <v>331.77341</v>
      </c>
      <c r="M660" s="61"/>
      <c r="N660" s="50">
        <f t="shared" si="17"/>
        <v>0</v>
      </c>
      <c r="O660" s="61"/>
      <c r="P660" s="61"/>
      <c r="Q660" s="50">
        <f t="shared" si="19"/>
        <v>0</v>
      </c>
      <c r="R660" s="61"/>
      <c r="S660" s="61"/>
      <c r="T660" s="50">
        <f t="shared" si="21"/>
        <v>0</v>
      </c>
      <c r="U660" s="61"/>
      <c r="V660" s="61"/>
      <c r="W660" s="50">
        <f t="shared" si="23"/>
        <v>0</v>
      </c>
      <c r="X660" s="61"/>
      <c r="Y660" s="61"/>
      <c r="Z660" s="50">
        <f t="shared" si="103"/>
        <v>0</v>
      </c>
      <c r="AA660" s="61"/>
      <c r="AB660" s="61"/>
      <c r="AC660" s="50">
        <f t="shared" si="104"/>
        <v>0</v>
      </c>
      <c r="AD660" s="61"/>
      <c r="AE660" s="61"/>
      <c r="AF660" s="50">
        <f t="shared" si="1414"/>
        <v>0</v>
      </c>
      <c r="AG660" s="61"/>
      <c r="AH660" s="61"/>
      <c r="AI660" s="55"/>
      <c r="AJ660" s="33">
        <f t="shared" si="31"/>
        <v>96.495</v>
      </c>
      <c r="AK660" s="73">
        <v>96.495</v>
      </c>
      <c r="AL660" s="61"/>
      <c r="AM660" s="55"/>
    </row>
    <row r="661" hidden="1" outlineLevel="2">
      <c r="A661" s="92"/>
      <c r="B661" s="116"/>
      <c r="C661" s="116"/>
      <c r="D661" s="11">
        <v>2019.0</v>
      </c>
      <c r="E661" s="5">
        <f t="shared" si="11"/>
        <v>476.73936</v>
      </c>
      <c r="F661" s="5">
        <f t="shared" ref="F661:G661" si="1520">I661+L661+O661+R661+U661+X661+AA661+AD661+AK661+AG661</f>
        <v>476.73936</v>
      </c>
      <c r="G661" s="5">
        <f t="shared" si="1520"/>
        <v>0</v>
      </c>
      <c r="H661" s="33">
        <f t="shared" si="13"/>
        <v>133.03296</v>
      </c>
      <c r="I661" s="73">
        <v>133.03296</v>
      </c>
      <c r="J661" s="61"/>
      <c r="K661" s="50">
        <f t="shared" si="51"/>
        <v>0</v>
      </c>
      <c r="L661" s="61"/>
      <c r="M661" s="61"/>
      <c r="N661" s="50">
        <f t="shared" si="17"/>
        <v>0</v>
      </c>
      <c r="O661" s="61"/>
      <c r="P661" s="61"/>
      <c r="Q661" s="50">
        <f t="shared" si="19"/>
        <v>0</v>
      </c>
      <c r="R661" s="61"/>
      <c r="S661" s="61"/>
      <c r="T661" s="50">
        <f t="shared" si="21"/>
        <v>0</v>
      </c>
      <c r="U661" s="61"/>
      <c r="V661" s="61"/>
      <c r="W661" s="50">
        <f t="shared" si="23"/>
        <v>0</v>
      </c>
      <c r="X661" s="61"/>
      <c r="Y661" s="61"/>
      <c r="Z661" s="33">
        <f t="shared" si="103"/>
        <v>72.228</v>
      </c>
      <c r="AA661" s="73">
        <v>72.228</v>
      </c>
      <c r="AB661" s="61"/>
      <c r="AC661" s="50">
        <f t="shared" si="104"/>
        <v>0</v>
      </c>
      <c r="AD661" s="61"/>
      <c r="AE661" s="61"/>
      <c r="AF661" s="33">
        <f t="shared" si="1414"/>
        <v>11.3124</v>
      </c>
      <c r="AG661" s="73">
        <v>11.3124</v>
      </c>
      <c r="AH661" s="61"/>
      <c r="AI661" s="48" t="s">
        <v>263</v>
      </c>
      <c r="AJ661" s="33">
        <f t="shared" si="31"/>
        <v>260.166</v>
      </c>
      <c r="AK661" s="73">
        <v>260.166</v>
      </c>
      <c r="AL661" s="61"/>
      <c r="AM661" s="55"/>
    </row>
    <row r="662" hidden="1" outlineLevel="2">
      <c r="A662" s="92"/>
      <c r="B662" s="116"/>
      <c r="C662" s="116"/>
      <c r="D662" s="11">
        <v>2020.0</v>
      </c>
      <c r="E662" s="5">
        <f t="shared" si="11"/>
        <v>732.078</v>
      </c>
      <c r="F662" s="5">
        <f t="shared" ref="F662:G662" si="1521">I662+L662+O662+R662+U662+X662+AA662+AD662+AK662+AG662</f>
        <v>732.078</v>
      </c>
      <c r="G662" s="5">
        <f t="shared" si="1521"/>
        <v>0</v>
      </c>
      <c r="H662" s="33">
        <f t="shared" si="13"/>
        <v>10</v>
      </c>
      <c r="I662" s="130">
        <v>10.0</v>
      </c>
      <c r="J662" s="61"/>
      <c r="K662" s="50">
        <f t="shared" si="51"/>
        <v>0</v>
      </c>
      <c r="L662" s="61"/>
      <c r="M662" s="61"/>
      <c r="N662" s="50">
        <f t="shared" si="17"/>
        <v>0</v>
      </c>
      <c r="O662" s="61"/>
      <c r="P662" s="61"/>
      <c r="Q662" s="50">
        <f t="shared" si="19"/>
        <v>0</v>
      </c>
      <c r="R662" s="61"/>
      <c r="S662" s="61"/>
      <c r="T662" s="50">
        <f t="shared" si="21"/>
        <v>0</v>
      </c>
      <c r="U662" s="61"/>
      <c r="V662" s="61"/>
      <c r="W662" s="50">
        <f t="shared" si="23"/>
        <v>0</v>
      </c>
      <c r="X662" s="61"/>
      <c r="Y662" s="61"/>
      <c r="Z662" s="33">
        <f t="shared" si="103"/>
        <v>399</v>
      </c>
      <c r="AA662" s="73">
        <v>399.0</v>
      </c>
      <c r="AB662" s="61"/>
      <c r="AC662" s="56">
        <f t="shared" si="104"/>
        <v>0</v>
      </c>
      <c r="AD662" s="71"/>
      <c r="AE662" s="61"/>
      <c r="AF662" s="33">
        <f t="shared" si="1414"/>
        <v>234</v>
      </c>
      <c r="AG662" s="73">
        <v>234.0</v>
      </c>
      <c r="AH662" s="61"/>
      <c r="AI662" s="44" t="s">
        <v>148</v>
      </c>
      <c r="AJ662" s="33">
        <f t="shared" si="31"/>
        <v>89.078</v>
      </c>
      <c r="AK662" s="73">
        <v>89.078</v>
      </c>
      <c r="AL662" s="61"/>
      <c r="AM662" s="55"/>
    </row>
    <row r="663" hidden="1" outlineLevel="2">
      <c r="A663" s="92"/>
      <c r="B663" s="116"/>
      <c r="C663" s="116"/>
      <c r="D663" s="35">
        <v>2021.0</v>
      </c>
      <c r="E663" s="5">
        <f t="shared" si="11"/>
        <v>0</v>
      </c>
      <c r="F663" s="5">
        <f t="shared" ref="F663:G663" si="1522">I663+L663+O663+R663+U663+X663+AA663+AD663+AK663+AG663</f>
        <v>0</v>
      </c>
      <c r="G663" s="5">
        <f t="shared" si="1522"/>
        <v>0</v>
      </c>
      <c r="H663" s="33">
        <f t="shared" si="13"/>
        <v>0</v>
      </c>
      <c r="I663" s="130"/>
      <c r="J663" s="61"/>
      <c r="K663" s="50">
        <f t="shared" si="51"/>
        <v>0</v>
      </c>
      <c r="L663" s="61"/>
      <c r="M663" s="61"/>
      <c r="N663" s="50">
        <f t="shared" si="17"/>
        <v>0</v>
      </c>
      <c r="O663" s="61"/>
      <c r="P663" s="61"/>
      <c r="Q663" s="50">
        <f t="shared" si="19"/>
        <v>0</v>
      </c>
      <c r="R663" s="61"/>
      <c r="S663" s="61"/>
      <c r="T663" s="50">
        <f t="shared" si="21"/>
        <v>0</v>
      </c>
      <c r="U663" s="61"/>
      <c r="V663" s="61"/>
      <c r="W663" s="50">
        <f t="shared" si="23"/>
        <v>0</v>
      </c>
      <c r="X663" s="61"/>
      <c r="Y663" s="61"/>
      <c r="Z663" s="33">
        <f t="shared" si="103"/>
        <v>0</v>
      </c>
      <c r="AA663" s="73"/>
      <c r="AB663" s="61"/>
      <c r="AC663" s="56">
        <f t="shared" si="104"/>
        <v>0</v>
      </c>
      <c r="AD663" s="71"/>
      <c r="AE663" s="61"/>
      <c r="AF663" s="33">
        <f t="shared" si="1414"/>
        <v>0</v>
      </c>
      <c r="AG663" s="73"/>
      <c r="AH663" s="61"/>
      <c r="AI663" s="44"/>
      <c r="AJ663" s="33">
        <f t="shared" si="31"/>
        <v>0</v>
      </c>
      <c r="AK663" s="73"/>
      <c r="AL663" s="61"/>
      <c r="AM663" s="55"/>
    </row>
    <row r="664" hidden="1" outlineLevel="1" collapsed="1">
      <c r="A664" s="22">
        <v>82.0</v>
      </c>
      <c r="B664" s="22" t="s">
        <v>264</v>
      </c>
      <c r="C664" s="22" t="s">
        <v>265</v>
      </c>
      <c r="D664" s="24"/>
      <c r="E664" s="25">
        <f t="shared" si="11"/>
        <v>3043.78185</v>
      </c>
      <c r="F664" s="25">
        <f t="shared" ref="F664:G664" si="1523">SUM(F665:F671)</f>
        <v>3043.78185</v>
      </c>
      <c r="G664" s="25">
        <f t="shared" si="1523"/>
        <v>0</v>
      </c>
      <c r="H664" s="26">
        <f t="shared" si="13"/>
        <v>758.6275</v>
      </c>
      <c r="I664" s="22">
        <f t="shared" ref="I664:J664" si="1524">SUM(I665:I671)</f>
        <v>758.6275</v>
      </c>
      <c r="J664" s="22">
        <f t="shared" si="1524"/>
        <v>0</v>
      </c>
      <c r="K664" s="26">
        <f t="shared" si="51"/>
        <v>115.973</v>
      </c>
      <c r="L664" s="22">
        <f t="shared" ref="L664:M664" si="1525">SUM(L665:L671)</f>
        <v>115.973</v>
      </c>
      <c r="M664" s="22">
        <f t="shared" si="1525"/>
        <v>0</v>
      </c>
      <c r="N664" s="26">
        <f t="shared" si="17"/>
        <v>0</v>
      </c>
      <c r="O664" s="22">
        <f t="shared" ref="O664:P664" si="1526">SUM(O665:O671)</f>
        <v>0</v>
      </c>
      <c r="P664" s="22">
        <f t="shared" si="1526"/>
        <v>0</v>
      </c>
      <c r="Q664" s="26">
        <f t="shared" si="19"/>
        <v>1083</v>
      </c>
      <c r="R664" s="22">
        <f t="shared" ref="R664:S664" si="1527">SUM(R665:R671)</f>
        <v>1083</v>
      </c>
      <c r="S664" s="22">
        <f t="shared" si="1527"/>
        <v>0</v>
      </c>
      <c r="T664" s="26">
        <f t="shared" si="21"/>
        <v>0</v>
      </c>
      <c r="U664" s="22">
        <f t="shared" ref="U664:V664" si="1528">SUM(U665:U671)</f>
        <v>0</v>
      </c>
      <c r="V664" s="22">
        <f t="shared" si="1528"/>
        <v>0</v>
      </c>
      <c r="W664" s="26">
        <f t="shared" si="23"/>
        <v>0</v>
      </c>
      <c r="X664" s="22">
        <f t="shared" ref="X664:Y664" si="1529">SUM(X665:X671)</f>
        <v>0</v>
      </c>
      <c r="Y664" s="22">
        <f t="shared" si="1529"/>
        <v>0</v>
      </c>
      <c r="Z664" s="26">
        <f t="shared" si="103"/>
        <v>0</v>
      </c>
      <c r="AA664" s="22">
        <f t="shared" ref="AA664:AB664" si="1530">SUM(AA665:AA671)</f>
        <v>0</v>
      </c>
      <c r="AB664" s="22">
        <f t="shared" si="1530"/>
        <v>0</v>
      </c>
      <c r="AC664" s="26">
        <f t="shared" si="104"/>
        <v>30</v>
      </c>
      <c r="AD664" s="22">
        <f t="shared" ref="AD664:AE664" si="1531">SUM(AD665:AD671)</f>
        <v>30</v>
      </c>
      <c r="AE664" s="22">
        <f t="shared" si="1531"/>
        <v>0</v>
      </c>
      <c r="AF664" s="26">
        <f t="shared" si="1414"/>
        <v>360.32811</v>
      </c>
      <c r="AG664" s="22">
        <f t="shared" ref="AG664:AH664" si="1532">SUM(AG665:AG671)</f>
        <v>360.32811</v>
      </c>
      <c r="AH664" s="22">
        <f t="shared" si="1532"/>
        <v>0</v>
      </c>
      <c r="AI664" s="27"/>
      <c r="AJ664" s="26">
        <f t="shared" si="31"/>
        <v>695.85324</v>
      </c>
      <c r="AK664" s="22">
        <f t="shared" ref="AK664:AL664" si="1533">SUM(AK665:AK671)</f>
        <v>695.85324</v>
      </c>
      <c r="AL664" s="22">
        <f t="shared" si="1533"/>
        <v>0</v>
      </c>
      <c r="AM664" s="27"/>
    </row>
    <row r="665" hidden="1" outlineLevel="2">
      <c r="A665" s="92"/>
      <c r="B665" s="116"/>
      <c r="C665" s="116"/>
      <c r="D665" s="11">
        <v>2015.0</v>
      </c>
      <c r="E665" s="5">
        <f t="shared" si="11"/>
        <v>142.1186</v>
      </c>
      <c r="F665" s="5">
        <f t="shared" ref="F665:G665" si="1534">I665+L665+O665+R665+U665+X665+AA665+AD665+AK665+AG665</f>
        <v>142.1186</v>
      </c>
      <c r="G665" s="5">
        <f t="shared" si="1534"/>
        <v>0</v>
      </c>
      <c r="H665" s="30">
        <f t="shared" si="13"/>
        <v>0</v>
      </c>
      <c r="I665" s="28"/>
      <c r="J665" s="28"/>
      <c r="K665" s="33">
        <f t="shared" si="51"/>
        <v>115.973</v>
      </c>
      <c r="L665" s="32">
        <v>115.973</v>
      </c>
      <c r="M665" s="28"/>
      <c r="N665" s="30">
        <f t="shared" si="17"/>
        <v>0</v>
      </c>
      <c r="O665" s="28"/>
      <c r="P665" s="28"/>
      <c r="Q665" s="30">
        <f t="shared" si="19"/>
        <v>0</v>
      </c>
      <c r="R665" s="28"/>
      <c r="S665" s="28"/>
      <c r="T665" s="30">
        <f t="shared" si="21"/>
        <v>0</v>
      </c>
      <c r="U665" s="28"/>
      <c r="V665" s="28"/>
      <c r="W665" s="30">
        <f t="shared" si="23"/>
        <v>0</v>
      </c>
      <c r="X665" s="28"/>
      <c r="Y665" s="28"/>
      <c r="Z665" s="30">
        <f t="shared" si="103"/>
        <v>0</v>
      </c>
      <c r="AA665" s="28"/>
      <c r="AB665" s="28"/>
      <c r="AC665" s="30">
        <f t="shared" si="104"/>
        <v>0</v>
      </c>
      <c r="AD665" s="28"/>
      <c r="AE665" s="28"/>
      <c r="AF665" s="30">
        <f t="shared" si="1414"/>
        <v>0</v>
      </c>
      <c r="AG665" s="28"/>
      <c r="AH665" s="28"/>
      <c r="AI665" s="31"/>
      <c r="AJ665" s="33">
        <f t="shared" si="31"/>
        <v>26.1456</v>
      </c>
      <c r="AK665" s="34">
        <v>26.1456</v>
      </c>
      <c r="AL665" s="28"/>
      <c r="AM665" s="31"/>
    </row>
    <row r="666" hidden="1" outlineLevel="2">
      <c r="A666" s="92"/>
      <c r="B666" s="116"/>
      <c r="C666" s="116"/>
      <c r="D666" s="11">
        <v>2016.0</v>
      </c>
      <c r="E666" s="5">
        <f t="shared" si="11"/>
        <v>255.34003</v>
      </c>
      <c r="F666" s="5">
        <f t="shared" ref="F666:G666" si="1535">I666+L666+O666+R666+U666+X666+AA666+AD666+AK666+AG666</f>
        <v>255.34003</v>
      </c>
      <c r="G666" s="5">
        <f t="shared" si="1535"/>
        <v>0</v>
      </c>
      <c r="H666" s="33">
        <f t="shared" si="13"/>
        <v>149.0275</v>
      </c>
      <c r="I666" s="34">
        <v>149.0275</v>
      </c>
      <c r="J666" s="28"/>
      <c r="K666" s="30">
        <f t="shared" si="51"/>
        <v>0</v>
      </c>
      <c r="L666" s="28"/>
      <c r="M666" s="28"/>
      <c r="N666" s="30">
        <f t="shared" si="17"/>
        <v>0</v>
      </c>
      <c r="O666" s="28"/>
      <c r="P666" s="28"/>
      <c r="Q666" s="30">
        <f t="shared" si="19"/>
        <v>0</v>
      </c>
      <c r="R666" s="28"/>
      <c r="S666" s="28"/>
      <c r="T666" s="30">
        <f t="shared" si="21"/>
        <v>0</v>
      </c>
      <c r="U666" s="28"/>
      <c r="V666" s="28"/>
      <c r="W666" s="30">
        <f t="shared" si="23"/>
        <v>0</v>
      </c>
      <c r="X666" s="28"/>
      <c r="Y666" s="28"/>
      <c r="Z666" s="30">
        <f t="shared" si="103"/>
        <v>0</v>
      </c>
      <c r="AA666" s="28"/>
      <c r="AB666" s="28"/>
      <c r="AC666" s="30">
        <f t="shared" si="104"/>
        <v>0</v>
      </c>
      <c r="AD666" s="28"/>
      <c r="AE666" s="28"/>
      <c r="AF666" s="30">
        <f t="shared" si="1414"/>
        <v>0</v>
      </c>
      <c r="AG666" s="28"/>
      <c r="AH666" s="28"/>
      <c r="AI666" s="31"/>
      <c r="AJ666" s="33">
        <f t="shared" si="31"/>
        <v>106.31253</v>
      </c>
      <c r="AK666" s="34">
        <v>106.31253</v>
      </c>
      <c r="AL666" s="28"/>
      <c r="AM666" s="31"/>
    </row>
    <row r="667" hidden="1" outlineLevel="2">
      <c r="A667" s="92"/>
      <c r="B667" s="116"/>
      <c r="C667" s="116"/>
      <c r="D667" s="11">
        <v>2017.0</v>
      </c>
      <c r="E667" s="5">
        <f t="shared" si="11"/>
        <v>325.3925</v>
      </c>
      <c r="F667" s="5">
        <f t="shared" ref="F667:G667" si="1536">I667+L667+O667+R667+U667+X667+AA667+AD667+AK667+AG667</f>
        <v>325.3925</v>
      </c>
      <c r="G667" s="5">
        <f t="shared" si="1536"/>
        <v>0</v>
      </c>
      <c r="H667" s="30">
        <f t="shared" si="13"/>
        <v>0</v>
      </c>
      <c r="I667" s="28"/>
      <c r="J667" s="28"/>
      <c r="K667" s="30">
        <f t="shared" si="51"/>
        <v>0</v>
      </c>
      <c r="L667" s="28"/>
      <c r="M667" s="28"/>
      <c r="N667" s="30">
        <f t="shared" si="17"/>
        <v>0</v>
      </c>
      <c r="O667" s="28"/>
      <c r="P667" s="28"/>
      <c r="Q667" s="30">
        <f t="shared" si="19"/>
        <v>0</v>
      </c>
      <c r="R667" s="28"/>
      <c r="S667" s="28"/>
      <c r="T667" s="30">
        <f t="shared" si="21"/>
        <v>0</v>
      </c>
      <c r="U667" s="28"/>
      <c r="V667" s="28"/>
      <c r="W667" s="30">
        <f t="shared" si="23"/>
        <v>0</v>
      </c>
      <c r="X667" s="28"/>
      <c r="Y667" s="28"/>
      <c r="Z667" s="30">
        <f t="shared" si="103"/>
        <v>0</v>
      </c>
      <c r="AA667" s="28"/>
      <c r="AB667" s="28"/>
      <c r="AC667" s="30">
        <f t="shared" si="104"/>
        <v>0</v>
      </c>
      <c r="AD667" s="28"/>
      <c r="AE667" s="28"/>
      <c r="AF667" s="33">
        <f t="shared" si="1414"/>
        <v>249.32811</v>
      </c>
      <c r="AG667" s="34">
        <v>249.32811</v>
      </c>
      <c r="AH667" s="28"/>
      <c r="AI667" s="48" t="s">
        <v>238</v>
      </c>
      <c r="AJ667" s="33">
        <f t="shared" si="31"/>
        <v>76.06439</v>
      </c>
      <c r="AK667" s="34">
        <v>76.06439</v>
      </c>
      <c r="AL667" s="28"/>
      <c r="AM667" s="31"/>
    </row>
    <row r="668" hidden="1" outlineLevel="2">
      <c r="A668" s="92"/>
      <c r="B668" s="116"/>
      <c r="C668" s="116"/>
      <c r="D668" s="11">
        <v>2018.0</v>
      </c>
      <c r="E668" s="5">
        <f t="shared" si="11"/>
        <v>44.787</v>
      </c>
      <c r="F668" s="5">
        <f t="shared" ref="F668:G668" si="1537">I668+L668+O668+R668+U668+X668+AA668+AD668+AK668+AG668</f>
        <v>44.787</v>
      </c>
      <c r="G668" s="5">
        <f t="shared" si="1537"/>
        <v>0</v>
      </c>
      <c r="H668" s="30">
        <f t="shared" si="13"/>
        <v>0</v>
      </c>
      <c r="I668" s="28"/>
      <c r="J668" s="28"/>
      <c r="K668" s="30">
        <f t="shared" si="51"/>
        <v>0</v>
      </c>
      <c r="L668" s="28"/>
      <c r="M668" s="28"/>
      <c r="N668" s="30">
        <f t="shared" si="17"/>
        <v>0</v>
      </c>
      <c r="O668" s="28"/>
      <c r="P668" s="28"/>
      <c r="Q668" s="30">
        <f t="shared" si="19"/>
        <v>0</v>
      </c>
      <c r="R668" s="28"/>
      <c r="S668" s="28"/>
      <c r="T668" s="30">
        <f t="shared" si="21"/>
        <v>0</v>
      </c>
      <c r="U668" s="28"/>
      <c r="V668" s="28"/>
      <c r="W668" s="30">
        <f t="shared" si="23"/>
        <v>0</v>
      </c>
      <c r="X668" s="28"/>
      <c r="Y668" s="28"/>
      <c r="Z668" s="30">
        <f t="shared" si="103"/>
        <v>0</v>
      </c>
      <c r="AA668" s="28"/>
      <c r="AB668" s="28"/>
      <c r="AC668" s="30">
        <f t="shared" si="104"/>
        <v>0</v>
      </c>
      <c r="AD668" s="28"/>
      <c r="AE668" s="28"/>
      <c r="AF668" s="30">
        <f t="shared" si="1414"/>
        <v>0</v>
      </c>
      <c r="AG668" s="28"/>
      <c r="AH668" s="28"/>
      <c r="AI668" s="31"/>
      <c r="AJ668" s="33">
        <f t="shared" si="31"/>
        <v>44.787</v>
      </c>
      <c r="AK668" s="34">
        <v>44.787</v>
      </c>
      <c r="AL668" s="28"/>
      <c r="AM668" s="31"/>
    </row>
    <row r="669" hidden="1" outlineLevel="2">
      <c r="A669" s="92"/>
      <c r="B669" s="116"/>
      <c r="C669" s="116"/>
      <c r="D669" s="11">
        <v>2019.0</v>
      </c>
      <c r="E669" s="5">
        <f t="shared" si="11"/>
        <v>658.31972</v>
      </c>
      <c r="F669" s="5">
        <f t="shared" ref="F669:G669" si="1538">I669+L669+O669+R669+U669+X669+AA669+AD669+AK669+AG669</f>
        <v>658.31972</v>
      </c>
      <c r="G669" s="5">
        <f t="shared" si="1538"/>
        <v>0</v>
      </c>
      <c r="H669" s="33">
        <f t="shared" si="13"/>
        <v>209.6</v>
      </c>
      <c r="I669" s="73">
        <v>209.6</v>
      </c>
      <c r="J669" s="61"/>
      <c r="K669" s="50">
        <f t="shared" si="51"/>
        <v>0</v>
      </c>
      <c r="L669" s="61"/>
      <c r="M669" s="61"/>
      <c r="N669" s="50">
        <f t="shared" si="17"/>
        <v>0</v>
      </c>
      <c r="O669" s="61"/>
      <c r="P669" s="61"/>
      <c r="Q669" s="33">
        <f t="shared" si="19"/>
        <v>85</v>
      </c>
      <c r="R669" s="72">
        <v>85.0</v>
      </c>
      <c r="S669" s="61"/>
      <c r="T669" s="50">
        <f t="shared" si="21"/>
        <v>0</v>
      </c>
      <c r="U669" s="61"/>
      <c r="V669" s="61"/>
      <c r="W669" s="50">
        <f t="shared" si="23"/>
        <v>0</v>
      </c>
      <c r="X669" s="61"/>
      <c r="Y669" s="61"/>
      <c r="Z669" s="50">
        <f t="shared" si="103"/>
        <v>0</v>
      </c>
      <c r="AA669" s="61"/>
      <c r="AB669" s="61"/>
      <c r="AC669" s="50">
        <f t="shared" si="104"/>
        <v>0</v>
      </c>
      <c r="AD669" s="61"/>
      <c r="AE669" s="61"/>
      <c r="AF669" s="50">
        <f t="shared" si="1414"/>
        <v>0</v>
      </c>
      <c r="AG669" s="61"/>
      <c r="AH669" s="61"/>
      <c r="AI669" s="55"/>
      <c r="AJ669" s="56">
        <f t="shared" si="31"/>
        <v>363.71972</v>
      </c>
      <c r="AK669" s="74">
        <v>363.71972</v>
      </c>
      <c r="AL669" s="61"/>
      <c r="AM669" s="55"/>
    </row>
    <row r="670" hidden="1" outlineLevel="2">
      <c r="A670" s="92"/>
      <c r="B670" s="116"/>
      <c r="C670" s="116"/>
      <c r="D670" s="11">
        <v>2020.0</v>
      </c>
      <c r="E670" s="5">
        <f t="shared" si="11"/>
        <v>1617.824</v>
      </c>
      <c r="F670" s="5">
        <f t="shared" ref="F670:G670" si="1539">I670+L670+O670+R670+U670+X670+AA670+AD670+AK670+AG670</f>
        <v>1617.824</v>
      </c>
      <c r="G670" s="5">
        <f t="shared" si="1539"/>
        <v>0</v>
      </c>
      <c r="H670" s="33">
        <f t="shared" si="13"/>
        <v>400</v>
      </c>
      <c r="I670" s="73">
        <v>400.0</v>
      </c>
      <c r="J670" s="61"/>
      <c r="K670" s="50">
        <f t="shared" si="51"/>
        <v>0</v>
      </c>
      <c r="L670" s="61"/>
      <c r="M670" s="61"/>
      <c r="N670" s="50">
        <f t="shared" si="17"/>
        <v>0</v>
      </c>
      <c r="O670" s="61"/>
      <c r="P670" s="61"/>
      <c r="Q670" s="33">
        <f t="shared" si="19"/>
        <v>998</v>
      </c>
      <c r="R670" s="73">
        <v>998.0</v>
      </c>
      <c r="S670" s="61"/>
      <c r="T670" s="50">
        <f t="shared" si="21"/>
        <v>0</v>
      </c>
      <c r="U670" s="61"/>
      <c r="V670" s="61"/>
      <c r="W670" s="50">
        <f t="shared" si="23"/>
        <v>0</v>
      </c>
      <c r="X670" s="61"/>
      <c r="Y670" s="61"/>
      <c r="Z670" s="50">
        <f t="shared" si="103"/>
        <v>0</v>
      </c>
      <c r="AA670" s="61"/>
      <c r="AB670" s="61"/>
      <c r="AC670" s="33">
        <f t="shared" si="104"/>
        <v>30</v>
      </c>
      <c r="AD670" s="73">
        <v>30.0</v>
      </c>
      <c r="AE670" s="61"/>
      <c r="AF670" s="33">
        <f t="shared" si="1414"/>
        <v>111</v>
      </c>
      <c r="AG670" s="73">
        <v>111.0</v>
      </c>
      <c r="AH670" s="61"/>
      <c r="AI670" s="80" t="s">
        <v>266</v>
      </c>
      <c r="AJ670" s="56">
        <f t="shared" si="31"/>
        <v>78.824</v>
      </c>
      <c r="AK670" s="71">
        <v>78.824</v>
      </c>
      <c r="AL670" s="61"/>
      <c r="AM670" s="55"/>
    </row>
    <row r="671" hidden="1" outlineLevel="2">
      <c r="A671" s="92"/>
      <c r="B671" s="116"/>
      <c r="C671" s="116"/>
      <c r="D671" s="35">
        <v>2021.0</v>
      </c>
      <c r="E671" s="5">
        <f t="shared" si="11"/>
        <v>0</v>
      </c>
      <c r="F671" s="5">
        <f t="shared" ref="F671:G671" si="1540">I671+L671+O671+R671+U671+X671+AA671+AD671+AK671+AG671</f>
        <v>0</v>
      </c>
      <c r="G671" s="5">
        <f t="shared" si="1540"/>
        <v>0</v>
      </c>
      <c r="H671" s="33">
        <f t="shared" si="13"/>
        <v>0</v>
      </c>
      <c r="I671" s="73"/>
      <c r="J671" s="61"/>
      <c r="K671" s="50">
        <f t="shared" si="51"/>
        <v>0</v>
      </c>
      <c r="L671" s="61"/>
      <c r="M671" s="61"/>
      <c r="N671" s="50">
        <f t="shared" si="17"/>
        <v>0</v>
      </c>
      <c r="O671" s="61"/>
      <c r="P671" s="61"/>
      <c r="Q671" s="33">
        <f t="shared" si="19"/>
        <v>0</v>
      </c>
      <c r="R671" s="73"/>
      <c r="S671" s="61"/>
      <c r="T671" s="50">
        <f t="shared" si="21"/>
        <v>0</v>
      </c>
      <c r="U671" s="61"/>
      <c r="V671" s="61"/>
      <c r="W671" s="50">
        <f t="shared" si="23"/>
        <v>0</v>
      </c>
      <c r="X671" s="61"/>
      <c r="Y671" s="61"/>
      <c r="Z671" s="50">
        <f t="shared" si="103"/>
        <v>0</v>
      </c>
      <c r="AA671" s="61"/>
      <c r="AB671" s="61"/>
      <c r="AC671" s="33">
        <f t="shared" si="104"/>
        <v>0</v>
      </c>
      <c r="AD671" s="73"/>
      <c r="AE671" s="61"/>
      <c r="AF671" s="33">
        <f t="shared" si="1414"/>
        <v>0</v>
      </c>
      <c r="AG671" s="73"/>
      <c r="AH671" s="61"/>
      <c r="AI671" s="55"/>
      <c r="AJ671" s="56">
        <f t="shared" si="31"/>
        <v>0</v>
      </c>
      <c r="AK671" s="71"/>
      <c r="AL671" s="61"/>
      <c r="AM671" s="55"/>
    </row>
    <row r="672" hidden="1" outlineLevel="1" collapsed="1">
      <c r="A672" s="22">
        <v>83.0</v>
      </c>
      <c r="B672" s="22" t="s">
        <v>267</v>
      </c>
      <c r="C672" s="22" t="s">
        <v>268</v>
      </c>
      <c r="D672" s="24"/>
      <c r="E672" s="25">
        <f t="shared" si="11"/>
        <v>2796.85381</v>
      </c>
      <c r="F672" s="25">
        <f t="shared" ref="F672:G672" si="1541">SUM(F673:F679)</f>
        <v>2796.85381</v>
      </c>
      <c r="G672" s="25">
        <f t="shared" si="1541"/>
        <v>0</v>
      </c>
      <c r="H672" s="26">
        <f t="shared" si="13"/>
        <v>585.95383</v>
      </c>
      <c r="I672" s="22">
        <f t="shared" ref="I672:J672" si="1542">SUM(I673:I679)</f>
        <v>585.95383</v>
      </c>
      <c r="J672" s="22">
        <f t="shared" si="1542"/>
        <v>0</v>
      </c>
      <c r="K672" s="26">
        <f t="shared" si="51"/>
        <v>535.99</v>
      </c>
      <c r="L672" s="22">
        <f t="shared" ref="L672:M672" si="1543">SUM(L673:L679)</f>
        <v>535.99</v>
      </c>
      <c r="M672" s="22">
        <f t="shared" si="1543"/>
        <v>0</v>
      </c>
      <c r="N672" s="26">
        <f t="shared" si="17"/>
        <v>0</v>
      </c>
      <c r="O672" s="22">
        <f t="shared" ref="O672:P672" si="1544">SUM(O673:O679)</f>
        <v>0</v>
      </c>
      <c r="P672" s="22">
        <f t="shared" si="1544"/>
        <v>0</v>
      </c>
      <c r="Q672" s="26">
        <f t="shared" si="19"/>
        <v>0</v>
      </c>
      <c r="R672" s="22">
        <f t="shared" ref="R672:S672" si="1545">SUM(R673:R679)</f>
        <v>0</v>
      </c>
      <c r="S672" s="22">
        <f t="shared" si="1545"/>
        <v>0</v>
      </c>
      <c r="T672" s="26">
        <f t="shared" si="21"/>
        <v>0</v>
      </c>
      <c r="U672" s="22">
        <f t="shared" ref="U672:V672" si="1546">SUM(U673:U679)</f>
        <v>0</v>
      </c>
      <c r="V672" s="22">
        <f t="shared" si="1546"/>
        <v>0</v>
      </c>
      <c r="W672" s="26">
        <f t="shared" si="23"/>
        <v>0</v>
      </c>
      <c r="X672" s="22">
        <f t="shared" ref="X672:Y672" si="1547">SUM(X673:X679)</f>
        <v>0</v>
      </c>
      <c r="Y672" s="22">
        <f t="shared" si="1547"/>
        <v>0</v>
      </c>
      <c r="Z672" s="26">
        <f t="shared" si="103"/>
        <v>975.78427</v>
      </c>
      <c r="AA672" s="22">
        <f t="shared" ref="AA672:AB672" si="1548">SUM(AA673:AA679)</f>
        <v>975.78427</v>
      </c>
      <c r="AB672" s="22">
        <f t="shared" si="1548"/>
        <v>0</v>
      </c>
      <c r="AC672" s="26">
        <f t="shared" si="104"/>
        <v>0</v>
      </c>
      <c r="AD672" s="22">
        <f t="shared" ref="AD672:AE672" si="1549">SUM(AD673:AD679)</f>
        <v>0</v>
      </c>
      <c r="AE672" s="22">
        <f t="shared" si="1549"/>
        <v>0</v>
      </c>
      <c r="AF672" s="26">
        <f t="shared" si="1414"/>
        <v>18</v>
      </c>
      <c r="AG672" s="22">
        <f t="shared" ref="AG672:AH672" si="1550">SUM(AG673:AG679)</f>
        <v>18</v>
      </c>
      <c r="AH672" s="22">
        <f t="shared" si="1550"/>
        <v>0</v>
      </c>
      <c r="AI672" s="27"/>
      <c r="AJ672" s="26">
        <f t="shared" si="31"/>
        <v>681.12571</v>
      </c>
      <c r="AK672" s="22">
        <f t="shared" ref="AK672:AL672" si="1551">SUM(AK673:AK679)</f>
        <v>681.12571</v>
      </c>
      <c r="AL672" s="22">
        <f t="shared" si="1551"/>
        <v>0</v>
      </c>
      <c r="AM672" s="27"/>
    </row>
    <row r="673" hidden="1" outlineLevel="2">
      <c r="A673" s="92"/>
      <c r="B673" s="116"/>
      <c r="C673" s="116"/>
      <c r="D673" s="11">
        <v>2015.0</v>
      </c>
      <c r="E673" s="5">
        <f t="shared" si="11"/>
        <v>53.71766</v>
      </c>
      <c r="F673" s="5">
        <f t="shared" ref="F673:G673" si="1552">I673+L673+O673+R673+U673+X673+AA673+AD673+AK673+AG673</f>
        <v>53.71766</v>
      </c>
      <c r="G673" s="5">
        <f t="shared" si="1552"/>
        <v>0</v>
      </c>
      <c r="H673" s="33">
        <f t="shared" si="13"/>
        <v>49.70966</v>
      </c>
      <c r="I673" s="73">
        <v>49.70966</v>
      </c>
      <c r="J673" s="61"/>
      <c r="K673" s="50">
        <f t="shared" si="51"/>
        <v>0</v>
      </c>
      <c r="L673" s="61"/>
      <c r="M673" s="61"/>
      <c r="N673" s="50">
        <f t="shared" si="17"/>
        <v>0</v>
      </c>
      <c r="O673" s="61"/>
      <c r="P673" s="61"/>
      <c r="Q673" s="50">
        <f t="shared" si="19"/>
        <v>0</v>
      </c>
      <c r="R673" s="61"/>
      <c r="S673" s="61"/>
      <c r="T673" s="50">
        <f t="shared" si="21"/>
        <v>0</v>
      </c>
      <c r="U673" s="61"/>
      <c r="V673" s="61"/>
      <c r="W673" s="50">
        <f t="shared" si="23"/>
        <v>0</v>
      </c>
      <c r="X673" s="61"/>
      <c r="Y673" s="61"/>
      <c r="Z673" s="50">
        <f t="shared" si="103"/>
        <v>0</v>
      </c>
      <c r="AA673" s="61"/>
      <c r="AB673" s="61"/>
      <c r="AC673" s="50">
        <f t="shared" si="104"/>
        <v>0</v>
      </c>
      <c r="AD673" s="61"/>
      <c r="AE673" s="61"/>
      <c r="AF673" s="50">
        <f t="shared" si="1414"/>
        <v>0</v>
      </c>
      <c r="AG673" s="61"/>
      <c r="AH673" s="61"/>
      <c r="AI673" s="55"/>
      <c r="AJ673" s="33">
        <f t="shared" si="31"/>
        <v>4.008</v>
      </c>
      <c r="AK673" s="73">
        <v>4.008</v>
      </c>
      <c r="AL673" s="61"/>
      <c r="AM673" s="55"/>
    </row>
    <row r="674" hidden="1" outlineLevel="2">
      <c r="A674" s="92"/>
      <c r="B674" s="116"/>
      <c r="C674" s="116"/>
      <c r="D674" s="11">
        <v>2016.0</v>
      </c>
      <c r="E674" s="5">
        <f t="shared" si="11"/>
        <v>867.83588</v>
      </c>
      <c r="F674" s="5">
        <f t="shared" ref="F674:G674" si="1553">I674+L674+O674+R674+U674+X674+AA674+AD674+AK674+AG674</f>
        <v>867.83588</v>
      </c>
      <c r="G674" s="5">
        <f t="shared" si="1553"/>
        <v>0</v>
      </c>
      <c r="H674" s="33">
        <f t="shared" si="13"/>
        <v>472.92</v>
      </c>
      <c r="I674" s="72">
        <v>472.92</v>
      </c>
      <c r="J674" s="61"/>
      <c r="K674" s="56">
        <f t="shared" si="51"/>
        <v>197.28</v>
      </c>
      <c r="L674" s="81">
        <v>197.28</v>
      </c>
      <c r="M674" s="61"/>
      <c r="N674" s="50">
        <f t="shared" si="17"/>
        <v>0</v>
      </c>
      <c r="O674" s="61"/>
      <c r="P674" s="61"/>
      <c r="Q674" s="50">
        <f t="shared" si="19"/>
        <v>0</v>
      </c>
      <c r="R674" s="61"/>
      <c r="S674" s="61"/>
      <c r="T674" s="50">
        <f t="shared" si="21"/>
        <v>0</v>
      </c>
      <c r="U674" s="61"/>
      <c r="V674" s="61"/>
      <c r="W674" s="50">
        <f t="shared" si="23"/>
        <v>0</v>
      </c>
      <c r="X674" s="61"/>
      <c r="Y674" s="61"/>
      <c r="Z674" s="50">
        <f t="shared" si="103"/>
        <v>0</v>
      </c>
      <c r="AA674" s="61"/>
      <c r="AB674" s="61"/>
      <c r="AC674" s="50">
        <f t="shared" si="104"/>
        <v>0</v>
      </c>
      <c r="AD674" s="61"/>
      <c r="AE674" s="61"/>
      <c r="AF674" s="50">
        <f t="shared" si="1414"/>
        <v>0</v>
      </c>
      <c r="AG674" s="61"/>
      <c r="AH674" s="61"/>
      <c r="AI674" s="55"/>
      <c r="AJ674" s="33">
        <f t="shared" si="31"/>
        <v>197.63588</v>
      </c>
      <c r="AK674" s="73">
        <v>197.63588</v>
      </c>
      <c r="AL674" s="61"/>
      <c r="AM674" s="55"/>
    </row>
    <row r="675" hidden="1" outlineLevel="2">
      <c r="A675" s="92"/>
      <c r="B675" s="116"/>
      <c r="C675" s="116"/>
      <c r="D675" s="11">
        <v>2017.0</v>
      </c>
      <c r="E675" s="5">
        <f t="shared" si="11"/>
        <v>38.84803</v>
      </c>
      <c r="F675" s="5">
        <f t="shared" ref="F675:G675" si="1554">I675+L675+O675+R675+U675+X675+AA675+AD675+AK675+AG675</f>
        <v>38.84803</v>
      </c>
      <c r="G675" s="5">
        <f t="shared" si="1554"/>
        <v>0</v>
      </c>
      <c r="H675" s="33">
        <f t="shared" si="13"/>
        <v>21.197</v>
      </c>
      <c r="I675" s="72">
        <v>21.197</v>
      </c>
      <c r="J675" s="61"/>
      <c r="K675" s="50">
        <f t="shared" si="51"/>
        <v>0</v>
      </c>
      <c r="L675" s="61"/>
      <c r="M675" s="61"/>
      <c r="N675" s="50">
        <f t="shared" si="17"/>
        <v>0</v>
      </c>
      <c r="O675" s="61"/>
      <c r="P675" s="61"/>
      <c r="Q675" s="50">
        <f t="shared" si="19"/>
        <v>0</v>
      </c>
      <c r="R675" s="61"/>
      <c r="S675" s="61"/>
      <c r="T675" s="50">
        <f t="shared" si="21"/>
        <v>0</v>
      </c>
      <c r="U675" s="61"/>
      <c r="V675" s="61"/>
      <c r="W675" s="50">
        <f t="shared" si="23"/>
        <v>0</v>
      </c>
      <c r="X675" s="61"/>
      <c r="Y675" s="61"/>
      <c r="Z675" s="50">
        <f t="shared" si="103"/>
        <v>0</v>
      </c>
      <c r="AA675" s="61"/>
      <c r="AB675" s="61"/>
      <c r="AC675" s="50">
        <f t="shared" si="104"/>
        <v>0</v>
      </c>
      <c r="AD675" s="61"/>
      <c r="AE675" s="61"/>
      <c r="AF675" s="50">
        <f t="shared" si="1414"/>
        <v>0</v>
      </c>
      <c r="AG675" s="61"/>
      <c r="AH675" s="61"/>
      <c r="AI675" s="55"/>
      <c r="AJ675" s="33">
        <f t="shared" si="31"/>
        <v>17.65103</v>
      </c>
      <c r="AK675" s="73">
        <v>17.65103</v>
      </c>
      <c r="AL675" s="61"/>
      <c r="AM675" s="55"/>
    </row>
    <row r="676" hidden="1" outlineLevel="2">
      <c r="A676" s="92"/>
      <c r="B676" s="116"/>
      <c r="C676" s="116"/>
      <c r="D676" s="11">
        <v>2018.0</v>
      </c>
      <c r="E676" s="5">
        <f t="shared" si="11"/>
        <v>598.41957</v>
      </c>
      <c r="F676" s="5">
        <f t="shared" ref="F676:G676" si="1555">I676+L676+O676+R676+U676+X676+AA676+AD676+AK676+AG676</f>
        <v>598.41957</v>
      </c>
      <c r="G676" s="5">
        <f t="shared" si="1555"/>
        <v>0</v>
      </c>
      <c r="H676" s="33">
        <f t="shared" si="13"/>
        <v>42.12717</v>
      </c>
      <c r="I676" s="73">
        <v>42.12717</v>
      </c>
      <c r="J676" s="61"/>
      <c r="K676" s="33">
        <f t="shared" si="51"/>
        <v>338.71</v>
      </c>
      <c r="L676" s="73">
        <v>338.71</v>
      </c>
      <c r="M676" s="61"/>
      <c r="N676" s="50">
        <f t="shared" si="17"/>
        <v>0</v>
      </c>
      <c r="O676" s="61"/>
      <c r="P676" s="61"/>
      <c r="Q676" s="50">
        <f t="shared" si="19"/>
        <v>0</v>
      </c>
      <c r="R676" s="61"/>
      <c r="S676" s="61"/>
      <c r="T676" s="50">
        <f t="shared" si="21"/>
        <v>0</v>
      </c>
      <c r="U676" s="61"/>
      <c r="V676" s="61"/>
      <c r="W676" s="50">
        <f t="shared" si="23"/>
        <v>0</v>
      </c>
      <c r="X676" s="61"/>
      <c r="Y676" s="61"/>
      <c r="Z676" s="33">
        <f t="shared" si="103"/>
        <v>77.6626</v>
      </c>
      <c r="AA676" s="73">
        <v>77.6626</v>
      </c>
      <c r="AB676" s="61"/>
      <c r="AC676" s="50">
        <f t="shared" si="104"/>
        <v>0</v>
      </c>
      <c r="AD676" s="61"/>
      <c r="AE676" s="61"/>
      <c r="AF676" s="50">
        <f t="shared" si="1414"/>
        <v>0</v>
      </c>
      <c r="AG676" s="61"/>
      <c r="AH676" s="61"/>
      <c r="AI676" s="55"/>
      <c r="AJ676" s="33">
        <f t="shared" si="31"/>
        <v>139.9198</v>
      </c>
      <c r="AK676" s="73">
        <v>139.9198</v>
      </c>
      <c r="AL676" s="61"/>
      <c r="AM676" s="55"/>
    </row>
    <row r="677" hidden="1" outlineLevel="2">
      <c r="A677" s="92"/>
      <c r="B677" s="116"/>
      <c r="C677" s="116"/>
      <c r="D677" s="11">
        <v>2019.0</v>
      </c>
      <c r="E677" s="5">
        <f t="shared" si="11"/>
        <v>1090.22867</v>
      </c>
      <c r="F677" s="5">
        <f t="shared" ref="F677:G677" si="1556">I677+L677+O677+R677+U677+X677+AA677+AD677+AK677+AG677</f>
        <v>1090.22867</v>
      </c>
      <c r="G677" s="5">
        <f t="shared" si="1556"/>
        <v>0</v>
      </c>
      <c r="H677" s="50">
        <f t="shared" si="13"/>
        <v>0</v>
      </c>
      <c r="I677" s="61"/>
      <c r="J677" s="61"/>
      <c r="K677" s="50">
        <f t="shared" si="51"/>
        <v>0</v>
      </c>
      <c r="L677" s="61"/>
      <c r="M677" s="61"/>
      <c r="N677" s="50">
        <f t="shared" si="17"/>
        <v>0</v>
      </c>
      <c r="O677" s="61"/>
      <c r="P677" s="61"/>
      <c r="Q677" s="50">
        <f t="shared" si="19"/>
        <v>0</v>
      </c>
      <c r="R677" s="61"/>
      <c r="S677" s="61"/>
      <c r="T677" s="50">
        <f t="shared" si="21"/>
        <v>0</v>
      </c>
      <c r="U677" s="61"/>
      <c r="V677" s="61"/>
      <c r="W677" s="50">
        <f t="shared" si="23"/>
        <v>0</v>
      </c>
      <c r="X677" s="61"/>
      <c r="Y677" s="61"/>
      <c r="Z677" s="33">
        <f t="shared" si="103"/>
        <v>898.12167</v>
      </c>
      <c r="AA677" s="73">
        <v>898.12167</v>
      </c>
      <c r="AB677" s="61"/>
      <c r="AC677" s="50">
        <f t="shared" si="104"/>
        <v>0</v>
      </c>
      <c r="AD677" s="61"/>
      <c r="AE677" s="61"/>
      <c r="AF677" s="50">
        <f t="shared" si="1414"/>
        <v>0</v>
      </c>
      <c r="AG677" s="61"/>
      <c r="AH677" s="61"/>
      <c r="AI677" s="55"/>
      <c r="AJ677" s="33">
        <f t="shared" si="31"/>
        <v>192.107</v>
      </c>
      <c r="AK677" s="73">
        <v>192.107</v>
      </c>
      <c r="AL677" s="61"/>
      <c r="AM677" s="55"/>
    </row>
    <row r="678" hidden="1" outlineLevel="2">
      <c r="A678" s="92"/>
      <c r="B678" s="116"/>
      <c r="C678" s="116"/>
      <c r="D678" s="11">
        <v>2020.0</v>
      </c>
      <c r="E678" s="5">
        <f t="shared" si="11"/>
        <v>147.804</v>
      </c>
      <c r="F678" s="5">
        <f t="shared" ref="F678:G678" si="1557">I678+L678+O678+R678+U678+X678+AA678+AD678+AK678+AG678</f>
        <v>147.804</v>
      </c>
      <c r="G678" s="5">
        <f t="shared" si="1557"/>
        <v>0</v>
      </c>
      <c r="H678" s="50">
        <f t="shared" si="13"/>
        <v>0</v>
      </c>
      <c r="I678" s="61"/>
      <c r="J678" s="61"/>
      <c r="K678" s="50">
        <f t="shared" si="51"/>
        <v>0</v>
      </c>
      <c r="L678" s="61"/>
      <c r="M678" s="61"/>
      <c r="N678" s="50">
        <f t="shared" si="17"/>
        <v>0</v>
      </c>
      <c r="O678" s="61"/>
      <c r="P678" s="61"/>
      <c r="Q678" s="50">
        <f t="shared" si="19"/>
        <v>0</v>
      </c>
      <c r="R678" s="61"/>
      <c r="S678" s="61"/>
      <c r="T678" s="50">
        <f t="shared" si="21"/>
        <v>0</v>
      </c>
      <c r="U678" s="61"/>
      <c r="V678" s="61"/>
      <c r="W678" s="50">
        <f t="shared" si="23"/>
        <v>0</v>
      </c>
      <c r="X678" s="61"/>
      <c r="Y678" s="61"/>
      <c r="Z678" s="50">
        <f t="shared" si="103"/>
        <v>0</v>
      </c>
      <c r="AA678" s="61"/>
      <c r="AB678" s="61"/>
      <c r="AC678" s="56">
        <f t="shared" si="104"/>
        <v>0</v>
      </c>
      <c r="AD678" s="71"/>
      <c r="AE678" s="61"/>
      <c r="AF678" s="33">
        <f t="shared" si="1414"/>
        <v>18</v>
      </c>
      <c r="AG678" s="73">
        <v>18.0</v>
      </c>
      <c r="AH678" s="61"/>
      <c r="AI678" s="80" t="s">
        <v>269</v>
      </c>
      <c r="AJ678" s="33">
        <f t="shared" si="31"/>
        <v>129.804</v>
      </c>
      <c r="AK678" s="73">
        <v>129.804</v>
      </c>
      <c r="AL678" s="61"/>
      <c r="AM678" s="55"/>
    </row>
    <row r="679" hidden="1" outlineLevel="2">
      <c r="A679" s="92"/>
      <c r="B679" s="116"/>
      <c r="C679" s="116"/>
      <c r="D679" s="35">
        <v>2021.0</v>
      </c>
      <c r="E679" s="5">
        <f t="shared" si="11"/>
        <v>0</v>
      </c>
      <c r="F679" s="5">
        <f t="shared" ref="F679:G679" si="1558">I679+L679+O679+R679+U679+X679+AA679+AD679+AK679+AG679</f>
        <v>0</v>
      </c>
      <c r="G679" s="5">
        <f t="shared" si="1558"/>
        <v>0</v>
      </c>
      <c r="H679" s="50">
        <f t="shared" si="13"/>
        <v>0</v>
      </c>
      <c r="I679" s="61"/>
      <c r="J679" s="61"/>
      <c r="K679" s="50">
        <f t="shared" si="51"/>
        <v>0</v>
      </c>
      <c r="L679" s="61"/>
      <c r="M679" s="61"/>
      <c r="N679" s="50">
        <f t="shared" si="17"/>
        <v>0</v>
      </c>
      <c r="O679" s="61"/>
      <c r="P679" s="61"/>
      <c r="Q679" s="50">
        <f t="shared" si="19"/>
        <v>0</v>
      </c>
      <c r="R679" s="61"/>
      <c r="S679" s="61"/>
      <c r="T679" s="50">
        <f t="shared" si="21"/>
        <v>0</v>
      </c>
      <c r="U679" s="61"/>
      <c r="V679" s="61"/>
      <c r="W679" s="50">
        <f t="shared" si="23"/>
        <v>0</v>
      </c>
      <c r="X679" s="61"/>
      <c r="Y679" s="61"/>
      <c r="Z679" s="50">
        <f t="shared" si="103"/>
        <v>0</v>
      </c>
      <c r="AA679" s="61"/>
      <c r="AB679" s="61"/>
      <c r="AC679" s="56">
        <f t="shared" si="104"/>
        <v>0</v>
      </c>
      <c r="AD679" s="71"/>
      <c r="AE679" s="61"/>
      <c r="AF679" s="33">
        <f t="shared" si="1414"/>
        <v>0</v>
      </c>
      <c r="AG679" s="73"/>
      <c r="AH679" s="61"/>
      <c r="AI679" s="55"/>
      <c r="AJ679" s="33">
        <f t="shared" si="31"/>
        <v>0</v>
      </c>
      <c r="AK679" s="73"/>
      <c r="AL679" s="61"/>
      <c r="AM679" s="55"/>
    </row>
    <row r="680" hidden="1" outlineLevel="1" collapsed="1">
      <c r="A680" s="22">
        <v>84.0</v>
      </c>
      <c r="B680" s="22" t="s">
        <v>270</v>
      </c>
      <c r="C680" s="22" t="s">
        <v>271</v>
      </c>
      <c r="D680" s="24"/>
      <c r="E680" s="25">
        <f t="shared" si="11"/>
        <v>14223.76804</v>
      </c>
      <c r="F680" s="25">
        <f t="shared" ref="F680:G680" si="1559">SUM(F681:F687)</f>
        <v>14223.76804</v>
      </c>
      <c r="G680" s="25">
        <f t="shared" si="1559"/>
        <v>0</v>
      </c>
      <c r="H680" s="26">
        <f t="shared" si="13"/>
        <v>1584.64527</v>
      </c>
      <c r="I680" s="22">
        <f t="shared" ref="I680:J680" si="1560">SUM(I681:I687)</f>
        <v>1584.64527</v>
      </c>
      <c r="J680" s="22">
        <f t="shared" si="1560"/>
        <v>0</v>
      </c>
      <c r="K680" s="26">
        <f t="shared" si="51"/>
        <v>618.581</v>
      </c>
      <c r="L680" s="22">
        <f t="shared" ref="L680:M680" si="1561">SUM(L681:L687)</f>
        <v>618.581</v>
      </c>
      <c r="M680" s="22">
        <f t="shared" si="1561"/>
        <v>0</v>
      </c>
      <c r="N680" s="26">
        <f t="shared" si="17"/>
        <v>4837.40556</v>
      </c>
      <c r="O680" s="22">
        <f t="shared" ref="O680:P680" si="1562">SUM(O681:O687)</f>
        <v>4837.40556</v>
      </c>
      <c r="P680" s="22">
        <f t="shared" si="1562"/>
        <v>0</v>
      </c>
      <c r="Q680" s="26">
        <f t="shared" si="19"/>
        <v>0</v>
      </c>
      <c r="R680" s="22">
        <f t="shared" ref="R680:S680" si="1563">SUM(R681:R687)</f>
        <v>0</v>
      </c>
      <c r="S680" s="22">
        <f t="shared" si="1563"/>
        <v>0</v>
      </c>
      <c r="T680" s="26">
        <f t="shared" si="21"/>
        <v>0</v>
      </c>
      <c r="U680" s="22">
        <f t="shared" ref="U680:V680" si="1564">SUM(U681:U687)</f>
        <v>0</v>
      </c>
      <c r="V680" s="22">
        <f t="shared" si="1564"/>
        <v>0</v>
      </c>
      <c r="W680" s="26">
        <f t="shared" si="23"/>
        <v>0</v>
      </c>
      <c r="X680" s="22">
        <f t="shared" ref="X680:Y680" si="1565">SUM(X681:X687)</f>
        <v>0</v>
      </c>
      <c r="Y680" s="22">
        <f t="shared" si="1565"/>
        <v>0</v>
      </c>
      <c r="Z680" s="26">
        <f t="shared" si="103"/>
        <v>0</v>
      </c>
      <c r="AA680" s="22">
        <f t="shared" ref="AA680:AB680" si="1566">SUM(AA681:AA687)</f>
        <v>0</v>
      </c>
      <c r="AB680" s="22">
        <f t="shared" si="1566"/>
        <v>0</v>
      </c>
      <c r="AC680" s="26">
        <f t="shared" si="104"/>
        <v>5213.92844</v>
      </c>
      <c r="AD680" s="22">
        <f t="shared" ref="AD680:AE680" si="1567">SUM(AD681:AD687)</f>
        <v>5213.92844</v>
      </c>
      <c r="AE680" s="22">
        <f t="shared" si="1567"/>
        <v>0</v>
      </c>
      <c r="AF680" s="26">
        <f t="shared" si="1414"/>
        <v>931.43131</v>
      </c>
      <c r="AG680" s="22">
        <f t="shared" ref="AG680:AH680" si="1568">SUM(AG681:AG687)</f>
        <v>931.43131</v>
      </c>
      <c r="AH680" s="22">
        <f t="shared" si="1568"/>
        <v>0</v>
      </c>
      <c r="AI680" s="27"/>
      <c r="AJ680" s="26">
        <f t="shared" si="31"/>
        <v>1037.77646</v>
      </c>
      <c r="AK680" s="22">
        <f t="shared" ref="AK680:AL680" si="1569">SUM(AK681:AK687)</f>
        <v>1037.77646</v>
      </c>
      <c r="AL680" s="22">
        <f t="shared" si="1569"/>
        <v>0</v>
      </c>
      <c r="AM680" s="27"/>
    </row>
    <row r="681" hidden="1" outlineLevel="2">
      <c r="A681" s="92"/>
      <c r="B681" s="116"/>
      <c r="C681" s="116"/>
      <c r="D681" s="11">
        <v>2015.0</v>
      </c>
      <c r="E681" s="5">
        <f t="shared" si="11"/>
        <v>1045.904</v>
      </c>
      <c r="F681" s="5">
        <f t="shared" ref="F681:G681" si="1570">I681+L681+O681+R681+U681+X681+AA681+AD681+AK681+AG681</f>
        <v>1045.904</v>
      </c>
      <c r="G681" s="5">
        <f t="shared" si="1570"/>
        <v>0</v>
      </c>
      <c r="H681" s="30">
        <f t="shared" si="13"/>
        <v>0</v>
      </c>
      <c r="I681" s="28"/>
      <c r="J681" s="28"/>
      <c r="K681" s="33">
        <f t="shared" si="51"/>
        <v>618.581</v>
      </c>
      <c r="L681" s="32">
        <v>618.581</v>
      </c>
      <c r="M681" s="28"/>
      <c r="N681" s="30">
        <f t="shared" si="17"/>
        <v>0</v>
      </c>
      <c r="O681" s="28"/>
      <c r="P681" s="28"/>
      <c r="Q681" s="30">
        <f t="shared" si="19"/>
        <v>0</v>
      </c>
      <c r="R681" s="28"/>
      <c r="S681" s="28"/>
      <c r="T681" s="33">
        <f t="shared" si="21"/>
        <v>0</v>
      </c>
      <c r="U681" s="32"/>
      <c r="V681" s="28"/>
      <c r="W681" s="30">
        <f t="shared" si="23"/>
        <v>0</v>
      </c>
      <c r="X681" s="28"/>
      <c r="Y681" s="28"/>
      <c r="Z681" s="30">
        <f t="shared" si="103"/>
        <v>0</v>
      </c>
      <c r="AA681" s="28"/>
      <c r="AB681" s="28"/>
      <c r="AC681" s="30">
        <f t="shared" si="104"/>
        <v>0</v>
      </c>
      <c r="AD681" s="28"/>
      <c r="AE681" s="28"/>
      <c r="AF681" s="33">
        <f t="shared" si="1414"/>
        <v>397.831</v>
      </c>
      <c r="AG681" s="34">
        <v>397.831</v>
      </c>
      <c r="AH681" s="28"/>
      <c r="AI681" s="31"/>
      <c r="AJ681" s="33">
        <f t="shared" si="31"/>
        <v>29.492</v>
      </c>
      <c r="AK681" s="34">
        <v>29.492</v>
      </c>
      <c r="AL681" s="28"/>
      <c r="AM681" s="31"/>
    </row>
    <row r="682" hidden="1" outlineLevel="2">
      <c r="A682" s="92"/>
      <c r="B682" s="116"/>
      <c r="C682" s="116"/>
      <c r="D682" s="11">
        <v>2016.0</v>
      </c>
      <c r="E682" s="5">
        <f t="shared" si="11"/>
        <v>490.54903</v>
      </c>
      <c r="F682" s="5">
        <f t="shared" ref="F682:G682" si="1571">I682+L682+O682+R682+U682+X682+AA682+AD682+AK682+AG682</f>
        <v>490.54903</v>
      </c>
      <c r="G682" s="5">
        <f t="shared" si="1571"/>
        <v>0</v>
      </c>
      <c r="H682" s="33">
        <f t="shared" si="13"/>
        <v>347.42727</v>
      </c>
      <c r="I682" s="34">
        <v>347.42727</v>
      </c>
      <c r="J682" s="28"/>
      <c r="K682" s="30">
        <f t="shared" si="51"/>
        <v>0</v>
      </c>
      <c r="L682" s="28"/>
      <c r="M682" s="28"/>
      <c r="N682" s="30">
        <f t="shared" si="17"/>
        <v>0</v>
      </c>
      <c r="O682" s="28"/>
      <c r="P682" s="28"/>
      <c r="Q682" s="30">
        <f t="shared" si="19"/>
        <v>0</v>
      </c>
      <c r="R682" s="28"/>
      <c r="S682" s="28"/>
      <c r="T682" s="30">
        <f t="shared" si="21"/>
        <v>0</v>
      </c>
      <c r="U682" s="28"/>
      <c r="V682" s="28"/>
      <c r="W682" s="30">
        <f t="shared" si="23"/>
        <v>0</v>
      </c>
      <c r="X682" s="28"/>
      <c r="Y682" s="28"/>
      <c r="Z682" s="30">
        <f t="shared" si="103"/>
        <v>0</v>
      </c>
      <c r="AA682" s="28"/>
      <c r="AB682" s="28"/>
      <c r="AC682" s="33">
        <f t="shared" si="104"/>
        <v>36.304</v>
      </c>
      <c r="AD682" s="34">
        <v>36.304</v>
      </c>
      <c r="AE682" s="28"/>
      <c r="AF682" s="30">
        <f t="shared" si="1414"/>
        <v>0</v>
      </c>
      <c r="AG682" s="28"/>
      <c r="AH682" s="28"/>
      <c r="AI682" s="31"/>
      <c r="AJ682" s="33">
        <f t="shared" si="31"/>
        <v>106.81776</v>
      </c>
      <c r="AK682" s="43">
        <v>106.81776</v>
      </c>
      <c r="AL682" s="28"/>
      <c r="AM682" s="31"/>
    </row>
    <row r="683" hidden="1" outlineLevel="2">
      <c r="A683" s="92"/>
      <c r="B683" s="116"/>
      <c r="C683" s="116"/>
      <c r="D683" s="11">
        <v>2017.0</v>
      </c>
      <c r="E683" s="5">
        <f t="shared" si="11"/>
        <v>1730.52645</v>
      </c>
      <c r="F683" s="5">
        <f t="shared" ref="F683:G683" si="1572">I683+L683+O683+R683+U683+X683+AA683+AD683+AK683+AG683</f>
        <v>1730.52645</v>
      </c>
      <c r="G683" s="5">
        <f t="shared" si="1572"/>
        <v>0</v>
      </c>
      <c r="H683" s="33">
        <f t="shared" si="13"/>
        <v>298.533</v>
      </c>
      <c r="I683" s="32">
        <v>298.533</v>
      </c>
      <c r="J683" s="28"/>
      <c r="K683" s="30">
        <f t="shared" si="51"/>
        <v>0</v>
      </c>
      <c r="L683" s="28"/>
      <c r="M683" s="28"/>
      <c r="N683" s="33">
        <f t="shared" si="17"/>
        <v>87.69856</v>
      </c>
      <c r="O683" s="34">
        <v>87.69856</v>
      </c>
      <c r="P683" s="28"/>
      <c r="Q683" s="30">
        <f t="shared" si="19"/>
        <v>0</v>
      </c>
      <c r="R683" s="28"/>
      <c r="S683" s="28"/>
      <c r="T683" s="30">
        <f t="shared" si="21"/>
        <v>0</v>
      </c>
      <c r="U683" s="28"/>
      <c r="V683" s="28"/>
      <c r="W683" s="30">
        <f t="shared" si="23"/>
        <v>0</v>
      </c>
      <c r="X683" s="28"/>
      <c r="Y683" s="28"/>
      <c r="Z683" s="30">
        <f t="shared" si="103"/>
        <v>0</v>
      </c>
      <c r="AA683" s="28"/>
      <c r="AB683" s="28"/>
      <c r="AC683" s="33">
        <f t="shared" si="104"/>
        <v>660.93</v>
      </c>
      <c r="AD683" s="34">
        <v>660.93</v>
      </c>
      <c r="AE683" s="28"/>
      <c r="AF683" s="30">
        <f t="shared" si="1414"/>
        <v>476.08719</v>
      </c>
      <c r="AG683" s="28">
        <f>187.67463+288.41256</f>
        <v>476.08719</v>
      </c>
      <c r="AH683" s="28"/>
      <c r="AI683" s="44" t="s">
        <v>238</v>
      </c>
      <c r="AJ683" s="33">
        <f t="shared" si="31"/>
        <v>207.2777</v>
      </c>
      <c r="AK683" s="43">
        <v>207.2777</v>
      </c>
      <c r="AL683" s="28"/>
      <c r="AM683" s="31"/>
    </row>
    <row r="684" hidden="1" outlineLevel="2">
      <c r="A684" s="92"/>
      <c r="B684" s="116"/>
      <c r="C684" s="116"/>
      <c r="D684" s="11">
        <v>2018.0</v>
      </c>
      <c r="E684" s="5">
        <f t="shared" si="11"/>
        <v>5328.29873</v>
      </c>
      <c r="F684" s="5">
        <f t="shared" ref="F684:G684" si="1573">I684+L684+O684+R684+U684+X684+AA684+AD684+AK684+AG684</f>
        <v>5328.29873</v>
      </c>
      <c r="G684" s="5">
        <f t="shared" si="1573"/>
        <v>0</v>
      </c>
      <c r="H684" s="30">
        <f t="shared" si="13"/>
        <v>0</v>
      </c>
      <c r="I684" s="28"/>
      <c r="J684" s="28"/>
      <c r="K684" s="30">
        <f t="shared" si="51"/>
        <v>0</v>
      </c>
      <c r="L684" s="28"/>
      <c r="M684" s="28"/>
      <c r="N684" s="33">
        <f t="shared" si="17"/>
        <v>4694.353</v>
      </c>
      <c r="O684" s="64">
        <v>4694.353</v>
      </c>
      <c r="P684" s="28"/>
      <c r="Q684" s="30">
        <f t="shared" si="19"/>
        <v>0</v>
      </c>
      <c r="R684" s="28"/>
      <c r="S684" s="28"/>
      <c r="T684" s="30">
        <f t="shared" si="21"/>
        <v>0</v>
      </c>
      <c r="U684" s="28"/>
      <c r="V684" s="28"/>
      <c r="W684" s="30">
        <f t="shared" si="23"/>
        <v>0</v>
      </c>
      <c r="X684" s="28"/>
      <c r="Y684" s="28"/>
      <c r="Z684" s="30">
        <f t="shared" si="103"/>
        <v>0</v>
      </c>
      <c r="AA684" s="28"/>
      <c r="AB684" s="28"/>
      <c r="AC684" s="33">
        <f t="shared" si="104"/>
        <v>168.74261</v>
      </c>
      <c r="AD684" s="34">
        <v>168.74261</v>
      </c>
      <c r="AE684" s="28"/>
      <c r="AF684" s="33">
        <f t="shared" si="1414"/>
        <v>57.51312</v>
      </c>
      <c r="AG684" s="32">
        <v>57.51312</v>
      </c>
      <c r="AH684" s="28"/>
      <c r="AI684" s="44" t="s">
        <v>238</v>
      </c>
      <c r="AJ684" s="33">
        <f t="shared" si="31"/>
        <v>407.69</v>
      </c>
      <c r="AK684" s="43">
        <v>407.69</v>
      </c>
      <c r="AL684" s="28"/>
      <c r="AM684" s="31"/>
    </row>
    <row r="685" hidden="1" outlineLevel="2">
      <c r="A685" s="92"/>
      <c r="B685" s="116"/>
      <c r="C685" s="92"/>
      <c r="D685" s="11">
        <v>2019.0</v>
      </c>
      <c r="E685" s="5">
        <f t="shared" si="11"/>
        <v>3809.62483</v>
      </c>
      <c r="F685" s="5">
        <f t="shared" ref="F685:G685" si="1574">I685+L685+O685+R685+U685+X685+AA685+AD685+AK685+AG685</f>
        <v>3809.62483</v>
      </c>
      <c r="G685" s="5">
        <f t="shared" si="1574"/>
        <v>0</v>
      </c>
      <c r="H685" s="33">
        <f t="shared" si="13"/>
        <v>209.685</v>
      </c>
      <c r="I685" s="32">
        <v>209.685</v>
      </c>
      <c r="J685" s="29"/>
      <c r="K685" s="30">
        <f t="shared" si="51"/>
        <v>0</v>
      </c>
      <c r="L685" s="29"/>
      <c r="M685" s="29"/>
      <c r="N685" s="33">
        <f t="shared" si="17"/>
        <v>55.354</v>
      </c>
      <c r="O685" s="32">
        <v>55.354</v>
      </c>
      <c r="P685" s="28"/>
      <c r="Q685" s="30">
        <f t="shared" si="19"/>
        <v>0</v>
      </c>
      <c r="R685" s="28"/>
      <c r="S685" s="28"/>
      <c r="T685" s="30">
        <f t="shared" si="21"/>
        <v>0</v>
      </c>
      <c r="U685" s="28"/>
      <c r="V685" s="28"/>
      <c r="W685" s="30">
        <f t="shared" si="23"/>
        <v>0</v>
      </c>
      <c r="X685" s="28"/>
      <c r="Y685" s="28"/>
      <c r="Z685" s="30">
        <f t="shared" si="103"/>
        <v>0</v>
      </c>
      <c r="AA685" s="28"/>
      <c r="AB685" s="28"/>
      <c r="AC685" s="33">
        <f t="shared" si="104"/>
        <v>3369.95183</v>
      </c>
      <c r="AD685" s="34">
        <v>3369.95183</v>
      </c>
      <c r="AE685" s="28"/>
      <c r="AF685" s="30">
        <f t="shared" si="1414"/>
        <v>0</v>
      </c>
      <c r="AG685" s="28"/>
      <c r="AH685" s="28"/>
      <c r="AI685" s="31"/>
      <c r="AJ685" s="33">
        <f t="shared" si="31"/>
        <v>174.634</v>
      </c>
      <c r="AK685" s="43">
        <v>174.634</v>
      </c>
      <c r="AL685" s="28"/>
      <c r="AM685" s="31"/>
    </row>
    <row r="686" hidden="1" outlineLevel="2">
      <c r="A686" s="92"/>
      <c r="B686" s="116"/>
      <c r="C686" s="116"/>
      <c r="D686" s="11">
        <v>2020.0</v>
      </c>
      <c r="E686" s="5">
        <f t="shared" si="11"/>
        <v>1818.865</v>
      </c>
      <c r="F686" s="5">
        <f t="shared" ref="F686:G686" si="1575">I686+L686+O686+R686+U686+X686+AA686+AD686+AK686+AG686</f>
        <v>1818.865</v>
      </c>
      <c r="G686" s="5">
        <f t="shared" si="1575"/>
        <v>0</v>
      </c>
      <c r="H686" s="33">
        <f t="shared" si="13"/>
        <v>729</v>
      </c>
      <c r="I686" s="34">
        <v>729.0</v>
      </c>
      <c r="J686" s="28"/>
      <c r="K686" s="30">
        <f t="shared" si="51"/>
        <v>0</v>
      </c>
      <c r="L686" s="28"/>
      <c r="M686" s="28"/>
      <c r="N686" s="30">
        <f t="shared" si="17"/>
        <v>0</v>
      </c>
      <c r="O686" s="28"/>
      <c r="P686" s="28"/>
      <c r="Q686" s="30">
        <f t="shared" si="19"/>
        <v>0</v>
      </c>
      <c r="R686" s="28"/>
      <c r="S686" s="28"/>
      <c r="T686" s="30">
        <f t="shared" si="21"/>
        <v>0</v>
      </c>
      <c r="U686" s="28"/>
      <c r="V686" s="28"/>
      <c r="W686" s="30">
        <f t="shared" si="23"/>
        <v>0</v>
      </c>
      <c r="X686" s="28"/>
      <c r="Y686" s="28"/>
      <c r="Z686" s="30">
        <f t="shared" si="103"/>
        <v>0</v>
      </c>
      <c r="AA686" s="28"/>
      <c r="AB686" s="28"/>
      <c r="AC686" s="33">
        <f t="shared" si="104"/>
        <v>978</v>
      </c>
      <c r="AD686" s="34">
        <v>978.0</v>
      </c>
      <c r="AE686" s="28"/>
      <c r="AF686" s="30">
        <f t="shared" si="1414"/>
        <v>0</v>
      </c>
      <c r="AG686" s="28"/>
      <c r="AH686" s="28"/>
      <c r="AI686" s="31"/>
      <c r="AJ686" s="33">
        <f t="shared" si="31"/>
        <v>111.865</v>
      </c>
      <c r="AK686" s="43">
        <v>111.865</v>
      </c>
      <c r="AL686" s="28"/>
      <c r="AM686" s="44" t="s">
        <v>272</v>
      </c>
    </row>
    <row r="687" hidden="1" outlineLevel="2">
      <c r="A687" s="92"/>
      <c r="B687" s="116"/>
      <c r="C687" s="116"/>
      <c r="D687" s="35">
        <v>2021.0</v>
      </c>
      <c r="E687" s="5">
        <f t="shared" si="11"/>
        <v>0</v>
      </c>
      <c r="F687" s="5">
        <f t="shared" ref="F687:G687" si="1576">I687+L687+O687+R687+U687+X687+AA687+AD687+AK687+AG687</f>
        <v>0</v>
      </c>
      <c r="G687" s="5">
        <f t="shared" si="1576"/>
        <v>0</v>
      </c>
      <c r="H687" s="33">
        <f t="shared" si="13"/>
        <v>0</v>
      </c>
      <c r="I687" s="34"/>
      <c r="J687" s="28"/>
      <c r="K687" s="30">
        <f t="shared" si="51"/>
        <v>0</v>
      </c>
      <c r="L687" s="28"/>
      <c r="M687" s="28"/>
      <c r="N687" s="30">
        <f t="shared" si="17"/>
        <v>0</v>
      </c>
      <c r="O687" s="28"/>
      <c r="P687" s="28"/>
      <c r="Q687" s="30">
        <f t="shared" si="19"/>
        <v>0</v>
      </c>
      <c r="R687" s="28"/>
      <c r="S687" s="28"/>
      <c r="T687" s="30">
        <f t="shared" si="21"/>
        <v>0</v>
      </c>
      <c r="U687" s="28"/>
      <c r="V687" s="28"/>
      <c r="W687" s="30">
        <f t="shared" si="23"/>
        <v>0</v>
      </c>
      <c r="X687" s="28"/>
      <c r="Y687" s="28"/>
      <c r="Z687" s="30">
        <f t="shared" si="103"/>
        <v>0</v>
      </c>
      <c r="AA687" s="28"/>
      <c r="AB687" s="28"/>
      <c r="AC687" s="33">
        <f t="shared" si="104"/>
        <v>0</v>
      </c>
      <c r="AD687" s="34"/>
      <c r="AE687" s="28"/>
      <c r="AF687" s="30">
        <f t="shared" si="1414"/>
        <v>0</v>
      </c>
      <c r="AG687" s="28"/>
      <c r="AH687" s="28"/>
      <c r="AI687" s="31"/>
      <c r="AJ687" s="33">
        <f t="shared" si="31"/>
        <v>0</v>
      </c>
      <c r="AK687" s="43"/>
      <c r="AL687" s="28"/>
      <c r="AM687" s="31"/>
    </row>
    <row r="688" hidden="1" outlineLevel="1" collapsed="1">
      <c r="A688" s="22">
        <v>85.0</v>
      </c>
      <c r="B688" s="22" t="s">
        <v>273</v>
      </c>
      <c r="C688" s="22" t="s">
        <v>274</v>
      </c>
      <c r="D688" s="24"/>
      <c r="E688" s="25">
        <f t="shared" si="11"/>
        <v>8275.31566</v>
      </c>
      <c r="F688" s="25">
        <f t="shared" ref="F688:G688" si="1577">SUM(F689:F695)</f>
        <v>8275.31566</v>
      </c>
      <c r="G688" s="25">
        <f t="shared" si="1577"/>
        <v>0</v>
      </c>
      <c r="H688" s="26">
        <f t="shared" si="13"/>
        <v>482.56595</v>
      </c>
      <c r="I688" s="22">
        <f t="shared" ref="I688:J688" si="1578">SUM(I689:I695)</f>
        <v>482.56595</v>
      </c>
      <c r="J688" s="22">
        <f t="shared" si="1578"/>
        <v>0</v>
      </c>
      <c r="K688" s="26">
        <f t="shared" si="51"/>
        <v>436.74588</v>
      </c>
      <c r="L688" s="22">
        <f t="shared" ref="L688:M688" si="1579">SUM(L689:L695)</f>
        <v>436.74588</v>
      </c>
      <c r="M688" s="22">
        <f t="shared" si="1579"/>
        <v>0</v>
      </c>
      <c r="N688" s="26">
        <f t="shared" si="17"/>
        <v>0</v>
      </c>
      <c r="O688" s="22">
        <f t="shared" ref="O688:P688" si="1580">SUM(O689:O695)</f>
        <v>0</v>
      </c>
      <c r="P688" s="22">
        <f t="shared" si="1580"/>
        <v>0</v>
      </c>
      <c r="Q688" s="26">
        <f t="shared" si="19"/>
        <v>0</v>
      </c>
      <c r="R688" s="22">
        <f t="shared" ref="R688:S688" si="1581">SUM(R689:R695)</f>
        <v>0</v>
      </c>
      <c r="S688" s="22">
        <f t="shared" si="1581"/>
        <v>0</v>
      </c>
      <c r="T688" s="26">
        <f t="shared" si="21"/>
        <v>0</v>
      </c>
      <c r="U688" s="22">
        <f t="shared" ref="U688:V688" si="1582">SUM(U689:U695)</f>
        <v>0</v>
      </c>
      <c r="V688" s="22">
        <f t="shared" si="1582"/>
        <v>0</v>
      </c>
      <c r="W688" s="26">
        <f t="shared" si="23"/>
        <v>450.134</v>
      </c>
      <c r="X688" s="22">
        <f t="shared" ref="X688:Y688" si="1583">SUM(X689:X695)</f>
        <v>450.134</v>
      </c>
      <c r="Y688" s="22">
        <f t="shared" si="1583"/>
        <v>0</v>
      </c>
      <c r="Z688" s="26">
        <f t="shared" si="103"/>
        <v>971.2237</v>
      </c>
      <c r="AA688" s="22">
        <f t="shared" ref="AA688:AB688" si="1584">SUM(AA689:AA695)</f>
        <v>971.2237</v>
      </c>
      <c r="AB688" s="22">
        <f t="shared" si="1584"/>
        <v>0</v>
      </c>
      <c r="AC688" s="26">
        <f t="shared" si="104"/>
        <v>2315.24273</v>
      </c>
      <c r="AD688" s="22">
        <f t="shared" ref="AD688:AE688" si="1585">SUM(AD689:AD695)</f>
        <v>2315.24273</v>
      </c>
      <c r="AE688" s="22">
        <f t="shared" si="1585"/>
        <v>0</v>
      </c>
      <c r="AF688" s="26">
        <f t="shared" si="1414"/>
        <v>2216.74913</v>
      </c>
      <c r="AG688" s="22">
        <f t="shared" ref="AG688:AH688" si="1586">SUM(AG689:AG695)</f>
        <v>2216.74913</v>
      </c>
      <c r="AH688" s="22">
        <f t="shared" si="1586"/>
        <v>0</v>
      </c>
      <c r="AI688" s="27"/>
      <c r="AJ688" s="26">
        <f t="shared" si="31"/>
        <v>1402.65427</v>
      </c>
      <c r="AK688" s="22">
        <f t="shared" ref="AK688:AL688" si="1587">SUM(AK689:AK695)</f>
        <v>1402.65427</v>
      </c>
      <c r="AL688" s="22">
        <f t="shared" si="1587"/>
        <v>0</v>
      </c>
      <c r="AM688" s="27"/>
    </row>
    <row r="689" hidden="1" outlineLevel="2">
      <c r="A689" s="92"/>
      <c r="B689" s="116"/>
      <c r="C689" s="116"/>
      <c r="D689" s="11">
        <v>2015.0</v>
      </c>
      <c r="E689" s="5">
        <f t="shared" si="11"/>
        <v>351.011</v>
      </c>
      <c r="F689" s="5">
        <f t="shared" ref="F689:G689" si="1588">I689+L689+O689+R689+U689+X689+AA689+AD689+AK689+AG689</f>
        <v>351.011</v>
      </c>
      <c r="G689" s="5">
        <f t="shared" si="1588"/>
        <v>0</v>
      </c>
      <c r="H689" s="33">
        <f t="shared" si="13"/>
        <v>0</v>
      </c>
      <c r="I689" s="72"/>
      <c r="J689" s="61"/>
      <c r="K689" s="50">
        <f t="shared" si="51"/>
        <v>0</v>
      </c>
      <c r="L689" s="61"/>
      <c r="M689" s="61"/>
      <c r="N689" s="50">
        <f t="shared" si="17"/>
        <v>0</v>
      </c>
      <c r="O689" s="61"/>
      <c r="P689" s="61"/>
      <c r="Q689" s="50">
        <f t="shared" si="19"/>
        <v>0</v>
      </c>
      <c r="R689" s="61"/>
      <c r="S689" s="61"/>
      <c r="T689" s="50">
        <f t="shared" si="21"/>
        <v>0</v>
      </c>
      <c r="U689" s="61"/>
      <c r="V689" s="61"/>
      <c r="W689" s="50">
        <f t="shared" si="23"/>
        <v>0</v>
      </c>
      <c r="X689" s="61"/>
      <c r="Y689" s="61"/>
      <c r="Z689" s="50">
        <f t="shared" si="103"/>
        <v>0</v>
      </c>
      <c r="AA689" s="61"/>
      <c r="AB689" s="61"/>
      <c r="AC689" s="50">
        <f t="shared" si="104"/>
        <v>0</v>
      </c>
      <c r="AD689" s="61"/>
      <c r="AE689" s="61"/>
      <c r="AF689" s="33">
        <f t="shared" si="1414"/>
        <v>267.968</v>
      </c>
      <c r="AG689" s="73">
        <f>97.968+170</f>
        <v>267.968</v>
      </c>
      <c r="AH689" s="61"/>
      <c r="AI689" s="44" t="s">
        <v>275</v>
      </c>
      <c r="AJ689" s="33">
        <f t="shared" si="31"/>
        <v>83.043</v>
      </c>
      <c r="AK689" s="73">
        <v>83.043</v>
      </c>
      <c r="AL689" s="61"/>
      <c r="AM689" s="44"/>
    </row>
    <row r="690" hidden="1" outlineLevel="2">
      <c r="A690" s="92"/>
      <c r="B690" s="116"/>
      <c r="C690" s="116"/>
      <c r="D690" s="11">
        <v>2016.0</v>
      </c>
      <c r="E690" s="5">
        <f t="shared" si="11"/>
        <v>1723.55341</v>
      </c>
      <c r="F690" s="5">
        <f t="shared" ref="F690:G690" si="1589">I690+L690+O690+R690+U690+X690+AA690+AD690+AK690+AG690</f>
        <v>1723.55341</v>
      </c>
      <c r="G690" s="5">
        <f t="shared" si="1589"/>
        <v>0</v>
      </c>
      <c r="H690" s="33">
        <f t="shared" si="13"/>
        <v>482.56595</v>
      </c>
      <c r="I690" s="73">
        <v>482.56595</v>
      </c>
      <c r="J690" s="61"/>
      <c r="K690" s="50">
        <f t="shared" si="51"/>
        <v>0</v>
      </c>
      <c r="L690" s="61"/>
      <c r="M690" s="61"/>
      <c r="N690" s="50">
        <f t="shared" si="17"/>
        <v>0</v>
      </c>
      <c r="O690" s="61"/>
      <c r="P690" s="61"/>
      <c r="Q690" s="50">
        <f t="shared" si="19"/>
        <v>0</v>
      </c>
      <c r="R690" s="61"/>
      <c r="S690" s="61"/>
      <c r="T690" s="50">
        <f t="shared" si="21"/>
        <v>0</v>
      </c>
      <c r="U690" s="61"/>
      <c r="V690" s="61"/>
      <c r="W690" s="50">
        <f t="shared" si="23"/>
        <v>0</v>
      </c>
      <c r="X690" s="61"/>
      <c r="Y690" s="61"/>
      <c r="Z690" s="33">
        <f t="shared" si="103"/>
        <v>971.2237</v>
      </c>
      <c r="AA690" s="73">
        <v>971.2237</v>
      </c>
      <c r="AB690" s="61"/>
      <c r="AC690" s="56">
        <f t="shared" si="104"/>
        <v>38.96</v>
      </c>
      <c r="AD690" s="81">
        <v>38.96</v>
      </c>
      <c r="AE690" s="61"/>
      <c r="AF690" s="33">
        <f t="shared" si="1414"/>
        <v>98.75376</v>
      </c>
      <c r="AG690" s="73">
        <v>98.75376</v>
      </c>
      <c r="AH690" s="61"/>
      <c r="AI690" s="44" t="s">
        <v>276</v>
      </c>
      <c r="AJ690" s="33">
        <f t="shared" si="31"/>
        <v>132.05</v>
      </c>
      <c r="AK690" s="73">
        <v>132.05</v>
      </c>
      <c r="AL690" s="61"/>
      <c r="AM690" s="44"/>
    </row>
    <row r="691" hidden="1" outlineLevel="2">
      <c r="A691" s="92"/>
      <c r="B691" s="116"/>
      <c r="C691" s="116"/>
      <c r="D691" s="11">
        <v>2017.0</v>
      </c>
      <c r="E691" s="5">
        <f t="shared" si="11"/>
        <v>1625.59764</v>
      </c>
      <c r="F691" s="5">
        <f t="shared" ref="F691:G691" si="1590">I691+L691+O691+R691+U691+X691+AA691+AD691+AK691+AG691</f>
        <v>1625.59764</v>
      </c>
      <c r="G691" s="5">
        <f t="shared" si="1590"/>
        <v>0</v>
      </c>
      <c r="H691" s="50">
        <f t="shared" si="13"/>
        <v>0</v>
      </c>
      <c r="I691" s="61"/>
      <c r="J691" s="61"/>
      <c r="K691" s="50">
        <f t="shared" si="51"/>
        <v>0</v>
      </c>
      <c r="L691" s="61"/>
      <c r="M691" s="61"/>
      <c r="N691" s="50">
        <f t="shared" si="17"/>
        <v>0</v>
      </c>
      <c r="O691" s="61"/>
      <c r="P691" s="61"/>
      <c r="Q691" s="50">
        <f t="shared" si="19"/>
        <v>0</v>
      </c>
      <c r="R691" s="61"/>
      <c r="S691" s="61"/>
      <c r="T691" s="50">
        <f t="shared" si="21"/>
        <v>0</v>
      </c>
      <c r="U691" s="61"/>
      <c r="V691" s="61"/>
      <c r="W691" s="56">
        <f t="shared" si="23"/>
        <v>64.134</v>
      </c>
      <c r="X691" s="81">
        <v>64.134</v>
      </c>
      <c r="Y691" s="61"/>
      <c r="Z691" s="50">
        <f t="shared" si="103"/>
        <v>0</v>
      </c>
      <c r="AA691" s="61"/>
      <c r="AB691" s="61"/>
      <c r="AC691" s="33">
        <f t="shared" si="104"/>
        <v>735.602</v>
      </c>
      <c r="AD691" s="72">
        <v>735.602</v>
      </c>
      <c r="AE691" s="61"/>
      <c r="AF691" s="33">
        <f t="shared" si="1414"/>
        <v>530.85737</v>
      </c>
      <c r="AG691" s="72">
        <v>530.85737</v>
      </c>
      <c r="AH691" s="61"/>
      <c r="AI691" s="44" t="s">
        <v>277</v>
      </c>
      <c r="AJ691" s="33">
        <f t="shared" si="31"/>
        <v>295.00427</v>
      </c>
      <c r="AK691" s="78">
        <v>295.00427</v>
      </c>
      <c r="AL691" s="61"/>
      <c r="AM691" s="44"/>
    </row>
    <row r="692" hidden="1" outlineLevel="2">
      <c r="A692" s="92"/>
      <c r="B692" s="116"/>
      <c r="C692" s="116"/>
      <c r="D692" s="11">
        <v>2018.0</v>
      </c>
      <c r="E692" s="5">
        <f t="shared" si="11"/>
        <v>2303.93931</v>
      </c>
      <c r="F692" s="5">
        <f t="shared" ref="F692:G692" si="1591">I692+L692+O692+R692+U692+X692+AA692+AD692+AK692+AG692</f>
        <v>2303.93931</v>
      </c>
      <c r="G692" s="5">
        <f t="shared" si="1591"/>
        <v>0</v>
      </c>
      <c r="H692" s="50">
        <f t="shared" si="13"/>
        <v>0</v>
      </c>
      <c r="I692" s="61"/>
      <c r="J692" s="61"/>
      <c r="K692" s="33">
        <f t="shared" si="51"/>
        <v>337.043</v>
      </c>
      <c r="L692" s="73">
        <v>337.043</v>
      </c>
      <c r="M692" s="61"/>
      <c r="N692" s="50">
        <f t="shared" si="17"/>
        <v>0</v>
      </c>
      <c r="O692" s="61"/>
      <c r="P692" s="61"/>
      <c r="Q692" s="50">
        <f t="shared" si="19"/>
        <v>0</v>
      </c>
      <c r="R692" s="61"/>
      <c r="S692" s="61"/>
      <c r="T692" s="50">
        <f t="shared" si="21"/>
        <v>0</v>
      </c>
      <c r="U692" s="61"/>
      <c r="V692" s="61"/>
      <c r="W692" s="50">
        <f t="shared" si="23"/>
        <v>0</v>
      </c>
      <c r="X692" s="61"/>
      <c r="Y692" s="61"/>
      <c r="Z692" s="50">
        <f t="shared" si="103"/>
        <v>0</v>
      </c>
      <c r="AA692" s="61"/>
      <c r="AB692" s="61"/>
      <c r="AC692" s="33">
        <f t="shared" si="104"/>
        <v>1075.74631</v>
      </c>
      <c r="AD692" s="73">
        <v>1075.74631</v>
      </c>
      <c r="AE692" s="61"/>
      <c r="AF692" s="131">
        <f t="shared" si="1414"/>
        <v>782.336</v>
      </c>
      <c r="AG692" s="132">
        <f>296.368+186.543+299.425</f>
        <v>782.336</v>
      </c>
      <c r="AH692" s="61"/>
      <c r="AI692" s="44" t="s">
        <v>278</v>
      </c>
      <c r="AJ692" s="33">
        <f t="shared" si="31"/>
        <v>108.814</v>
      </c>
      <c r="AK692" s="73">
        <v>108.814</v>
      </c>
      <c r="AL692" s="61"/>
      <c r="AM692" s="44"/>
    </row>
    <row r="693" hidden="1" outlineLevel="2">
      <c r="A693" s="92"/>
      <c r="B693" s="116"/>
      <c r="C693" s="116"/>
      <c r="D693" s="11">
        <v>2019.0</v>
      </c>
      <c r="E693" s="5">
        <f t="shared" si="11"/>
        <v>1180.0143</v>
      </c>
      <c r="F693" s="5">
        <f t="shared" ref="F693:G693" si="1592">I693+L693+O693+R693+U693+X693+AA693+AD693+AK693+AG693</f>
        <v>1180.0143</v>
      </c>
      <c r="G693" s="5">
        <f t="shared" si="1592"/>
        <v>0</v>
      </c>
      <c r="H693" s="50">
        <f t="shared" si="13"/>
        <v>0</v>
      </c>
      <c r="I693" s="61"/>
      <c r="J693" s="61"/>
      <c r="K693" s="33">
        <f t="shared" si="51"/>
        <v>99.70288</v>
      </c>
      <c r="L693" s="73">
        <v>99.70288</v>
      </c>
      <c r="M693" s="61"/>
      <c r="N693" s="50">
        <f t="shared" si="17"/>
        <v>0</v>
      </c>
      <c r="O693" s="61"/>
      <c r="P693" s="61"/>
      <c r="Q693" s="50">
        <f t="shared" si="19"/>
        <v>0</v>
      </c>
      <c r="R693" s="61"/>
      <c r="S693" s="61"/>
      <c r="T693" s="50">
        <f t="shared" si="21"/>
        <v>0</v>
      </c>
      <c r="U693" s="61"/>
      <c r="V693" s="61"/>
      <c r="W693" s="50">
        <f t="shared" si="23"/>
        <v>0</v>
      </c>
      <c r="X693" s="61"/>
      <c r="Y693" s="61"/>
      <c r="Z693" s="50">
        <f t="shared" si="103"/>
        <v>0</v>
      </c>
      <c r="AA693" s="61"/>
      <c r="AB693" s="61"/>
      <c r="AC693" s="33">
        <f t="shared" si="104"/>
        <v>464.93442</v>
      </c>
      <c r="AD693" s="73">
        <v>464.93442</v>
      </c>
      <c r="AE693" s="61"/>
      <c r="AF693" s="131">
        <f t="shared" si="1414"/>
        <v>531.834</v>
      </c>
      <c r="AG693" s="132">
        <v>531.834</v>
      </c>
      <c r="AH693" s="61"/>
      <c r="AI693" s="44" t="s">
        <v>279</v>
      </c>
      <c r="AJ693" s="33">
        <f t="shared" si="31"/>
        <v>83.543</v>
      </c>
      <c r="AK693" s="73">
        <v>83.543</v>
      </c>
      <c r="AL693" s="61"/>
      <c r="AM693" s="44"/>
    </row>
    <row r="694" hidden="1" outlineLevel="2">
      <c r="A694" s="92"/>
      <c r="B694" s="116"/>
      <c r="C694" s="116"/>
      <c r="D694" s="11">
        <v>2020.0</v>
      </c>
      <c r="E694" s="5">
        <f t="shared" si="11"/>
        <v>1091.2</v>
      </c>
      <c r="F694" s="5">
        <f t="shared" ref="F694:G694" si="1593">I694+L694+O694+R694+U694+X694+AA694+AD694+AK694+AG694</f>
        <v>1091.2</v>
      </c>
      <c r="G694" s="5">
        <f t="shared" si="1593"/>
        <v>0</v>
      </c>
      <c r="H694" s="50">
        <f t="shared" si="13"/>
        <v>0</v>
      </c>
      <c r="I694" s="61"/>
      <c r="J694" s="61"/>
      <c r="K694" s="50">
        <f t="shared" si="51"/>
        <v>0</v>
      </c>
      <c r="L694" s="61"/>
      <c r="M694" s="61"/>
      <c r="N694" s="50">
        <f t="shared" si="17"/>
        <v>0</v>
      </c>
      <c r="O694" s="61"/>
      <c r="P694" s="61"/>
      <c r="Q694" s="50">
        <f t="shared" si="19"/>
        <v>0</v>
      </c>
      <c r="R694" s="61"/>
      <c r="S694" s="61"/>
      <c r="T694" s="50">
        <f t="shared" si="21"/>
        <v>0</v>
      </c>
      <c r="U694" s="61"/>
      <c r="V694" s="61"/>
      <c r="W694" s="33">
        <f t="shared" si="23"/>
        <v>386</v>
      </c>
      <c r="X694" s="73">
        <v>386.0</v>
      </c>
      <c r="Y694" s="61"/>
      <c r="Z694" s="50">
        <f t="shared" si="103"/>
        <v>0</v>
      </c>
      <c r="AA694" s="61"/>
      <c r="AB694" s="61"/>
      <c r="AC694" s="50">
        <f t="shared" si="104"/>
        <v>0</v>
      </c>
      <c r="AD694" s="61"/>
      <c r="AE694" s="61"/>
      <c r="AF694" s="33">
        <f t="shared" si="1414"/>
        <v>5</v>
      </c>
      <c r="AG694" s="73">
        <v>5.0</v>
      </c>
      <c r="AH694" s="61"/>
      <c r="AI694" s="44" t="s">
        <v>280</v>
      </c>
      <c r="AJ694" s="33">
        <f t="shared" si="31"/>
        <v>700.2</v>
      </c>
      <c r="AK694" s="73">
        <v>700.2</v>
      </c>
      <c r="AL694" s="61"/>
      <c r="AM694" s="44" t="s">
        <v>281</v>
      </c>
    </row>
    <row r="695" hidden="1" outlineLevel="2">
      <c r="A695" s="92"/>
      <c r="B695" s="116"/>
      <c r="C695" s="116"/>
      <c r="D695" s="35">
        <v>2021.0</v>
      </c>
      <c r="E695" s="5">
        <f t="shared" si="11"/>
        <v>0</v>
      </c>
      <c r="F695" s="5">
        <f t="shared" ref="F695:G695" si="1594">I695+L695+O695+R695+U695+X695+AA695+AD695+AK695+AG695</f>
        <v>0</v>
      </c>
      <c r="G695" s="5">
        <f t="shared" si="1594"/>
        <v>0</v>
      </c>
      <c r="H695" s="50">
        <f t="shared" si="13"/>
        <v>0</v>
      </c>
      <c r="I695" s="61"/>
      <c r="J695" s="61"/>
      <c r="K695" s="50">
        <f t="shared" si="51"/>
        <v>0</v>
      </c>
      <c r="L695" s="61"/>
      <c r="M695" s="61"/>
      <c r="N695" s="50">
        <f t="shared" si="17"/>
        <v>0</v>
      </c>
      <c r="O695" s="61"/>
      <c r="P695" s="61"/>
      <c r="Q695" s="50">
        <f t="shared" si="19"/>
        <v>0</v>
      </c>
      <c r="R695" s="61"/>
      <c r="S695" s="61"/>
      <c r="T695" s="50">
        <f t="shared" si="21"/>
        <v>0</v>
      </c>
      <c r="U695" s="61"/>
      <c r="V695" s="61"/>
      <c r="W695" s="33">
        <f t="shared" si="23"/>
        <v>0</v>
      </c>
      <c r="X695" s="73"/>
      <c r="Y695" s="61"/>
      <c r="Z695" s="50">
        <f t="shared" si="103"/>
        <v>0</v>
      </c>
      <c r="AA695" s="61"/>
      <c r="AB695" s="61"/>
      <c r="AC695" s="50">
        <f t="shared" si="104"/>
        <v>0</v>
      </c>
      <c r="AD695" s="61"/>
      <c r="AE695" s="61"/>
      <c r="AF695" s="33">
        <f t="shared" si="1414"/>
        <v>0</v>
      </c>
      <c r="AG695" s="73"/>
      <c r="AH695" s="61"/>
      <c r="AI695" s="44"/>
      <c r="AJ695" s="33">
        <f t="shared" si="31"/>
        <v>0</v>
      </c>
      <c r="AK695" s="73"/>
      <c r="AL695" s="61"/>
      <c r="AM695" s="44"/>
    </row>
    <row r="696" hidden="1" outlineLevel="1" collapsed="1">
      <c r="A696" s="22">
        <v>86.0</v>
      </c>
      <c r="B696" s="22" t="s">
        <v>282</v>
      </c>
      <c r="C696" s="22" t="s">
        <v>283</v>
      </c>
      <c r="D696" s="24"/>
      <c r="E696" s="25">
        <f t="shared" si="11"/>
        <v>6387.86249</v>
      </c>
      <c r="F696" s="25">
        <f t="shared" ref="F696:G696" si="1595">SUM(F697:F703)</f>
        <v>6328.96249</v>
      </c>
      <c r="G696" s="25">
        <f t="shared" si="1595"/>
        <v>58.9</v>
      </c>
      <c r="H696" s="26">
        <f t="shared" si="13"/>
        <v>1396.1</v>
      </c>
      <c r="I696" s="22">
        <f t="shared" ref="I696:J696" si="1596">SUM(I697:I703)</f>
        <v>1368.9</v>
      </c>
      <c r="J696" s="22">
        <f t="shared" si="1596"/>
        <v>27.2</v>
      </c>
      <c r="K696" s="26">
        <f t="shared" si="51"/>
        <v>539.7</v>
      </c>
      <c r="L696" s="22">
        <f t="shared" ref="L696:M696" si="1597">SUM(L697:L703)</f>
        <v>539.7</v>
      </c>
      <c r="M696" s="22">
        <f t="shared" si="1597"/>
        <v>0</v>
      </c>
      <c r="N696" s="26">
        <f t="shared" si="17"/>
        <v>0</v>
      </c>
      <c r="O696" s="22">
        <f t="shared" ref="O696:P696" si="1598">SUM(O697:O703)</f>
        <v>0</v>
      </c>
      <c r="P696" s="22">
        <f t="shared" si="1598"/>
        <v>0</v>
      </c>
      <c r="Q696" s="26">
        <f t="shared" si="19"/>
        <v>0</v>
      </c>
      <c r="R696" s="22">
        <f t="shared" ref="R696:S696" si="1599">SUM(R697:R703)</f>
        <v>0</v>
      </c>
      <c r="S696" s="22">
        <f t="shared" si="1599"/>
        <v>0</v>
      </c>
      <c r="T696" s="26">
        <f t="shared" si="21"/>
        <v>0</v>
      </c>
      <c r="U696" s="22">
        <f t="shared" ref="U696:V696" si="1600">SUM(U697:U703)</f>
        <v>0</v>
      </c>
      <c r="V696" s="22">
        <f t="shared" si="1600"/>
        <v>0</v>
      </c>
      <c r="W696" s="26">
        <f t="shared" si="23"/>
        <v>0</v>
      </c>
      <c r="X696" s="22">
        <f t="shared" ref="X696:Y696" si="1601">SUM(X697:X703)</f>
        <v>0</v>
      </c>
      <c r="Y696" s="22">
        <f t="shared" si="1601"/>
        <v>0</v>
      </c>
      <c r="Z696" s="26">
        <f t="shared" si="103"/>
        <v>1426.4</v>
      </c>
      <c r="AA696" s="22">
        <f t="shared" ref="AA696:AB696" si="1602">SUM(AA697:AA703)</f>
        <v>1426.4</v>
      </c>
      <c r="AB696" s="22">
        <f t="shared" si="1602"/>
        <v>0</v>
      </c>
      <c r="AC696" s="26">
        <f t="shared" si="104"/>
        <v>142.4</v>
      </c>
      <c r="AD696" s="22">
        <f t="shared" ref="AD696:AE696" si="1603">SUM(AD697:AD703)</f>
        <v>142.4</v>
      </c>
      <c r="AE696" s="22">
        <f t="shared" si="1603"/>
        <v>0</v>
      </c>
      <c r="AF696" s="26">
        <f t="shared" si="1414"/>
        <v>1601.4</v>
      </c>
      <c r="AG696" s="22">
        <f t="shared" ref="AG696:AH696" si="1604">SUM(AG697:AG703)</f>
        <v>1569.7</v>
      </c>
      <c r="AH696" s="22">
        <f t="shared" si="1604"/>
        <v>31.7</v>
      </c>
      <c r="AI696" s="27"/>
      <c r="AJ696" s="26">
        <f t="shared" si="31"/>
        <v>1281.86249</v>
      </c>
      <c r="AK696" s="22">
        <f t="shared" ref="AK696:AL696" si="1605">SUM(AK697:AK703)</f>
        <v>1281.86249</v>
      </c>
      <c r="AL696" s="22">
        <f t="shared" si="1605"/>
        <v>0</v>
      </c>
      <c r="AM696" s="27"/>
    </row>
    <row r="697" hidden="1" outlineLevel="2">
      <c r="A697" s="92"/>
      <c r="B697" s="116"/>
      <c r="C697" s="116"/>
      <c r="D697" s="11">
        <v>2015.0</v>
      </c>
      <c r="E697" s="5">
        <f t="shared" si="11"/>
        <v>87.784</v>
      </c>
      <c r="F697" s="5">
        <f t="shared" ref="F697:G697" si="1606">I697+L697+O697+R697+U697+X697+AA697+AD697+AK697+AG697</f>
        <v>80.284</v>
      </c>
      <c r="G697" s="5">
        <f t="shared" si="1606"/>
        <v>7.5</v>
      </c>
      <c r="H697" s="50">
        <f t="shared" si="13"/>
        <v>0</v>
      </c>
      <c r="I697" s="61"/>
      <c r="J697" s="61"/>
      <c r="K697" s="33">
        <f t="shared" si="51"/>
        <v>54.9</v>
      </c>
      <c r="L697" s="73">
        <v>54.9</v>
      </c>
      <c r="M697" s="61"/>
      <c r="N697" s="50">
        <f t="shared" si="17"/>
        <v>0</v>
      </c>
      <c r="O697" s="61"/>
      <c r="P697" s="61"/>
      <c r="Q697" s="50">
        <f t="shared" si="19"/>
        <v>0</v>
      </c>
      <c r="R697" s="61"/>
      <c r="S697" s="61"/>
      <c r="T697" s="50">
        <f t="shared" si="21"/>
        <v>0</v>
      </c>
      <c r="U697" s="61"/>
      <c r="V697" s="61"/>
      <c r="W697" s="50">
        <f t="shared" si="23"/>
        <v>0</v>
      </c>
      <c r="X697" s="61"/>
      <c r="Y697" s="61"/>
      <c r="Z697" s="50">
        <f t="shared" si="103"/>
        <v>0</v>
      </c>
      <c r="AA697" s="61"/>
      <c r="AB697" s="61"/>
      <c r="AC697" s="50">
        <f t="shared" si="104"/>
        <v>0</v>
      </c>
      <c r="AD697" s="61"/>
      <c r="AE697" s="61"/>
      <c r="AF697" s="33">
        <f t="shared" si="1414"/>
        <v>26.4</v>
      </c>
      <c r="AG697" s="133">
        <v>18.9</v>
      </c>
      <c r="AH697" s="73">
        <v>7.5</v>
      </c>
      <c r="AI697" s="55"/>
      <c r="AJ697" s="56">
        <f t="shared" si="31"/>
        <v>6.484</v>
      </c>
      <c r="AK697" s="71">
        <v>6.484</v>
      </c>
      <c r="AL697" s="61"/>
      <c r="AM697" s="55"/>
    </row>
    <row r="698" hidden="1" outlineLevel="2">
      <c r="A698" s="92"/>
      <c r="B698" s="116"/>
      <c r="C698" s="116"/>
      <c r="D698" s="11">
        <v>2016.0</v>
      </c>
      <c r="E698" s="5">
        <f t="shared" si="11"/>
        <v>487.29172</v>
      </c>
      <c r="F698" s="5">
        <f t="shared" ref="F698:G698" si="1607">I698+L698+O698+R698+U698+X698+AA698+AD698+AK698+AG698</f>
        <v>435.89172</v>
      </c>
      <c r="G698" s="5">
        <f t="shared" si="1607"/>
        <v>51.4</v>
      </c>
      <c r="H698" s="33">
        <f t="shared" si="13"/>
        <v>325.9</v>
      </c>
      <c r="I698" s="73">
        <v>298.7</v>
      </c>
      <c r="J698" s="73">
        <v>27.2</v>
      </c>
      <c r="K698" s="50">
        <f t="shared" si="51"/>
        <v>0</v>
      </c>
      <c r="L698" s="61"/>
      <c r="M698" s="61"/>
      <c r="N698" s="50">
        <f t="shared" si="17"/>
        <v>0</v>
      </c>
      <c r="O698" s="61"/>
      <c r="P698" s="61"/>
      <c r="Q698" s="50">
        <f t="shared" si="19"/>
        <v>0</v>
      </c>
      <c r="R698" s="61"/>
      <c r="S698" s="61"/>
      <c r="T698" s="50">
        <f t="shared" si="21"/>
        <v>0</v>
      </c>
      <c r="U698" s="61"/>
      <c r="V698" s="61"/>
      <c r="W698" s="50">
        <f t="shared" si="23"/>
        <v>0</v>
      </c>
      <c r="X698" s="61"/>
      <c r="Y698" s="61"/>
      <c r="Z698" s="50">
        <f t="shared" si="103"/>
        <v>0</v>
      </c>
      <c r="AA698" s="61"/>
      <c r="AB698" s="61"/>
      <c r="AC698" s="50">
        <f t="shared" si="104"/>
        <v>0</v>
      </c>
      <c r="AD698" s="61"/>
      <c r="AE698" s="61"/>
      <c r="AF698" s="50">
        <f t="shared" si="1414"/>
        <v>24.2</v>
      </c>
      <c r="AG698" s="61"/>
      <c r="AH698" s="73">
        <v>24.2</v>
      </c>
      <c r="AI698" s="55"/>
      <c r="AJ698" s="56">
        <f t="shared" si="31"/>
        <v>137.19172</v>
      </c>
      <c r="AK698" s="71">
        <v>137.19172</v>
      </c>
      <c r="AL698" s="61"/>
      <c r="AM698" s="55"/>
    </row>
    <row r="699" hidden="1" outlineLevel="2">
      <c r="A699" s="92"/>
      <c r="B699" s="116"/>
      <c r="C699" s="116"/>
      <c r="D699" s="11">
        <v>2017.0</v>
      </c>
      <c r="E699" s="5">
        <f t="shared" si="11"/>
        <v>331.44955</v>
      </c>
      <c r="F699" s="5">
        <f t="shared" ref="F699:G699" si="1608">I699+L699+O699+R699+U699+X699+AA699+AD699+AK699+AG699</f>
        <v>331.44955</v>
      </c>
      <c r="G699" s="5">
        <f t="shared" si="1608"/>
        <v>0</v>
      </c>
      <c r="H699" s="33">
        <f t="shared" si="13"/>
        <v>270.6</v>
      </c>
      <c r="I699" s="73">
        <v>270.6</v>
      </c>
      <c r="J699" s="61"/>
      <c r="K699" s="33">
        <f t="shared" si="51"/>
        <v>16</v>
      </c>
      <c r="L699" s="72">
        <v>16.0</v>
      </c>
      <c r="M699" s="61"/>
      <c r="N699" s="50">
        <f t="shared" si="17"/>
        <v>0</v>
      </c>
      <c r="O699" s="61"/>
      <c r="P699" s="61"/>
      <c r="Q699" s="50">
        <f t="shared" si="19"/>
        <v>0</v>
      </c>
      <c r="R699" s="61"/>
      <c r="S699" s="61"/>
      <c r="T699" s="50">
        <f t="shared" si="21"/>
        <v>0</v>
      </c>
      <c r="U699" s="61"/>
      <c r="V699" s="61"/>
      <c r="W699" s="50">
        <f t="shared" si="23"/>
        <v>0</v>
      </c>
      <c r="X699" s="61"/>
      <c r="Y699" s="61"/>
      <c r="Z699" s="50">
        <f t="shared" si="103"/>
        <v>0</v>
      </c>
      <c r="AA699" s="61"/>
      <c r="AB699" s="61"/>
      <c r="AC699" s="56">
        <f t="shared" si="104"/>
        <v>27.4</v>
      </c>
      <c r="AD699" s="81">
        <v>27.4</v>
      </c>
      <c r="AE699" s="61"/>
      <c r="AF699" s="50">
        <f t="shared" si="1414"/>
        <v>0</v>
      </c>
      <c r="AG699" s="61"/>
      <c r="AH699" s="61"/>
      <c r="AI699" s="55"/>
      <c r="AJ699" s="56">
        <f t="shared" si="31"/>
        <v>17.44955</v>
      </c>
      <c r="AK699" s="74">
        <v>17.44955</v>
      </c>
      <c r="AL699" s="61"/>
      <c r="AM699" s="55"/>
    </row>
    <row r="700" hidden="1" outlineLevel="2">
      <c r="A700" s="92"/>
      <c r="B700" s="116"/>
      <c r="C700" s="116"/>
      <c r="D700" s="11">
        <v>2018.0</v>
      </c>
      <c r="E700" s="5">
        <f t="shared" si="11"/>
        <v>560.75</v>
      </c>
      <c r="F700" s="5">
        <f t="shared" ref="F700:G700" si="1609">I700+L700+O700+R700+U700+X700+AA700+AD700+AK700+AG700</f>
        <v>560.75</v>
      </c>
      <c r="G700" s="5">
        <f t="shared" si="1609"/>
        <v>0</v>
      </c>
      <c r="H700" s="33">
        <f t="shared" si="13"/>
        <v>10.6</v>
      </c>
      <c r="I700" s="73">
        <v>10.6</v>
      </c>
      <c r="J700" s="61"/>
      <c r="K700" s="50">
        <f t="shared" si="51"/>
        <v>0</v>
      </c>
      <c r="L700" s="61"/>
      <c r="M700" s="61"/>
      <c r="N700" s="50">
        <f t="shared" si="17"/>
        <v>0</v>
      </c>
      <c r="O700" s="61"/>
      <c r="P700" s="61"/>
      <c r="Q700" s="50">
        <f t="shared" si="19"/>
        <v>0</v>
      </c>
      <c r="R700" s="61"/>
      <c r="S700" s="61"/>
      <c r="T700" s="50">
        <f t="shared" si="21"/>
        <v>0</v>
      </c>
      <c r="U700" s="61"/>
      <c r="V700" s="61"/>
      <c r="W700" s="50">
        <f t="shared" si="23"/>
        <v>0</v>
      </c>
      <c r="X700" s="61"/>
      <c r="Y700" s="61"/>
      <c r="Z700" s="56">
        <f t="shared" si="103"/>
        <v>3.4</v>
      </c>
      <c r="AA700" s="134">
        <v>3.4</v>
      </c>
      <c r="AB700" s="61"/>
      <c r="AC700" s="50">
        <f t="shared" si="104"/>
        <v>0</v>
      </c>
      <c r="AD700" s="61"/>
      <c r="AE700" s="61"/>
      <c r="AF700" s="33">
        <f t="shared" si="1414"/>
        <v>409.8</v>
      </c>
      <c r="AG700" s="73">
        <v>409.8</v>
      </c>
      <c r="AH700" s="61"/>
      <c r="AI700" s="55"/>
      <c r="AJ700" s="56">
        <f t="shared" si="31"/>
        <v>136.95</v>
      </c>
      <c r="AK700" s="74">
        <v>136.95</v>
      </c>
      <c r="AL700" s="61"/>
      <c r="AM700" s="55"/>
    </row>
    <row r="701" hidden="1" outlineLevel="2">
      <c r="A701" s="92"/>
      <c r="B701" s="116"/>
      <c r="C701" s="116"/>
      <c r="D701" s="11">
        <v>2019.0</v>
      </c>
      <c r="E701" s="5">
        <f t="shared" si="11"/>
        <v>2929.58722</v>
      </c>
      <c r="F701" s="5">
        <f t="shared" ref="F701:G701" si="1610">I701+L701+O701+R701+U701+X701+AA701+AD701+AK701+AG701</f>
        <v>2929.58722</v>
      </c>
      <c r="G701" s="5">
        <f t="shared" si="1610"/>
        <v>0</v>
      </c>
      <c r="H701" s="33">
        <f t="shared" si="13"/>
        <v>497</v>
      </c>
      <c r="I701" s="73">
        <v>497.0</v>
      </c>
      <c r="J701" s="61"/>
      <c r="K701" s="33">
        <f t="shared" si="51"/>
        <v>468.8</v>
      </c>
      <c r="L701" s="73">
        <v>468.8</v>
      </c>
      <c r="M701" s="61"/>
      <c r="N701" s="50">
        <f t="shared" si="17"/>
        <v>0</v>
      </c>
      <c r="O701" s="61"/>
      <c r="P701" s="61"/>
      <c r="Q701" s="50">
        <f t="shared" si="19"/>
        <v>0</v>
      </c>
      <c r="R701" s="61"/>
      <c r="S701" s="61"/>
      <c r="T701" s="50">
        <f t="shared" si="21"/>
        <v>0</v>
      </c>
      <c r="U701" s="61"/>
      <c r="V701" s="61"/>
      <c r="W701" s="50">
        <f t="shared" si="23"/>
        <v>0</v>
      </c>
      <c r="X701" s="61"/>
      <c r="Y701" s="61"/>
      <c r="Z701" s="33">
        <f t="shared" si="103"/>
        <v>661</v>
      </c>
      <c r="AA701" s="72">
        <v>661.0</v>
      </c>
      <c r="AB701" s="61"/>
      <c r="AC701" s="50">
        <f t="shared" si="104"/>
        <v>0</v>
      </c>
      <c r="AD701" s="61"/>
      <c r="AE701" s="61"/>
      <c r="AF701" s="33">
        <f t="shared" si="1414"/>
        <v>643</v>
      </c>
      <c r="AG701" s="73">
        <v>643.0</v>
      </c>
      <c r="AH701" s="61"/>
      <c r="AI701" s="55"/>
      <c r="AJ701" s="56">
        <f t="shared" si="31"/>
        <v>659.78722</v>
      </c>
      <c r="AK701" s="74">
        <v>659.78722</v>
      </c>
      <c r="AL701" s="61"/>
      <c r="AM701" s="55"/>
    </row>
    <row r="702" hidden="1" outlineLevel="2">
      <c r="A702" s="92"/>
      <c r="B702" s="116"/>
      <c r="C702" s="116"/>
      <c r="D702" s="11">
        <v>2020.0</v>
      </c>
      <c r="E702" s="5">
        <f t="shared" si="11"/>
        <v>1991</v>
      </c>
      <c r="F702" s="5">
        <f t="shared" ref="F702:G702" si="1611">I702+L702+O702+R702+U702+X702+AA702+AD702+AK702+AG702</f>
        <v>1991</v>
      </c>
      <c r="G702" s="5">
        <f t="shared" si="1611"/>
        <v>0</v>
      </c>
      <c r="H702" s="33">
        <f t="shared" si="13"/>
        <v>292</v>
      </c>
      <c r="I702" s="73">
        <v>292.0</v>
      </c>
      <c r="J702" s="61"/>
      <c r="K702" s="50">
        <f t="shared" si="51"/>
        <v>0</v>
      </c>
      <c r="L702" s="61"/>
      <c r="M702" s="61"/>
      <c r="N702" s="50">
        <f t="shared" si="17"/>
        <v>0</v>
      </c>
      <c r="O702" s="61"/>
      <c r="P702" s="61"/>
      <c r="Q702" s="50">
        <f t="shared" si="19"/>
        <v>0</v>
      </c>
      <c r="R702" s="61"/>
      <c r="S702" s="61"/>
      <c r="T702" s="50">
        <f t="shared" si="21"/>
        <v>0</v>
      </c>
      <c r="U702" s="61"/>
      <c r="V702" s="61"/>
      <c r="W702" s="50">
        <f t="shared" si="23"/>
        <v>0</v>
      </c>
      <c r="X702" s="61"/>
      <c r="Y702" s="61"/>
      <c r="Z702" s="33">
        <f t="shared" si="103"/>
        <v>762</v>
      </c>
      <c r="AA702" s="73">
        <v>762.0</v>
      </c>
      <c r="AB702" s="61"/>
      <c r="AC702" s="33">
        <f t="shared" si="104"/>
        <v>115</v>
      </c>
      <c r="AD702" s="73">
        <v>115.0</v>
      </c>
      <c r="AE702" s="61"/>
      <c r="AF702" s="33">
        <f t="shared" si="1414"/>
        <v>498</v>
      </c>
      <c r="AG702" s="73">
        <v>498.0</v>
      </c>
      <c r="AH702" s="61"/>
      <c r="AI702" s="80" t="s">
        <v>238</v>
      </c>
      <c r="AJ702" s="56">
        <f t="shared" si="31"/>
        <v>324</v>
      </c>
      <c r="AK702" s="74">
        <f>30+98+196</f>
        <v>324</v>
      </c>
      <c r="AL702" s="61"/>
      <c r="AM702" s="80" t="s">
        <v>284</v>
      </c>
    </row>
    <row r="703" hidden="1" outlineLevel="2">
      <c r="A703" s="92"/>
      <c r="B703" s="116"/>
      <c r="C703" s="116"/>
      <c r="D703" s="35">
        <v>2021.0</v>
      </c>
      <c r="E703" s="5">
        <f t="shared" si="11"/>
        <v>0</v>
      </c>
      <c r="F703" s="5">
        <f t="shared" ref="F703:G703" si="1612">I703+L703+O703+R703+U703+X703+AA703+AD703+AK703+AG703</f>
        <v>0</v>
      </c>
      <c r="G703" s="5">
        <f t="shared" si="1612"/>
        <v>0</v>
      </c>
      <c r="H703" s="33">
        <f t="shared" si="13"/>
        <v>0</v>
      </c>
      <c r="I703" s="73"/>
      <c r="J703" s="61"/>
      <c r="K703" s="50">
        <f t="shared" si="51"/>
        <v>0</v>
      </c>
      <c r="L703" s="61"/>
      <c r="M703" s="61"/>
      <c r="N703" s="50">
        <f t="shared" si="17"/>
        <v>0</v>
      </c>
      <c r="O703" s="61"/>
      <c r="P703" s="61"/>
      <c r="Q703" s="50">
        <f t="shared" si="19"/>
        <v>0</v>
      </c>
      <c r="R703" s="61"/>
      <c r="S703" s="61"/>
      <c r="T703" s="50">
        <f t="shared" si="21"/>
        <v>0</v>
      </c>
      <c r="U703" s="61"/>
      <c r="V703" s="61"/>
      <c r="W703" s="50">
        <f t="shared" si="23"/>
        <v>0</v>
      </c>
      <c r="X703" s="61"/>
      <c r="Y703" s="61"/>
      <c r="Z703" s="33">
        <f t="shared" si="103"/>
        <v>0</v>
      </c>
      <c r="AA703" s="73"/>
      <c r="AB703" s="61"/>
      <c r="AC703" s="33">
        <f t="shared" si="104"/>
        <v>0</v>
      </c>
      <c r="AD703" s="73"/>
      <c r="AE703" s="61"/>
      <c r="AF703" s="33">
        <f t="shared" si="1414"/>
        <v>0</v>
      </c>
      <c r="AG703" s="73"/>
      <c r="AH703" s="61"/>
      <c r="AI703" s="55"/>
      <c r="AJ703" s="56">
        <f t="shared" si="31"/>
        <v>0</v>
      </c>
      <c r="AK703" s="74"/>
      <c r="AL703" s="61"/>
      <c r="AM703" s="55"/>
    </row>
    <row r="704" hidden="1" outlineLevel="1" collapsed="1">
      <c r="A704" s="22">
        <v>87.0</v>
      </c>
      <c r="B704" s="22" t="s">
        <v>285</v>
      </c>
      <c r="C704" s="22" t="s">
        <v>286</v>
      </c>
      <c r="D704" s="24"/>
      <c r="E704" s="25">
        <f t="shared" si="11"/>
        <v>4770.68235</v>
      </c>
      <c r="F704" s="25">
        <f t="shared" ref="F704:G704" si="1613">SUM(F705:F711)</f>
        <v>4770.68235</v>
      </c>
      <c r="G704" s="25">
        <f t="shared" si="1613"/>
        <v>0</v>
      </c>
      <c r="H704" s="26">
        <f t="shared" si="13"/>
        <v>444.53</v>
      </c>
      <c r="I704" s="22">
        <f t="shared" ref="I704:J704" si="1614">SUM(I705:I711)</f>
        <v>444.53</v>
      </c>
      <c r="J704" s="22">
        <f t="shared" si="1614"/>
        <v>0</v>
      </c>
      <c r="K704" s="26">
        <f t="shared" si="51"/>
        <v>1455.043</v>
      </c>
      <c r="L704" s="22">
        <f t="shared" ref="L704:M704" si="1615">SUM(L705:L711)</f>
        <v>1455.043</v>
      </c>
      <c r="M704" s="22">
        <f t="shared" si="1615"/>
        <v>0</v>
      </c>
      <c r="N704" s="26">
        <f t="shared" si="17"/>
        <v>418.217</v>
      </c>
      <c r="O704" s="22">
        <f t="shared" ref="O704:P704" si="1616">SUM(O705:O711)</f>
        <v>418.217</v>
      </c>
      <c r="P704" s="22">
        <f t="shared" si="1616"/>
        <v>0</v>
      </c>
      <c r="Q704" s="26">
        <f t="shared" si="19"/>
        <v>482.66</v>
      </c>
      <c r="R704" s="22">
        <f t="shared" ref="R704:S704" si="1617">SUM(R705:R711)</f>
        <v>482.66</v>
      </c>
      <c r="S704" s="22">
        <f t="shared" si="1617"/>
        <v>0</v>
      </c>
      <c r="T704" s="26">
        <f t="shared" si="21"/>
        <v>0</v>
      </c>
      <c r="U704" s="22">
        <f t="shared" ref="U704:V704" si="1618">SUM(U705:U711)</f>
        <v>0</v>
      </c>
      <c r="V704" s="22">
        <f t="shared" si="1618"/>
        <v>0</v>
      </c>
      <c r="W704" s="26">
        <f t="shared" si="23"/>
        <v>16</v>
      </c>
      <c r="X704" s="22">
        <f t="shared" ref="X704:Y704" si="1619">SUM(X705:X711)</f>
        <v>16</v>
      </c>
      <c r="Y704" s="22">
        <f t="shared" si="1619"/>
        <v>0</v>
      </c>
      <c r="Z704" s="26">
        <f t="shared" si="103"/>
        <v>0</v>
      </c>
      <c r="AA704" s="22">
        <f t="shared" ref="AA704:AB704" si="1620">SUM(AA705:AA711)</f>
        <v>0</v>
      </c>
      <c r="AB704" s="22">
        <f t="shared" si="1620"/>
        <v>0</v>
      </c>
      <c r="AC704" s="26">
        <f t="shared" si="104"/>
        <v>0</v>
      </c>
      <c r="AD704" s="22">
        <f t="shared" ref="AD704:AE704" si="1621">SUM(AD705:AD711)</f>
        <v>0</v>
      </c>
      <c r="AE704" s="22">
        <f t="shared" si="1621"/>
        <v>0</v>
      </c>
      <c r="AF704" s="26">
        <f t="shared" si="1414"/>
        <v>772.075</v>
      </c>
      <c r="AG704" s="22">
        <f t="shared" ref="AG704:AH704" si="1622">SUM(AG705:AG711)</f>
        <v>772.075</v>
      </c>
      <c r="AH704" s="22">
        <f t="shared" si="1622"/>
        <v>0</v>
      </c>
      <c r="AI704" s="27"/>
      <c r="AJ704" s="26">
        <f t="shared" si="31"/>
        <v>1182.15735</v>
      </c>
      <c r="AK704" s="22">
        <f t="shared" ref="AK704:AL704" si="1623">SUM(AK705:AK711)</f>
        <v>1182.15735</v>
      </c>
      <c r="AL704" s="22">
        <f t="shared" si="1623"/>
        <v>0</v>
      </c>
      <c r="AM704" s="27"/>
    </row>
    <row r="705" hidden="1" outlineLevel="2">
      <c r="A705" s="92"/>
      <c r="B705" s="116"/>
      <c r="C705" s="116"/>
      <c r="D705" s="11">
        <v>2015.0</v>
      </c>
      <c r="E705" s="5">
        <f t="shared" si="11"/>
        <v>1378.901</v>
      </c>
      <c r="F705" s="5">
        <f t="shared" ref="F705:G705" si="1624">I705+L705+O705+R705+U705+X705+AA705+AD705+AK705+AG705</f>
        <v>1378.901</v>
      </c>
      <c r="G705" s="5">
        <f t="shared" si="1624"/>
        <v>0</v>
      </c>
      <c r="H705" s="50">
        <f t="shared" si="13"/>
        <v>0</v>
      </c>
      <c r="I705" s="61"/>
      <c r="J705" s="61"/>
      <c r="K705" s="56">
        <f t="shared" si="51"/>
        <v>936.583</v>
      </c>
      <c r="L705" s="71">
        <v>936.583</v>
      </c>
      <c r="M705" s="61"/>
      <c r="N705" s="56">
        <f t="shared" si="17"/>
        <v>418.217</v>
      </c>
      <c r="O705" s="81">
        <v>418.217</v>
      </c>
      <c r="P705" s="61"/>
      <c r="Q705" s="56">
        <f t="shared" si="19"/>
        <v>1.32</v>
      </c>
      <c r="R705" s="81">
        <v>1.32</v>
      </c>
      <c r="S705" s="61"/>
      <c r="T705" s="50">
        <f t="shared" si="21"/>
        <v>0</v>
      </c>
      <c r="U705" s="61"/>
      <c r="V705" s="61"/>
      <c r="W705" s="135">
        <f t="shared" si="23"/>
        <v>0</v>
      </c>
      <c r="X705" s="136"/>
      <c r="Y705" s="61"/>
      <c r="Z705" s="56">
        <f t="shared" si="103"/>
        <v>0</v>
      </c>
      <c r="AA705" s="81"/>
      <c r="AB705" s="61"/>
      <c r="AC705" s="50">
        <f t="shared" si="104"/>
        <v>0</v>
      </c>
      <c r="AD705" s="61"/>
      <c r="AE705" s="61"/>
      <c r="AF705" s="50">
        <f t="shared" si="1414"/>
        <v>0</v>
      </c>
      <c r="AG705" s="61"/>
      <c r="AH705" s="61"/>
      <c r="AI705" s="31"/>
      <c r="AJ705" s="56">
        <f t="shared" si="31"/>
        <v>22.781</v>
      </c>
      <c r="AK705" s="137">
        <v>22.781</v>
      </c>
      <c r="AL705" s="138"/>
      <c r="AM705" s="44"/>
    </row>
    <row r="706" hidden="1" outlineLevel="2">
      <c r="A706" s="92"/>
      <c r="B706" s="116"/>
      <c r="C706" s="116"/>
      <c r="D706" s="11">
        <v>2016.0</v>
      </c>
      <c r="E706" s="5">
        <f t="shared" si="11"/>
        <v>1171.45035</v>
      </c>
      <c r="F706" s="5">
        <f t="shared" ref="F706:G706" si="1625">I706+L706+O706+R706+U706+X706+AA706+AD706+AK706+AG706</f>
        <v>1171.45035</v>
      </c>
      <c r="G706" s="5">
        <f t="shared" si="1625"/>
        <v>0</v>
      </c>
      <c r="H706" s="56">
        <f t="shared" si="13"/>
        <v>444.53</v>
      </c>
      <c r="I706" s="71">
        <v>444.53</v>
      </c>
      <c r="J706" s="61"/>
      <c r="K706" s="56">
        <f t="shared" si="51"/>
        <v>199</v>
      </c>
      <c r="L706" s="71">
        <v>199.0</v>
      </c>
      <c r="M706" s="61"/>
      <c r="N706" s="50">
        <f t="shared" si="17"/>
        <v>0</v>
      </c>
      <c r="O706" s="61"/>
      <c r="P706" s="61"/>
      <c r="Q706" s="56">
        <f t="shared" si="19"/>
        <v>481.34</v>
      </c>
      <c r="R706" s="81">
        <v>481.34</v>
      </c>
      <c r="S706" s="61"/>
      <c r="T706" s="50">
        <f t="shared" si="21"/>
        <v>0</v>
      </c>
      <c r="U706" s="61"/>
      <c r="V706" s="61"/>
      <c r="W706" s="56">
        <f t="shared" si="23"/>
        <v>0</v>
      </c>
      <c r="X706" s="81"/>
      <c r="Y706" s="61"/>
      <c r="Z706" s="50">
        <f t="shared" si="103"/>
        <v>0</v>
      </c>
      <c r="AA706" s="61"/>
      <c r="AB706" s="61"/>
      <c r="AC706" s="50">
        <f t="shared" si="104"/>
        <v>0</v>
      </c>
      <c r="AD706" s="61"/>
      <c r="AE706" s="61"/>
      <c r="AF706" s="50">
        <f t="shared" si="1414"/>
        <v>0</v>
      </c>
      <c r="AG706" s="61"/>
      <c r="AH706" s="61"/>
      <c r="AI706" s="55"/>
      <c r="AJ706" s="56">
        <f t="shared" si="31"/>
        <v>46.58035</v>
      </c>
      <c r="AK706" s="137">
        <v>46.58035</v>
      </c>
      <c r="AL706" s="138"/>
      <c r="AM706" s="44"/>
    </row>
    <row r="707" hidden="1" outlineLevel="2">
      <c r="A707" s="92"/>
      <c r="B707" s="116"/>
      <c r="C707" s="116"/>
      <c r="D707" s="11">
        <v>2017.0</v>
      </c>
      <c r="E707" s="5">
        <f t="shared" si="11"/>
        <v>712.286</v>
      </c>
      <c r="F707" s="5">
        <f t="shared" ref="F707:G707" si="1626">I707+L707+O707+R707+U707+X707+AA707+AD707+AK707+AG707</f>
        <v>712.286</v>
      </c>
      <c r="G707" s="5">
        <f t="shared" si="1626"/>
        <v>0</v>
      </c>
      <c r="H707" s="50">
        <f t="shared" si="13"/>
        <v>0</v>
      </c>
      <c r="I707" s="61"/>
      <c r="J707" s="61"/>
      <c r="K707" s="56">
        <f t="shared" si="51"/>
        <v>134.587</v>
      </c>
      <c r="L707" s="81">
        <v>134.587</v>
      </c>
      <c r="M707" s="61"/>
      <c r="N707" s="50">
        <f t="shared" si="17"/>
        <v>0</v>
      </c>
      <c r="O707" s="61"/>
      <c r="P707" s="61"/>
      <c r="Q707" s="50">
        <f t="shared" si="19"/>
        <v>0</v>
      </c>
      <c r="R707" s="61"/>
      <c r="S707" s="61"/>
      <c r="T707" s="50">
        <f t="shared" si="21"/>
        <v>0</v>
      </c>
      <c r="U707" s="61"/>
      <c r="V707" s="61"/>
      <c r="W707" s="56">
        <f t="shared" si="23"/>
        <v>16</v>
      </c>
      <c r="X707" s="71">
        <v>16.0</v>
      </c>
      <c r="Y707" s="61"/>
      <c r="Z707" s="50">
        <f t="shared" si="103"/>
        <v>0</v>
      </c>
      <c r="AA707" s="61"/>
      <c r="AB707" s="61"/>
      <c r="AC707" s="50">
        <f t="shared" si="104"/>
        <v>0</v>
      </c>
      <c r="AD707" s="61"/>
      <c r="AE707" s="61"/>
      <c r="AF707" s="56">
        <f t="shared" si="1414"/>
        <v>387.589</v>
      </c>
      <c r="AG707" s="81">
        <f>150.481+15.848+221.26</f>
        <v>387.589</v>
      </c>
      <c r="AH707" s="61"/>
      <c r="AI707" s="44" t="s">
        <v>287</v>
      </c>
      <c r="AJ707" s="56">
        <f t="shared" si="31"/>
        <v>174.11</v>
      </c>
      <c r="AK707" s="137">
        <v>174.11</v>
      </c>
      <c r="AL707" s="138"/>
      <c r="AM707" s="139"/>
    </row>
    <row r="708" hidden="1" outlineLevel="2">
      <c r="A708" s="92"/>
      <c r="B708" s="116"/>
      <c r="C708" s="116"/>
      <c r="D708" s="11">
        <v>2018.0</v>
      </c>
      <c r="E708" s="5">
        <f t="shared" si="11"/>
        <v>170.636</v>
      </c>
      <c r="F708" s="5">
        <f t="shared" ref="F708:G708" si="1627">I708+L708+O708+R708+U708+X708+AA708+AD708+AK708+AG708</f>
        <v>170.636</v>
      </c>
      <c r="G708" s="5">
        <f t="shared" si="1627"/>
        <v>0</v>
      </c>
      <c r="H708" s="50">
        <f t="shared" si="13"/>
        <v>0</v>
      </c>
      <c r="I708" s="61"/>
      <c r="J708" s="61"/>
      <c r="K708" s="50">
        <f t="shared" si="51"/>
        <v>0</v>
      </c>
      <c r="L708" s="61"/>
      <c r="M708" s="61"/>
      <c r="N708" s="50">
        <f t="shared" si="17"/>
        <v>0</v>
      </c>
      <c r="O708" s="61"/>
      <c r="P708" s="61"/>
      <c r="Q708" s="50">
        <f t="shared" si="19"/>
        <v>0</v>
      </c>
      <c r="R708" s="61"/>
      <c r="S708" s="61"/>
      <c r="T708" s="50">
        <f t="shared" si="21"/>
        <v>0</v>
      </c>
      <c r="U708" s="61"/>
      <c r="V708" s="61"/>
      <c r="W708" s="50">
        <f t="shared" si="23"/>
        <v>0</v>
      </c>
      <c r="X708" s="61"/>
      <c r="Y708" s="61"/>
      <c r="Z708" s="50">
        <f t="shared" si="103"/>
        <v>0</v>
      </c>
      <c r="AA708" s="61"/>
      <c r="AB708" s="61"/>
      <c r="AC708" s="50">
        <f t="shared" si="104"/>
        <v>0</v>
      </c>
      <c r="AD708" s="61"/>
      <c r="AE708" s="61"/>
      <c r="AF708" s="56">
        <f t="shared" si="1414"/>
        <v>27.486</v>
      </c>
      <c r="AG708" s="71">
        <v>27.486</v>
      </c>
      <c r="AH708" s="61"/>
      <c r="AI708" s="139" t="s">
        <v>288</v>
      </c>
      <c r="AJ708" s="56">
        <f t="shared" si="31"/>
        <v>143.15</v>
      </c>
      <c r="AK708" s="140">
        <v>143.15</v>
      </c>
      <c r="AL708" s="138"/>
      <c r="AM708" s="139"/>
    </row>
    <row r="709" hidden="1" outlineLevel="2">
      <c r="A709" s="92"/>
      <c r="B709" s="116"/>
      <c r="C709" s="116"/>
      <c r="D709" s="11">
        <v>2019.0</v>
      </c>
      <c r="E709" s="5">
        <f t="shared" si="11"/>
        <v>919.009</v>
      </c>
      <c r="F709" s="5">
        <f t="shared" ref="F709:G709" si="1628">I709+L709+O709+R709+U709+X709+AA709+AD709+AK709+AG709</f>
        <v>919.009</v>
      </c>
      <c r="G709" s="5">
        <f t="shared" si="1628"/>
        <v>0</v>
      </c>
      <c r="H709" s="50">
        <f t="shared" si="13"/>
        <v>0</v>
      </c>
      <c r="I709" s="61"/>
      <c r="J709" s="61"/>
      <c r="K709" s="56">
        <f t="shared" si="51"/>
        <v>184.873</v>
      </c>
      <c r="L709" s="71">
        <v>184.873</v>
      </c>
      <c r="M709" s="61"/>
      <c r="N709" s="50">
        <f t="shared" si="17"/>
        <v>0</v>
      </c>
      <c r="O709" s="61"/>
      <c r="P709" s="61"/>
      <c r="Q709" s="50">
        <f t="shared" si="19"/>
        <v>0</v>
      </c>
      <c r="R709" s="61"/>
      <c r="S709" s="61"/>
      <c r="T709" s="50">
        <f t="shared" si="21"/>
        <v>0</v>
      </c>
      <c r="U709" s="61"/>
      <c r="V709" s="61"/>
      <c r="W709" s="50">
        <f t="shared" si="23"/>
        <v>0</v>
      </c>
      <c r="X709" s="61"/>
      <c r="Y709" s="61"/>
      <c r="Z709" s="50">
        <f t="shared" si="103"/>
        <v>0</v>
      </c>
      <c r="AA709" s="61"/>
      <c r="AB709" s="61"/>
      <c r="AC709" s="50">
        <f t="shared" si="104"/>
        <v>0</v>
      </c>
      <c r="AD709" s="61"/>
      <c r="AE709" s="61"/>
      <c r="AF709" s="50">
        <f t="shared" si="1414"/>
        <v>0</v>
      </c>
      <c r="AG709" s="61"/>
      <c r="AH709" s="61"/>
      <c r="AI709" s="141"/>
      <c r="AJ709" s="56">
        <f t="shared" si="31"/>
        <v>734.136</v>
      </c>
      <c r="AK709" s="137">
        <v>734.136</v>
      </c>
      <c r="AL709" s="138"/>
      <c r="AM709" s="139"/>
    </row>
    <row r="710" hidden="1" outlineLevel="2">
      <c r="A710" s="92"/>
      <c r="B710" s="116"/>
      <c r="C710" s="116"/>
      <c r="D710" s="11">
        <v>2020.0</v>
      </c>
      <c r="E710" s="5">
        <f t="shared" si="11"/>
        <v>418.4</v>
      </c>
      <c r="F710" s="5">
        <f t="shared" ref="F710:G710" si="1629">I710+L710+O710+R710+U710+X710+AA710+AD710+AK710+AG710</f>
        <v>418.4</v>
      </c>
      <c r="G710" s="5">
        <f t="shared" si="1629"/>
        <v>0</v>
      </c>
      <c r="H710" s="50">
        <f t="shared" si="13"/>
        <v>0</v>
      </c>
      <c r="I710" s="61"/>
      <c r="J710" s="61"/>
      <c r="K710" s="50">
        <f t="shared" si="51"/>
        <v>0</v>
      </c>
      <c r="L710" s="61"/>
      <c r="M710" s="61"/>
      <c r="N710" s="50">
        <f t="shared" si="17"/>
        <v>0</v>
      </c>
      <c r="O710" s="61"/>
      <c r="P710" s="61"/>
      <c r="Q710" s="50">
        <f t="shared" si="19"/>
        <v>0</v>
      </c>
      <c r="R710" s="61"/>
      <c r="S710" s="61"/>
      <c r="T710" s="50">
        <f t="shared" si="21"/>
        <v>0</v>
      </c>
      <c r="U710" s="61"/>
      <c r="V710" s="61"/>
      <c r="W710" s="50">
        <f t="shared" si="23"/>
        <v>0</v>
      </c>
      <c r="X710" s="61"/>
      <c r="Y710" s="61"/>
      <c r="Z710" s="50">
        <f t="shared" si="103"/>
        <v>0</v>
      </c>
      <c r="AA710" s="61"/>
      <c r="AB710" s="61"/>
      <c r="AC710" s="56">
        <f t="shared" si="104"/>
        <v>0</v>
      </c>
      <c r="AD710" s="71"/>
      <c r="AE710" s="61"/>
      <c r="AF710" s="56">
        <f t="shared" si="1414"/>
        <v>357</v>
      </c>
      <c r="AG710" s="71">
        <f>160+197</f>
        <v>357</v>
      </c>
      <c r="AH710" s="61"/>
      <c r="AI710" s="48" t="s">
        <v>289</v>
      </c>
      <c r="AJ710" s="56">
        <f t="shared" si="31"/>
        <v>61.4</v>
      </c>
      <c r="AK710" s="137">
        <v>61.4</v>
      </c>
      <c r="AL710" s="138"/>
      <c r="AM710" s="139"/>
    </row>
    <row r="711" hidden="1" outlineLevel="2">
      <c r="A711" s="92"/>
      <c r="B711" s="116"/>
      <c r="C711" s="116"/>
      <c r="D711" s="35">
        <v>2021.0</v>
      </c>
      <c r="E711" s="5">
        <f t="shared" si="11"/>
        <v>0</v>
      </c>
      <c r="F711" s="5">
        <f t="shared" ref="F711:G711" si="1630">I711+L711+O711+R711+U711+X711+AA711+AD711+AK711+AG711</f>
        <v>0</v>
      </c>
      <c r="G711" s="5">
        <f t="shared" si="1630"/>
        <v>0</v>
      </c>
      <c r="H711" s="50">
        <f t="shared" si="13"/>
        <v>0</v>
      </c>
      <c r="I711" s="61"/>
      <c r="J711" s="61"/>
      <c r="K711" s="50">
        <f t="shared" si="51"/>
        <v>0</v>
      </c>
      <c r="L711" s="61"/>
      <c r="M711" s="61"/>
      <c r="N711" s="50">
        <f t="shared" si="17"/>
        <v>0</v>
      </c>
      <c r="O711" s="61"/>
      <c r="P711" s="61"/>
      <c r="Q711" s="50">
        <f t="shared" si="19"/>
        <v>0</v>
      </c>
      <c r="R711" s="61"/>
      <c r="S711" s="61"/>
      <c r="T711" s="50">
        <f t="shared" si="21"/>
        <v>0</v>
      </c>
      <c r="U711" s="61"/>
      <c r="V711" s="61"/>
      <c r="W711" s="50">
        <f t="shared" si="23"/>
        <v>0</v>
      </c>
      <c r="X711" s="61"/>
      <c r="Y711" s="61"/>
      <c r="Z711" s="50">
        <f t="shared" si="103"/>
        <v>0</v>
      </c>
      <c r="AA711" s="61"/>
      <c r="AB711" s="61"/>
      <c r="AC711" s="56">
        <f t="shared" si="104"/>
        <v>0</v>
      </c>
      <c r="AD711" s="71"/>
      <c r="AE711" s="61"/>
      <c r="AF711" s="56">
        <f t="shared" si="1414"/>
        <v>0</v>
      </c>
      <c r="AG711" s="71"/>
      <c r="AH711" s="61"/>
      <c r="AI711" s="139"/>
      <c r="AJ711" s="56">
        <f t="shared" si="31"/>
        <v>0</v>
      </c>
      <c r="AK711" s="137"/>
      <c r="AL711" s="138"/>
      <c r="AM711" s="139"/>
    </row>
    <row r="712" hidden="1" outlineLevel="1" collapsed="1">
      <c r="A712" s="22">
        <v>88.0</v>
      </c>
      <c r="B712" s="22" t="s">
        <v>290</v>
      </c>
      <c r="C712" s="22" t="s">
        <v>291</v>
      </c>
      <c r="D712" s="24"/>
      <c r="E712" s="25">
        <f t="shared" si="11"/>
        <v>1505.64248</v>
      </c>
      <c r="F712" s="25">
        <f t="shared" ref="F712:G712" si="1631">SUM(F713:F719)</f>
        <v>1505.64248</v>
      </c>
      <c r="G712" s="25">
        <f t="shared" si="1631"/>
        <v>0</v>
      </c>
      <c r="H712" s="26">
        <f t="shared" si="13"/>
        <v>225.49145</v>
      </c>
      <c r="I712" s="22">
        <f t="shared" ref="I712:J712" si="1632">SUM(I713:I719)</f>
        <v>225.49145</v>
      </c>
      <c r="J712" s="22">
        <f t="shared" si="1632"/>
        <v>0</v>
      </c>
      <c r="K712" s="26">
        <f t="shared" si="51"/>
        <v>87.7228</v>
      </c>
      <c r="L712" s="22">
        <f t="shared" ref="L712:M712" si="1633">SUM(L713:L719)</f>
        <v>87.7228</v>
      </c>
      <c r="M712" s="22">
        <f t="shared" si="1633"/>
        <v>0</v>
      </c>
      <c r="N712" s="26">
        <f t="shared" si="17"/>
        <v>0</v>
      </c>
      <c r="O712" s="22">
        <f t="shared" ref="O712:P712" si="1634">SUM(O713:O719)</f>
        <v>0</v>
      </c>
      <c r="P712" s="22">
        <f t="shared" si="1634"/>
        <v>0</v>
      </c>
      <c r="Q712" s="26">
        <f t="shared" si="19"/>
        <v>0</v>
      </c>
      <c r="R712" s="22">
        <f t="shared" ref="R712:S712" si="1635">SUM(R713:R719)</f>
        <v>0</v>
      </c>
      <c r="S712" s="22">
        <f t="shared" si="1635"/>
        <v>0</v>
      </c>
      <c r="T712" s="26">
        <f t="shared" si="21"/>
        <v>0</v>
      </c>
      <c r="U712" s="22">
        <f t="shared" ref="U712:V712" si="1636">SUM(U713:U719)</f>
        <v>0</v>
      </c>
      <c r="V712" s="22">
        <f t="shared" si="1636"/>
        <v>0</v>
      </c>
      <c r="W712" s="26">
        <f t="shared" si="23"/>
        <v>0</v>
      </c>
      <c r="X712" s="22">
        <f t="shared" ref="X712:Y712" si="1637">SUM(X713:X719)</f>
        <v>0</v>
      </c>
      <c r="Y712" s="22">
        <f t="shared" si="1637"/>
        <v>0</v>
      </c>
      <c r="Z712" s="26">
        <f t="shared" si="103"/>
        <v>0</v>
      </c>
      <c r="AA712" s="22">
        <f t="shared" ref="AA712:AB712" si="1638">SUM(AA713:AA719)</f>
        <v>0</v>
      </c>
      <c r="AB712" s="22">
        <f t="shared" si="1638"/>
        <v>0</v>
      </c>
      <c r="AC712" s="26">
        <f t="shared" si="104"/>
        <v>0</v>
      </c>
      <c r="AD712" s="22">
        <f t="shared" ref="AD712:AE712" si="1639">SUM(AD713:AD719)</f>
        <v>0</v>
      </c>
      <c r="AE712" s="22">
        <f t="shared" si="1639"/>
        <v>0</v>
      </c>
      <c r="AF712" s="26">
        <f t="shared" si="1414"/>
        <v>359</v>
      </c>
      <c r="AG712" s="22">
        <f t="shared" ref="AG712:AH712" si="1640">SUM(AG713:AG719)</f>
        <v>359</v>
      </c>
      <c r="AH712" s="22">
        <f t="shared" si="1640"/>
        <v>0</v>
      </c>
      <c r="AI712" s="27"/>
      <c r="AJ712" s="26">
        <f t="shared" si="31"/>
        <v>833.42823</v>
      </c>
      <c r="AK712" s="22">
        <f t="shared" ref="AK712:AL712" si="1641">SUM(AK713:AK719)</f>
        <v>833.42823</v>
      </c>
      <c r="AL712" s="22">
        <f t="shared" si="1641"/>
        <v>0</v>
      </c>
      <c r="AM712" s="27"/>
    </row>
    <row r="713" hidden="1" outlineLevel="2">
      <c r="A713" s="92"/>
      <c r="B713" s="116"/>
      <c r="C713" s="116"/>
      <c r="D713" s="11">
        <v>2015.0</v>
      </c>
      <c r="E713" s="5">
        <f t="shared" si="11"/>
        <v>290.39935</v>
      </c>
      <c r="F713" s="5">
        <f t="shared" ref="F713:G713" si="1642">I713+L713+O713+R713+U713+X713+AA713+AD713+AK713+AG713</f>
        <v>290.39935</v>
      </c>
      <c r="G713" s="5">
        <f t="shared" si="1642"/>
        <v>0</v>
      </c>
      <c r="H713" s="56">
        <f t="shared" si="13"/>
        <v>99.46105</v>
      </c>
      <c r="I713" s="71">
        <v>99.46105</v>
      </c>
      <c r="J713" s="61"/>
      <c r="K713" s="56">
        <f t="shared" si="51"/>
        <v>87.7228</v>
      </c>
      <c r="L713" s="71">
        <v>87.7228</v>
      </c>
      <c r="M713" s="61"/>
      <c r="N713" s="50">
        <f t="shared" si="17"/>
        <v>0</v>
      </c>
      <c r="O713" s="61"/>
      <c r="P713" s="61"/>
      <c r="Q713" s="50">
        <f t="shared" si="19"/>
        <v>0</v>
      </c>
      <c r="R713" s="61"/>
      <c r="S713" s="61"/>
      <c r="T713" s="50">
        <f t="shared" si="21"/>
        <v>0</v>
      </c>
      <c r="U713" s="61"/>
      <c r="V713" s="61"/>
      <c r="W713" s="50">
        <f t="shared" si="23"/>
        <v>0</v>
      </c>
      <c r="X713" s="61"/>
      <c r="Y713" s="61"/>
      <c r="Z713" s="50">
        <f t="shared" si="103"/>
        <v>0</v>
      </c>
      <c r="AA713" s="61"/>
      <c r="AB713" s="61"/>
      <c r="AC713" s="50">
        <f t="shared" si="104"/>
        <v>0</v>
      </c>
      <c r="AD713" s="61"/>
      <c r="AE713" s="61"/>
      <c r="AF713" s="50">
        <f t="shared" si="1414"/>
        <v>0</v>
      </c>
      <c r="AG713" s="61"/>
      <c r="AH713" s="61"/>
      <c r="AI713" s="55"/>
      <c r="AJ713" s="56">
        <f t="shared" si="31"/>
        <v>103.2155</v>
      </c>
      <c r="AK713" s="74">
        <v>103.2155</v>
      </c>
      <c r="AL713" s="61"/>
      <c r="AM713" s="55"/>
    </row>
    <row r="714" hidden="1" outlineLevel="2">
      <c r="A714" s="92"/>
      <c r="B714" s="116"/>
      <c r="C714" s="116"/>
      <c r="D714" s="11">
        <v>2016.0</v>
      </c>
      <c r="E714" s="5">
        <f t="shared" si="11"/>
        <v>254.03</v>
      </c>
      <c r="F714" s="5">
        <f t="shared" ref="F714:G714" si="1643">I714+L714+O714+R714+U714+X714+AA714+AD714+AK714+AG714</f>
        <v>254.03</v>
      </c>
      <c r="G714" s="5">
        <f t="shared" si="1643"/>
        <v>0</v>
      </c>
      <c r="H714" s="56">
        <f t="shared" si="13"/>
        <v>126.0304</v>
      </c>
      <c r="I714" s="71">
        <v>126.0304</v>
      </c>
      <c r="J714" s="61"/>
      <c r="K714" s="50">
        <f t="shared" si="51"/>
        <v>0</v>
      </c>
      <c r="L714" s="61"/>
      <c r="M714" s="61"/>
      <c r="N714" s="50">
        <f t="shared" si="17"/>
        <v>0</v>
      </c>
      <c r="O714" s="61"/>
      <c r="P714" s="61"/>
      <c r="Q714" s="50">
        <f t="shared" si="19"/>
        <v>0</v>
      </c>
      <c r="R714" s="61"/>
      <c r="S714" s="61"/>
      <c r="T714" s="50">
        <f t="shared" si="21"/>
        <v>0</v>
      </c>
      <c r="U714" s="61"/>
      <c r="V714" s="61"/>
      <c r="W714" s="50">
        <f t="shared" si="23"/>
        <v>0</v>
      </c>
      <c r="X714" s="61"/>
      <c r="Y714" s="61"/>
      <c r="Z714" s="50">
        <f t="shared" si="103"/>
        <v>0</v>
      </c>
      <c r="AA714" s="61"/>
      <c r="AB714" s="61"/>
      <c r="AC714" s="50">
        <f t="shared" si="104"/>
        <v>0</v>
      </c>
      <c r="AD714" s="61"/>
      <c r="AE714" s="61"/>
      <c r="AF714" s="50">
        <f t="shared" si="1414"/>
        <v>0</v>
      </c>
      <c r="AG714" s="61"/>
      <c r="AH714" s="61"/>
      <c r="AI714" s="55"/>
      <c r="AJ714" s="56">
        <f t="shared" si="31"/>
        <v>127.9996</v>
      </c>
      <c r="AK714" s="74">
        <v>127.9996</v>
      </c>
      <c r="AL714" s="61"/>
      <c r="AM714" s="55"/>
    </row>
    <row r="715" hidden="1" outlineLevel="2">
      <c r="A715" s="92"/>
      <c r="B715" s="116"/>
      <c r="C715" s="116"/>
      <c r="D715" s="11">
        <v>2017.0</v>
      </c>
      <c r="E715" s="5">
        <f t="shared" si="11"/>
        <v>49.99995</v>
      </c>
      <c r="F715" s="5">
        <f t="shared" ref="F715:G715" si="1644">I715+L715+O715+R715+U715+X715+AA715+AD715+AK715+AG715</f>
        <v>49.99995</v>
      </c>
      <c r="G715" s="5">
        <f t="shared" si="1644"/>
        <v>0</v>
      </c>
      <c r="H715" s="50">
        <f t="shared" si="13"/>
        <v>0</v>
      </c>
      <c r="I715" s="61"/>
      <c r="J715" s="61"/>
      <c r="K715" s="50">
        <f t="shared" si="51"/>
        <v>0</v>
      </c>
      <c r="L715" s="61"/>
      <c r="M715" s="61"/>
      <c r="N715" s="50">
        <f t="shared" si="17"/>
        <v>0</v>
      </c>
      <c r="O715" s="61"/>
      <c r="P715" s="61"/>
      <c r="Q715" s="50">
        <f t="shared" si="19"/>
        <v>0</v>
      </c>
      <c r="R715" s="61"/>
      <c r="S715" s="61"/>
      <c r="T715" s="50">
        <f t="shared" si="21"/>
        <v>0</v>
      </c>
      <c r="U715" s="61"/>
      <c r="V715" s="61"/>
      <c r="W715" s="50">
        <f t="shared" si="23"/>
        <v>0</v>
      </c>
      <c r="X715" s="61"/>
      <c r="Y715" s="61"/>
      <c r="Z715" s="50">
        <f t="shared" si="103"/>
        <v>0</v>
      </c>
      <c r="AA715" s="61"/>
      <c r="AB715" s="61"/>
      <c r="AC715" s="50">
        <f t="shared" si="104"/>
        <v>0</v>
      </c>
      <c r="AD715" s="61"/>
      <c r="AE715" s="61"/>
      <c r="AF715" s="50">
        <f t="shared" si="1414"/>
        <v>0</v>
      </c>
      <c r="AG715" s="61"/>
      <c r="AH715" s="61"/>
      <c r="AI715" s="55"/>
      <c r="AJ715" s="56">
        <f t="shared" si="31"/>
        <v>49.99995</v>
      </c>
      <c r="AK715" s="74">
        <v>49.99995</v>
      </c>
      <c r="AL715" s="61"/>
      <c r="AM715" s="55"/>
    </row>
    <row r="716" hidden="1" outlineLevel="2">
      <c r="A716" s="92"/>
      <c r="B716" s="116"/>
      <c r="C716" s="116"/>
      <c r="D716" s="11">
        <v>2018.0</v>
      </c>
      <c r="E716" s="5">
        <f t="shared" si="11"/>
        <v>460.13718</v>
      </c>
      <c r="F716" s="5">
        <f t="shared" ref="F716:G716" si="1645">I716+L716+O716+R716+U716+X716+AA716+AD716+AK716+AG716</f>
        <v>460.13718</v>
      </c>
      <c r="G716" s="5">
        <f t="shared" si="1645"/>
        <v>0</v>
      </c>
      <c r="H716" s="50">
        <f t="shared" si="13"/>
        <v>0</v>
      </c>
      <c r="I716" s="61"/>
      <c r="J716" s="61"/>
      <c r="K716" s="50">
        <f t="shared" si="51"/>
        <v>0</v>
      </c>
      <c r="L716" s="61"/>
      <c r="M716" s="61"/>
      <c r="N716" s="50">
        <f t="shared" si="17"/>
        <v>0</v>
      </c>
      <c r="O716" s="61"/>
      <c r="P716" s="61"/>
      <c r="Q716" s="50">
        <f t="shared" si="19"/>
        <v>0</v>
      </c>
      <c r="R716" s="61"/>
      <c r="S716" s="61"/>
      <c r="T716" s="50">
        <f t="shared" si="21"/>
        <v>0</v>
      </c>
      <c r="U716" s="61"/>
      <c r="V716" s="61"/>
      <c r="W716" s="50">
        <f t="shared" si="23"/>
        <v>0</v>
      </c>
      <c r="X716" s="61"/>
      <c r="Y716" s="61"/>
      <c r="Z716" s="50">
        <f t="shared" si="103"/>
        <v>0</v>
      </c>
      <c r="AA716" s="61"/>
      <c r="AB716" s="61"/>
      <c r="AC716" s="50">
        <f t="shared" si="104"/>
        <v>0</v>
      </c>
      <c r="AD716" s="61"/>
      <c r="AE716" s="61"/>
      <c r="AF716" s="50">
        <f t="shared" si="1414"/>
        <v>0</v>
      </c>
      <c r="AG716" s="61"/>
      <c r="AH716" s="61"/>
      <c r="AI716" s="55"/>
      <c r="AJ716" s="56">
        <f t="shared" si="31"/>
        <v>460.13718</v>
      </c>
      <c r="AK716" s="74">
        <v>460.13718</v>
      </c>
      <c r="AL716" s="61"/>
      <c r="AM716" s="55"/>
    </row>
    <row r="717" hidden="1" outlineLevel="2">
      <c r="A717" s="92"/>
      <c r="B717" s="116"/>
      <c r="C717" s="116"/>
      <c r="D717" s="11">
        <v>2019.0</v>
      </c>
      <c r="E717" s="5">
        <f t="shared" si="11"/>
        <v>60.076</v>
      </c>
      <c r="F717" s="5">
        <f t="shared" ref="F717:G717" si="1646">I717+L717+O717+R717+U717+X717+AA717+AD717+AK717+AG717</f>
        <v>60.076</v>
      </c>
      <c r="G717" s="5">
        <f t="shared" si="1646"/>
        <v>0</v>
      </c>
      <c r="H717" s="50">
        <f t="shared" si="13"/>
        <v>0</v>
      </c>
      <c r="I717" s="61"/>
      <c r="J717" s="61"/>
      <c r="K717" s="50">
        <f t="shared" si="51"/>
        <v>0</v>
      </c>
      <c r="L717" s="61"/>
      <c r="M717" s="61"/>
      <c r="N717" s="50">
        <f t="shared" si="17"/>
        <v>0</v>
      </c>
      <c r="O717" s="61"/>
      <c r="P717" s="61"/>
      <c r="Q717" s="50">
        <f t="shared" si="19"/>
        <v>0</v>
      </c>
      <c r="R717" s="61"/>
      <c r="S717" s="61"/>
      <c r="T717" s="50">
        <f t="shared" si="21"/>
        <v>0</v>
      </c>
      <c r="U717" s="61"/>
      <c r="V717" s="61"/>
      <c r="W717" s="50">
        <f t="shared" si="23"/>
        <v>0</v>
      </c>
      <c r="X717" s="61"/>
      <c r="Y717" s="61"/>
      <c r="Z717" s="50">
        <f t="shared" si="103"/>
        <v>0</v>
      </c>
      <c r="AA717" s="61"/>
      <c r="AB717" s="61"/>
      <c r="AC717" s="50">
        <f t="shared" si="104"/>
        <v>0</v>
      </c>
      <c r="AD717" s="61"/>
      <c r="AE717" s="61"/>
      <c r="AF717" s="50">
        <f t="shared" si="1414"/>
        <v>0</v>
      </c>
      <c r="AG717" s="61"/>
      <c r="AH717" s="61"/>
      <c r="AI717" s="55"/>
      <c r="AJ717" s="56">
        <f t="shared" si="31"/>
        <v>60.076</v>
      </c>
      <c r="AK717" s="74">
        <v>60.076</v>
      </c>
      <c r="AL717" s="61"/>
      <c r="AM717" s="55"/>
    </row>
    <row r="718" hidden="1" outlineLevel="2">
      <c r="A718" s="92"/>
      <c r="B718" s="116"/>
      <c r="C718" s="116"/>
      <c r="D718" s="35">
        <v>2020.0</v>
      </c>
      <c r="E718" s="5">
        <f t="shared" si="11"/>
        <v>391</v>
      </c>
      <c r="F718" s="5">
        <f t="shared" ref="F718:G718" si="1647">I718+L718+O718+R718+U718+X718+AA718+AD718+AK718+AG718</f>
        <v>391</v>
      </c>
      <c r="G718" s="5">
        <f t="shared" si="1647"/>
        <v>0</v>
      </c>
      <c r="H718" s="50">
        <f t="shared" si="13"/>
        <v>0</v>
      </c>
      <c r="I718" s="61"/>
      <c r="J718" s="61"/>
      <c r="K718" s="50">
        <f t="shared" si="51"/>
        <v>0</v>
      </c>
      <c r="L718" s="61"/>
      <c r="M718" s="61"/>
      <c r="N718" s="50">
        <f t="shared" si="17"/>
        <v>0</v>
      </c>
      <c r="O718" s="61"/>
      <c r="P718" s="61"/>
      <c r="Q718" s="50">
        <f t="shared" si="19"/>
        <v>0</v>
      </c>
      <c r="R718" s="61"/>
      <c r="S718" s="61"/>
      <c r="T718" s="50">
        <f t="shared" si="21"/>
        <v>0</v>
      </c>
      <c r="U718" s="61"/>
      <c r="V718" s="61"/>
      <c r="W718" s="50">
        <f t="shared" si="23"/>
        <v>0</v>
      </c>
      <c r="X718" s="61"/>
      <c r="Y718" s="61"/>
      <c r="Z718" s="50">
        <f t="shared" si="103"/>
        <v>0</v>
      </c>
      <c r="AA718" s="61"/>
      <c r="AB718" s="61"/>
      <c r="AC718" s="50">
        <f t="shared" si="104"/>
        <v>0</v>
      </c>
      <c r="AD718" s="61"/>
      <c r="AE718" s="61"/>
      <c r="AF718" s="56">
        <f t="shared" si="1414"/>
        <v>359</v>
      </c>
      <c r="AG718" s="71">
        <f>181+178</f>
        <v>359</v>
      </c>
      <c r="AH718" s="61"/>
      <c r="AI718" s="80" t="s">
        <v>292</v>
      </c>
      <c r="AJ718" s="56">
        <f t="shared" si="31"/>
        <v>32</v>
      </c>
      <c r="AK718" s="71">
        <v>32.0</v>
      </c>
      <c r="AL718" s="61"/>
      <c r="AM718" s="55"/>
    </row>
    <row r="719" hidden="1" outlineLevel="2">
      <c r="A719" s="92"/>
      <c r="B719" s="116"/>
      <c r="C719" s="116"/>
      <c r="D719" s="35">
        <v>2021.0</v>
      </c>
      <c r="E719" s="5">
        <f t="shared" si="11"/>
        <v>0</v>
      </c>
      <c r="F719" s="5">
        <f t="shared" ref="F719:G719" si="1648">I719+L719+O719+R719+U719+X719+AA719+AD719+AK719+AG719</f>
        <v>0</v>
      </c>
      <c r="G719" s="5">
        <f t="shared" si="1648"/>
        <v>0</v>
      </c>
      <c r="H719" s="50">
        <f t="shared" si="13"/>
        <v>0</v>
      </c>
      <c r="I719" s="61"/>
      <c r="J719" s="61"/>
      <c r="K719" s="50">
        <f t="shared" si="51"/>
        <v>0</v>
      </c>
      <c r="L719" s="61"/>
      <c r="M719" s="61"/>
      <c r="N719" s="50">
        <f t="shared" si="17"/>
        <v>0</v>
      </c>
      <c r="O719" s="61"/>
      <c r="P719" s="61"/>
      <c r="Q719" s="50">
        <f t="shared" si="19"/>
        <v>0</v>
      </c>
      <c r="R719" s="61"/>
      <c r="S719" s="61"/>
      <c r="T719" s="50">
        <f t="shared" si="21"/>
        <v>0</v>
      </c>
      <c r="U719" s="61"/>
      <c r="V719" s="61"/>
      <c r="W719" s="50">
        <f t="shared" si="23"/>
        <v>0</v>
      </c>
      <c r="X719" s="61"/>
      <c r="Y719" s="61"/>
      <c r="Z719" s="50">
        <f t="shared" si="103"/>
        <v>0</v>
      </c>
      <c r="AA719" s="61"/>
      <c r="AB719" s="61"/>
      <c r="AC719" s="50">
        <f t="shared" si="104"/>
        <v>0</v>
      </c>
      <c r="AD719" s="61"/>
      <c r="AE719" s="61"/>
      <c r="AF719" s="56">
        <f t="shared" si="1414"/>
        <v>0</v>
      </c>
      <c r="AG719" s="71"/>
      <c r="AH719" s="61"/>
      <c r="AI719" s="80"/>
      <c r="AJ719" s="56">
        <f t="shared" si="31"/>
        <v>0</v>
      </c>
      <c r="AK719" s="71"/>
      <c r="AL719" s="61"/>
      <c r="AM719" s="55"/>
    </row>
    <row r="720" hidden="1" outlineLevel="1" collapsed="1">
      <c r="A720" s="22">
        <v>89.0</v>
      </c>
      <c r="B720" s="22" t="s">
        <v>293</v>
      </c>
      <c r="C720" s="22" t="s">
        <v>294</v>
      </c>
      <c r="D720" s="24"/>
      <c r="E720" s="25">
        <f t="shared" si="11"/>
        <v>8673.91505</v>
      </c>
      <c r="F720" s="25">
        <f t="shared" ref="F720:G720" si="1649">SUM(F721:F727)</f>
        <v>8673.91505</v>
      </c>
      <c r="G720" s="25">
        <f t="shared" si="1649"/>
        <v>0</v>
      </c>
      <c r="H720" s="26">
        <f t="shared" si="13"/>
        <v>401.94581</v>
      </c>
      <c r="I720" s="22">
        <f t="shared" ref="I720:J720" si="1650">SUM(I721:I727)</f>
        <v>401.94581</v>
      </c>
      <c r="J720" s="22">
        <f t="shared" si="1650"/>
        <v>0</v>
      </c>
      <c r="K720" s="26">
        <f t="shared" si="51"/>
        <v>0</v>
      </c>
      <c r="L720" s="22">
        <f t="shared" ref="L720:M720" si="1651">SUM(L721:L727)</f>
        <v>0</v>
      </c>
      <c r="M720" s="22">
        <f t="shared" si="1651"/>
        <v>0</v>
      </c>
      <c r="N720" s="26">
        <f t="shared" si="17"/>
        <v>0</v>
      </c>
      <c r="O720" s="22">
        <f t="shared" ref="O720:P720" si="1652">SUM(O721:O727)</f>
        <v>0</v>
      </c>
      <c r="P720" s="22">
        <f t="shared" si="1652"/>
        <v>0</v>
      </c>
      <c r="Q720" s="26">
        <f t="shared" si="19"/>
        <v>0</v>
      </c>
      <c r="R720" s="22">
        <f t="shared" ref="R720:S720" si="1653">SUM(R721:R727)</f>
        <v>0</v>
      </c>
      <c r="S720" s="22">
        <f t="shared" si="1653"/>
        <v>0</v>
      </c>
      <c r="T720" s="26">
        <f t="shared" si="21"/>
        <v>0</v>
      </c>
      <c r="U720" s="22">
        <f t="shared" ref="U720:V720" si="1654">SUM(U721:U727)</f>
        <v>0</v>
      </c>
      <c r="V720" s="22">
        <f t="shared" si="1654"/>
        <v>0</v>
      </c>
      <c r="W720" s="26">
        <f t="shared" si="23"/>
        <v>0</v>
      </c>
      <c r="X720" s="22">
        <f t="shared" ref="X720:Y720" si="1655">SUM(X721:X727)</f>
        <v>0</v>
      </c>
      <c r="Y720" s="22">
        <f t="shared" si="1655"/>
        <v>0</v>
      </c>
      <c r="Z720" s="26">
        <f t="shared" si="103"/>
        <v>4334.64</v>
      </c>
      <c r="AA720" s="22">
        <f t="shared" ref="AA720:AB720" si="1656">SUM(AA721:AA727)</f>
        <v>4334.64</v>
      </c>
      <c r="AB720" s="22">
        <f t="shared" si="1656"/>
        <v>0</v>
      </c>
      <c r="AC720" s="26">
        <f t="shared" si="104"/>
        <v>1500.12487</v>
      </c>
      <c r="AD720" s="22">
        <f t="shared" ref="AD720:AE720" si="1657">SUM(AD721:AD727)</f>
        <v>1500.12487</v>
      </c>
      <c r="AE720" s="22">
        <f t="shared" si="1657"/>
        <v>0</v>
      </c>
      <c r="AF720" s="26">
        <f t="shared" si="1414"/>
        <v>1519.17415</v>
      </c>
      <c r="AG720" s="22">
        <f t="shared" ref="AG720:AH720" si="1658">SUM(AG721:AG727)</f>
        <v>1519.17415</v>
      </c>
      <c r="AH720" s="22">
        <f t="shared" si="1658"/>
        <v>0</v>
      </c>
      <c r="AI720" s="27"/>
      <c r="AJ720" s="26">
        <f t="shared" si="31"/>
        <v>918.03022</v>
      </c>
      <c r="AK720" s="22">
        <f t="shared" ref="AK720:AL720" si="1659">SUM(AK721:AK727)</f>
        <v>918.03022</v>
      </c>
      <c r="AL720" s="22">
        <f t="shared" si="1659"/>
        <v>0</v>
      </c>
      <c r="AM720" s="27"/>
    </row>
    <row r="721" hidden="1" outlineLevel="2">
      <c r="A721" s="92"/>
      <c r="B721" s="116"/>
      <c r="C721" s="116"/>
      <c r="D721" s="11">
        <v>2015.0</v>
      </c>
      <c r="E721" s="5">
        <f t="shared" si="11"/>
        <v>112.88814</v>
      </c>
      <c r="F721" s="5">
        <f t="shared" ref="F721:G721" si="1660">I721+L721+O721+R721+U721+X721+AA721+AD721+AK721+AG721</f>
        <v>112.88814</v>
      </c>
      <c r="G721" s="5">
        <f t="shared" si="1660"/>
        <v>0</v>
      </c>
      <c r="H721" s="33">
        <f t="shared" si="13"/>
        <v>99.30214</v>
      </c>
      <c r="I721" s="73">
        <v>99.30214</v>
      </c>
      <c r="J721" s="61"/>
      <c r="K721" s="50">
        <f t="shared" si="51"/>
        <v>0</v>
      </c>
      <c r="L721" s="61"/>
      <c r="M721" s="61"/>
      <c r="N721" s="50">
        <f t="shared" si="17"/>
        <v>0</v>
      </c>
      <c r="O721" s="61"/>
      <c r="P721" s="61"/>
      <c r="Q721" s="50">
        <f t="shared" si="19"/>
        <v>0</v>
      </c>
      <c r="R721" s="61"/>
      <c r="S721" s="61"/>
      <c r="T721" s="50">
        <f t="shared" si="21"/>
        <v>0</v>
      </c>
      <c r="U721" s="61"/>
      <c r="V721" s="61"/>
      <c r="W721" s="50">
        <f t="shared" si="23"/>
        <v>0</v>
      </c>
      <c r="X721" s="61"/>
      <c r="Y721" s="61"/>
      <c r="Z721" s="50">
        <f t="shared" si="103"/>
        <v>0</v>
      </c>
      <c r="AA721" s="61"/>
      <c r="AB721" s="61"/>
      <c r="AC721" s="50">
        <f t="shared" si="104"/>
        <v>0</v>
      </c>
      <c r="AD721" s="61"/>
      <c r="AE721" s="61"/>
      <c r="AF721" s="50">
        <f t="shared" si="1414"/>
        <v>0</v>
      </c>
      <c r="AG721" s="61"/>
      <c r="AH721" s="61"/>
      <c r="AI721" s="55"/>
      <c r="AJ721" s="33">
        <f t="shared" si="31"/>
        <v>13.586</v>
      </c>
      <c r="AK721" s="73">
        <v>13.586</v>
      </c>
      <c r="AL721" s="61"/>
      <c r="AM721" s="44"/>
    </row>
    <row r="722" hidden="1" outlineLevel="2">
      <c r="A722" s="92"/>
      <c r="B722" s="116"/>
      <c r="C722" s="116"/>
      <c r="D722" s="11">
        <v>2016.0</v>
      </c>
      <c r="E722" s="5">
        <f t="shared" si="11"/>
        <v>126.6691</v>
      </c>
      <c r="F722" s="5">
        <f t="shared" ref="F722:G722" si="1661">I722+L722+O722+R722+U722+X722+AA722+AD722+AK722+AG722</f>
        <v>126.6691</v>
      </c>
      <c r="G722" s="5">
        <f t="shared" si="1661"/>
        <v>0</v>
      </c>
      <c r="H722" s="50">
        <f t="shared" si="13"/>
        <v>0</v>
      </c>
      <c r="I722" s="61"/>
      <c r="J722" s="61"/>
      <c r="K722" s="50">
        <f t="shared" si="51"/>
        <v>0</v>
      </c>
      <c r="L722" s="61"/>
      <c r="M722" s="61"/>
      <c r="N722" s="50">
        <f t="shared" si="17"/>
        <v>0</v>
      </c>
      <c r="O722" s="61"/>
      <c r="P722" s="61"/>
      <c r="Q722" s="50">
        <f t="shared" si="19"/>
        <v>0</v>
      </c>
      <c r="R722" s="61"/>
      <c r="S722" s="61"/>
      <c r="T722" s="50">
        <f t="shared" si="21"/>
        <v>0</v>
      </c>
      <c r="U722" s="61"/>
      <c r="V722" s="61"/>
      <c r="W722" s="50">
        <f t="shared" si="23"/>
        <v>0</v>
      </c>
      <c r="X722" s="61"/>
      <c r="Y722" s="61"/>
      <c r="Z722" s="50">
        <f t="shared" si="103"/>
        <v>0</v>
      </c>
      <c r="AA722" s="61"/>
      <c r="AB722" s="61"/>
      <c r="AC722" s="50">
        <f t="shared" si="104"/>
        <v>0</v>
      </c>
      <c r="AD722" s="61"/>
      <c r="AE722" s="61"/>
      <c r="AF722" s="50">
        <f t="shared" si="1414"/>
        <v>0</v>
      </c>
      <c r="AG722" s="61"/>
      <c r="AH722" s="61"/>
      <c r="AI722" s="55"/>
      <c r="AJ722" s="33">
        <f t="shared" si="31"/>
        <v>126.6691</v>
      </c>
      <c r="AK722" s="73">
        <v>126.6691</v>
      </c>
      <c r="AL722" s="61"/>
      <c r="AM722" s="44"/>
    </row>
    <row r="723" hidden="1" outlineLevel="2">
      <c r="A723" s="92"/>
      <c r="B723" s="116"/>
      <c r="C723" s="116"/>
      <c r="D723" s="11">
        <v>2017.0</v>
      </c>
      <c r="E723" s="5">
        <f t="shared" si="11"/>
        <v>307.005</v>
      </c>
      <c r="F723" s="5">
        <f t="shared" ref="F723:G723" si="1662">I723+L723+O723+R723+U723+X723+AA723+AD723+AK723+AG723</f>
        <v>307.005</v>
      </c>
      <c r="G723" s="5">
        <f t="shared" si="1662"/>
        <v>0</v>
      </c>
      <c r="H723" s="50">
        <f t="shared" si="13"/>
        <v>0</v>
      </c>
      <c r="I723" s="61"/>
      <c r="J723" s="61"/>
      <c r="K723" s="50">
        <f t="shared" si="51"/>
        <v>0</v>
      </c>
      <c r="L723" s="61"/>
      <c r="M723" s="61"/>
      <c r="N723" s="50">
        <f t="shared" si="17"/>
        <v>0</v>
      </c>
      <c r="O723" s="61"/>
      <c r="P723" s="61"/>
      <c r="Q723" s="50">
        <f t="shared" si="19"/>
        <v>0</v>
      </c>
      <c r="R723" s="61"/>
      <c r="S723" s="61"/>
      <c r="T723" s="50">
        <f t="shared" si="21"/>
        <v>0</v>
      </c>
      <c r="U723" s="61"/>
      <c r="V723" s="61"/>
      <c r="W723" s="50">
        <f t="shared" si="23"/>
        <v>0</v>
      </c>
      <c r="X723" s="61"/>
      <c r="Y723" s="61"/>
      <c r="Z723" s="50">
        <f t="shared" si="103"/>
        <v>0</v>
      </c>
      <c r="AA723" s="61"/>
      <c r="AB723" s="61"/>
      <c r="AC723" s="56">
        <f t="shared" si="104"/>
        <v>26.653</v>
      </c>
      <c r="AD723" s="81">
        <v>26.653</v>
      </c>
      <c r="AE723" s="61"/>
      <c r="AF723" s="33">
        <f t="shared" si="1414"/>
        <v>231</v>
      </c>
      <c r="AG723" s="73">
        <v>231.0</v>
      </c>
      <c r="AH723" s="61"/>
      <c r="AI723" s="44" t="s">
        <v>295</v>
      </c>
      <c r="AJ723" s="33">
        <f t="shared" si="31"/>
        <v>49.352</v>
      </c>
      <c r="AK723" s="73">
        <v>49.352</v>
      </c>
      <c r="AL723" s="61"/>
      <c r="AM723" s="44"/>
    </row>
    <row r="724" hidden="1" outlineLevel="2">
      <c r="A724" s="92"/>
      <c r="B724" s="116"/>
      <c r="C724" s="116"/>
      <c r="D724" s="11">
        <v>2018.0</v>
      </c>
      <c r="E724" s="5">
        <f t="shared" si="11"/>
        <v>1850.23829</v>
      </c>
      <c r="F724" s="5">
        <f t="shared" ref="F724:G724" si="1663">I724+L724+O724+R724+U724+X724+AA724+AD724+AK724+AG724</f>
        <v>1850.23829</v>
      </c>
      <c r="G724" s="5">
        <f t="shared" si="1663"/>
        <v>0</v>
      </c>
      <c r="H724" s="50">
        <f t="shared" si="13"/>
        <v>0</v>
      </c>
      <c r="I724" s="61"/>
      <c r="J724" s="61"/>
      <c r="K724" s="50">
        <f t="shared" si="51"/>
        <v>0</v>
      </c>
      <c r="L724" s="61"/>
      <c r="M724" s="61"/>
      <c r="N724" s="50">
        <f t="shared" si="17"/>
        <v>0</v>
      </c>
      <c r="O724" s="61"/>
      <c r="P724" s="61"/>
      <c r="Q724" s="50">
        <f t="shared" si="19"/>
        <v>0</v>
      </c>
      <c r="R724" s="61"/>
      <c r="S724" s="61"/>
      <c r="T724" s="50">
        <f t="shared" si="21"/>
        <v>0</v>
      </c>
      <c r="U724" s="61"/>
      <c r="V724" s="61"/>
      <c r="W724" s="50">
        <f t="shared" si="23"/>
        <v>0</v>
      </c>
      <c r="X724" s="61"/>
      <c r="Y724" s="61"/>
      <c r="Z724" s="33">
        <f t="shared" si="103"/>
        <v>164.322</v>
      </c>
      <c r="AA724" s="73">
        <v>164.322</v>
      </c>
      <c r="AB724" s="61"/>
      <c r="AC724" s="33">
        <f t="shared" si="104"/>
        <v>1094.43387</v>
      </c>
      <c r="AD724" s="73">
        <v>1094.43387</v>
      </c>
      <c r="AE724" s="61"/>
      <c r="AF724" s="33">
        <f t="shared" si="1414"/>
        <v>307.0313</v>
      </c>
      <c r="AG724" s="73">
        <v>307.0313</v>
      </c>
      <c r="AH724" s="61"/>
      <c r="AI724" s="44" t="s">
        <v>295</v>
      </c>
      <c r="AJ724" s="33">
        <f t="shared" si="31"/>
        <v>284.45112</v>
      </c>
      <c r="AK724" s="73">
        <v>284.45112</v>
      </c>
      <c r="AL724" s="142"/>
      <c r="AM724" s="44"/>
    </row>
    <row r="725" hidden="1" outlineLevel="2">
      <c r="A725" s="92"/>
      <c r="B725" s="116"/>
      <c r="C725" s="116"/>
      <c r="D725" s="11">
        <v>2019.0</v>
      </c>
      <c r="E725" s="5">
        <f t="shared" si="11"/>
        <v>1690.11452</v>
      </c>
      <c r="F725" s="5">
        <f t="shared" ref="F725:G725" si="1664">I725+L725+O725+R725+U725+X725+AA725+AD725+AK725+AG725</f>
        <v>1690.11452</v>
      </c>
      <c r="G725" s="5">
        <f t="shared" si="1664"/>
        <v>0</v>
      </c>
      <c r="H725" s="33">
        <f t="shared" si="13"/>
        <v>209.64367</v>
      </c>
      <c r="I725" s="73">
        <v>209.64367</v>
      </c>
      <c r="J725" s="61"/>
      <c r="K725" s="50">
        <f t="shared" si="51"/>
        <v>0</v>
      </c>
      <c r="L725" s="61"/>
      <c r="M725" s="61"/>
      <c r="N725" s="50">
        <f t="shared" si="17"/>
        <v>0</v>
      </c>
      <c r="O725" s="61"/>
      <c r="P725" s="61"/>
      <c r="Q725" s="50">
        <f t="shared" si="19"/>
        <v>0</v>
      </c>
      <c r="R725" s="61"/>
      <c r="S725" s="61"/>
      <c r="T725" s="50">
        <f t="shared" si="21"/>
        <v>0</v>
      </c>
      <c r="U725" s="61"/>
      <c r="V725" s="61"/>
      <c r="W725" s="50">
        <f t="shared" si="23"/>
        <v>0</v>
      </c>
      <c r="X725" s="61"/>
      <c r="Y725" s="61"/>
      <c r="Z725" s="33">
        <f t="shared" si="103"/>
        <v>327.318</v>
      </c>
      <c r="AA725" s="73">
        <v>327.318</v>
      </c>
      <c r="AB725" s="61"/>
      <c r="AC725" s="33">
        <f t="shared" si="104"/>
        <v>379.038</v>
      </c>
      <c r="AD725" s="72">
        <v>379.038</v>
      </c>
      <c r="AE725" s="61"/>
      <c r="AF725" s="33">
        <f t="shared" si="1414"/>
        <v>410.14285</v>
      </c>
      <c r="AG725" s="73">
        <v>410.14285</v>
      </c>
      <c r="AH725" s="61"/>
      <c r="AI725" s="44" t="s">
        <v>295</v>
      </c>
      <c r="AJ725" s="33">
        <f t="shared" si="31"/>
        <v>363.972</v>
      </c>
      <c r="AK725" s="73">
        <v>363.972</v>
      </c>
      <c r="AL725" s="73"/>
      <c r="AM725" s="44"/>
    </row>
    <row r="726" hidden="1" outlineLevel="2">
      <c r="A726" s="92"/>
      <c r="B726" s="116"/>
      <c r="C726" s="116"/>
      <c r="D726" s="11">
        <v>2020.0</v>
      </c>
      <c r="E726" s="5">
        <f t="shared" si="11"/>
        <v>4587</v>
      </c>
      <c r="F726" s="5">
        <f t="shared" ref="F726:G726" si="1665">I726+L726+O726+R726+U726+X726+AA726+AD726+AK726+AG726</f>
        <v>4587</v>
      </c>
      <c r="G726" s="5">
        <f t="shared" si="1665"/>
        <v>0</v>
      </c>
      <c r="H726" s="33">
        <f t="shared" si="13"/>
        <v>93</v>
      </c>
      <c r="I726" s="73">
        <v>93.0</v>
      </c>
      <c r="J726" s="61"/>
      <c r="K726" s="50">
        <f t="shared" si="51"/>
        <v>0</v>
      </c>
      <c r="L726" s="61"/>
      <c r="M726" s="61"/>
      <c r="N726" s="50">
        <f t="shared" si="17"/>
        <v>0</v>
      </c>
      <c r="O726" s="61"/>
      <c r="P726" s="61"/>
      <c r="Q726" s="50">
        <f t="shared" si="19"/>
        <v>0</v>
      </c>
      <c r="R726" s="61"/>
      <c r="S726" s="61"/>
      <c r="T726" s="50">
        <f t="shared" si="21"/>
        <v>0</v>
      </c>
      <c r="U726" s="61"/>
      <c r="V726" s="61"/>
      <c r="W726" s="50">
        <f t="shared" si="23"/>
        <v>0</v>
      </c>
      <c r="X726" s="61"/>
      <c r="Y726" s="61"/>
      <c r="Z726" s="33">
        <f t="shared" si="103"/>
        <v>3843</v>
      </c>
      <c r="AA726" s="73">
        <v>3843.0</v>
      </c>
      <c r="AB726" s="61"/>
      <c r="AC726" s="50">
        <f t="shared" si="104"/>
        <v>0</v>
      </c>
      <c r="AD726" s="61"/>
      <c r="AE726" s="61"/>
      <c r="AF726" s="33">
        <f t="shared" si="1414"/>
        <v>571</v>
      </c>
      <c r="AG726" s="73">
        <f>193+175+203</f>
        <v>571</v>
      </c>
      <c r="AH726" s="61"/>
      <c r="AI726" s="44" t="s">
        <v>296</v>
      </c>
      <c r="AJ726" s="33">
        <f t="shared" si="31"/>
        <v>80</v>
      </c>
      <c r="AK726" s="73">
        <v>80.0</v>
      </c>
      <c r="AL726" s="61"/>
      <c r="AM726" s="44"/>
    </row>
    <row r="727" hidden="1" outlineLevel="2">
      <c r="A727" s="92"/>
      <c r="B727" s="116"/>
      <c r="C727" s="116"/>
      <c r="D727" s="35">
        <v>2021.0</v>
      </c>
      <c r="E727" s="5">
        <f t="shared" si="11"/>
        <v>0</v>
      </c>
      <c r="F727" s="5">
        <f t="shared" ref="F727:G727" si="1666">I727+L727+O727+R727+U727+X727+AA727+AD727+AK727+AG727</f>
        <v>0</v>
      </c>
      <c r="G727" s="5">
        <f t="shared" si="1666"/>
        <v>0</v>
      </c>
      <c r="H727" s="33">
        <f t="shared" si="13"/>
        <v>0</v>
      </c>
      <c r="I727" s="73"/>
      <c r="J727" s="61"/>
      <c r="K727" s="50">
        <f t="shared" si="51"/>
        <v>0</v>
      </c>
      <c r="L727" s="61"/>
      <c r="M727" s="61"/>
      <c r="N727" s="50">
        <f t="shared" si="17"/>
        <v>0</v>
      </c>
      <c r="O727" s="61"/>
      <c r="P727" s="61"/>
      <c r="Q727" s="50">
        <f t="shared" si="19"/>
        <v>0</v>
      </c>
      <c r="R727" s="61"/>
      <c r="S727" s="61"/>
      <c r="T727" s="50">
        <f t="shared" si="21"/>
        <v>0</v>
      </c>
      <c r="U727" s="61"/>
      <c r="V727" s="61"/>
      <c r="W727" s="50">
        <f t="shared" si="23"/>
        <v>0</v>
      </c>
      <c r="X727" s="61"/>
      <c r="Y727" s="61"/>
      <c r="Z727" s="33">
        <f t="shared" si="103"/>
        <v>0</v>
      </c>
      <c r="AA727" s="73"/>
      <c r="AB727" s="61"/>
      <c r="AC727" s="50">
        <f t="shared" si="104"/>
        <v>0</v>
      </c>
      <c r="AD727" s="61"/>
      <c r="AE727" s="61"/>
      <c r="AF727" s="33">
        <f t="shared" si="1414"/>
        <v>0</v>
      </c>
      <c r="AG727" s="73"/>
      <c r="AH727" s="61"/>
      <c r="AI727" s="44"/>
      <c r="AJ727" s="33">
        <f t="shared" si="31"/>
        <v>0</v>
      </c>
      <c r="AK727" s="73"/>
      <c r="AL727" s="61"/>
      <c r="AM727" s="44"/>
    </row>
    <row r="728" hidden="1" outlineLevel="1" collapsed="1">
      <c r="A728" s="22">
        <v>90.0</v>
      </c>
      <c r="B728" s="22" t="s">
        <v>297</v>
      </c>
      <c r="C728" s="22" t="s">
        <v>298</v>
      </c>
      <c r="D728" s="24"/>
      <c r="E728" s="25">
        <f t="shared" si="11"/>
        <v>912.91075</v>
      </c>
      <c r="F728" s="25">
        <f t="shared" ref="F728:G728" si="1667">SUM(F729:F735)</f>
        <v>912.91075</v>
      </c>
      <c r="G728" s="25">
        <f t="shared" si="1667"/>
        <v>0</v>
      </c>
      <c r="H728" s="26">
        <f t="shared" si="13"/>
        <v>166.43</v>
      </c>
      <c r="I728" s="22">
        <f t="shared" ref="I728:J728" si="1668">SUM(I729:I735)</f>
        <v>166.43</v>
      </c>
      <c r="J728" s="22">
        <f t="shared" si="1668"/>
        <v>0</v>
      </c>
      <c r="K728" s="26">
        <f t="shared" si="51"/>
        <v>216.405</v>
      </c>
      <c r="L728" s="22">
        <f t="shared" ref="L728:M728" si="1669">SUM(L729:L735)</f>
        <v>216.405</v>
      </c>
      <c r="M728" s="22">
        <f t="shared" si="1669"/>
        <v>0</v>
      </c>
      <c r="N728" s="26">
        <f t="shared" si="17"/>
        <v>0</v>
      </c>
      <c r="O728" s="22">
        <f t="shared" ref="O728:P728" si="1670">SUM(O729:O735)</f>
        <v>0</v>
      </c>
      <c r="P728" s="22">
        <f t="shared" si="1670"/>
        <v>0</v>
      </c>
      <c r="Q728" s="26">
        <f t="shared" si="19"/>
        <v>0</v>
      </c>
      <c r="R728" s="22">
        <f t="shared" ref="R728:S728" si="1671">SUM(R729:R735)</f>
        <v>0</v>
      </c>
      <c r="S728" s="22">
        <f t="shared" si="1671"/>
        <v>0</v>
      </c>
      <c r="T728" s="26">
        <f t="shared" si="21"/>
        <v>0</v>
      </c>
      <c r="U728" s="22">
        <f t="shared" ref="U728:V728" si="1672">SUM(U729:U735)</f>
        <v>0</v>
      </c>
      <c r="V728" s="22">
        <f t="shared" si="1672"/>
        <v>0</v>
      </c>
      <c r="W728" s="26">
        <f t="shared" si="23"/>
        <v>0</v>
      </c>
      <c r="X728" s="22">
        <f t="shared" ref="X728:Y728" si="1673">SUM(X729:X735)</f>
        <v>0</v>
      </c>
      <c r="Y728" s="22">
        <f t="shared" si="1673"/>
        <v>0</v>
      </c>
      <c r="Z728" s="26">
        <f t="shared" si="103"/>
        <v>0</v>
      </c>
      <c r="AA728" s="22">
        <f t="shared" ref="AA728:AB728" si="1674">SUM(AA729:AA735)</f>
        <v>0</v>
      </c>
      <c r="AB728" s="22">
        <f t="shared" si="1674"/>
        <v>0</v>
      </c>
      <c r="AC728" s="26">
        <f t="shared" si="104"/>
        <v>0</v>
      </c>
      <c r="AD728" s="22">
        <f t="shared" ref="AD728:AE728" si="1675">SUM(AD729:AD735)</f>
        <v>0</v>
      </c>
      <c r="AE728" s="22">
        <f t="shared" si="1675"/>
        <v>0</v>
      </c>
      <c r="AF728" s="26">
        <f t="shared" si="1414"/>
        <v>322.118</v>
      </c>
      <c r="AG728" s="22">
        <f t="shared" ref="AG728:AH728" si="1676">SUM(AG729:AG735)</f>
        <v>322.118</v>
      </c>
      <c r="AH728" s="22">
        <f t="shared" si="1676"/>
        <v>0</v>
      </c>
      <c r="AI728" s="27"/>
      <c r="AJ728" s="26">
        <f t="shared" si="31"/>
        <v>207.95775</v>
      </c>
      <c r="AK728" s="22">
        <f t="shared" ref="AK728:AL728" si="1677">SUM(AK729:AK735)</f>
        <v>207.95775</v>
      </c>
      <c r="AL728" s="22">
        <f t="shared" si="1677"/>
        <v>0</v>
      </c>
      <c r="AM728" s="27"/>
    </row>
    <row r="729" hidden="1" outlineLevel="2">
      <c r="A729" s="92"/>
      <c r="B729" s="143" t="s">
        <v>28</v>
      </c>
      <c r="C729" s="116"/>
      <c r="D729" s="11">
        <v>2015.0</v>
      </c>
      <c r="E729" s="5">
        <f t="shared" si="11"/>
        <v>194.85252</v>
      </c>
      <c r="F729" s="5">
        <f t="shared" ref="F729:G729" si="1678">I729+L729+O729+R729+U729+X729+AA729+AD729+AK729+AG729</f>
        <v>194.85252</v>
      </c>
      <c r="G729" s="5">
        <f t="shared" si="1678"/>
        <v>0</v>
      </c>
      <c r="H729" s="50">
        <f t="shared" si="13"/>
        <v>0</v>
      </c>
      <c r="I729" s="61"/>
      <c r="J729" s="61"/>
      <c r="K729" s="33">
        <f t="shared" si="51"/>
        <v>150</v>
      </c>
      <c r="L729" s="133">
        <v>150.0</v>
      </c>
      <c r="M729" s="61"/>
      <c r="N729" s="50">
        <f t="shared" si="17"/>
        <v>0</v>
      </c>
      <c r="O729" s="61"/>
      <c r="P729" s="61"/>
      <c r="Q729" s="50">
        <f t="shared" si="19"/>
        <v>0</v>
      </c>
      <c r="R729" s="61"/>
      <c r="S729" s="61"/>
      <c r="T729" s="50">
        <f t="shared" si="21"/>
        <v>0</v>
      </c>
      <c r="U729" s="61"/>
      <c r="V729" s="61"/>
      <c r="W729" s="50">
        <f t="shared" si="23"/>
        <v>0</v>
      </c>
      <c r="X729" s="61"/>
      <c r="Y729" s="61"/>
      <c r="Z729" s="50">
        <f t="shared" si="103"/>
        <v>0</v>
      </c>
      <c r="AA729" s="61"/>
      <c r="AB729" s="61"/>
      <c r="AC729" s="50">
        <f t="shared" si="104"/>
        <v>0</v>
      </c>
      <c r="AD729" s="61"/>
      <c r="AE729" s="61"/>
      <c r="AF729" s="50">
        <f t="shared" si="1414"/>
        <v>0</v>
      </c>
      <c r="AG729" s="61"/>
      <c r="AH729" s="61"/>
      <c r="AI729" s="55"/>
      <c r="AJ729" s="33">
        <f t="shared" si="31"/>
        <v>44.85252</v>
      </c>
      <c r="AK729" s="73">
        <v>44.85252</v>
      </c>
      <c r="AL729" s="61"/>
      <c r="AM729" s="55"/>
    </row>
    <row r="730" hidden="1" outlineLevel="2">
      <c r="A730" s="92"/>
      <c r="B730" s="116"/>
      <c r="C730" s="116"/>
      <c r="D730" s="11">
        <v>2016.0</v>
      </c>
      <c r="E730" s="5">
        <f t="shared" si="11"/>
        <v>169.05728</v>
      </c>
      <c r="F730" s="5">
        <f t="shared" ref="F730:G730" si="1679">I730+L730+O730+R730+U730+X730+AA730+AD730+AK730+AG730</f>
        <v>169.05728</v>
      </c>
      <c r="G730" s="5">
        <f t="shared" si="1679"/>
        <v>0</v>
      </c>
      <c r="H730" s="33">
        <f t="shared" si="13"/>
        <v>166.43</v>
      </c>
      <c r="I730" s="73">
        <v>166.43</v>
      </c>
      <c r="J730" s="61"/>
      <c r="K730" s="50">
        <f t="shared" si="51"/>
        <v>0</v>
      </c>
      <c r="L730" s="61"/>
      <c r="M730" s="61"/>
      <c r="N730" s="50">
        <f t="shared" si="17"/>
        <v>0</v>
      </c>
      <c r="O730" s="61"/>
      <c r="P730" s="61"/>
      <c r="Q730" s="50">
        <f t="shared" si="19"/>
        <v>0</v>
      </c>
      <c r="R730" s="61"/>
      <c r="S730" s="61"/>
      <c r="T730" s="50">
        <f t="shared" si="21"/>
        <v>0</v>
      </c>
      <c r="U730" s="61"/>
      <c r="V730" s="61"/>
      <c r="W730" s="50">
        <f t="shared" si="23"/>
        <v>0</v>
      </c>
      <c r="X730" s="61"/>
      <c r="Y730" s="61"/>
      <c r="Z730" s="50">
        <f t="shared" si="103"/>
        <v>0</v>
      </c>
      <c r="AA730" s="61"/>
      <c r="AB730" s="61"/>
      <c r="AC730" s="50">
        <f t="shared" si="104"/>
        <v>0</v>
      </c>
      <c r="AD730" s="61"/>
      <c r="AE730" s="61"/>
      <c r="AF730" s="50">
        <f t="shared" si="1414"/>
        <v>0</v>
      </c>
      <c r="AG730" s="61"/>
      <c r="AH730" s="61"/>
      <c r="AI730" s="55"/>
      <c r="AJ730" s="33">
        <f t="shared" si="31"/>
        <v>2.62728</v>
      </c>
      <c r="AK730" s="73">
        <v>2.62728</v>
      </c>
      <c r="AL730" s="61"/>
      <c r="AM730" s="55"/>
    </row>
    <row r="731" hidden="1" outlineLevel="2">
      <c r="A731" s="92"/>
      <c r="B731" s="116"/>
      <c r="C731" s="116"/>
      <c r="D731" s="11">
        <v>2017.0</v>
      </c>
      <c r="E731" s="5">
        <f t="shared" si="11"/>
        <v>16.22295</v>
      </c>
      <c r="F731" s="5">
        <f t="shared" ref="F731:G731" si="1680">I731+L731+O731+R731+U731+X731+AA731+AD731+AK731+AG731</f>
        <v>16.22295</v>
      </c>
      <c r="G731" s="5">
        <f t="shared" si="1680"/>
        <v>0</v>
      </c>
      <c r="H731" s="50">
        <f t="shared" si="13"/>
        <v>0</v>
      </c>
      <c r="I731" s="61"/>
      <c r="J731" s="61"/>
      <c r="K731" s="50">
        <f t="shared" si="51"/>
        <v>0</v>
      </c>
      <c r="L731" s="61"/>
      <c r="M731" s="61"/>
      <c r="N731" s="50">
        <f t="shared" si="17"/>
        <v>0</v>
      </c>
      <c r="O731" s="61"/>
      <c r="P731" s="61"/>
      <c r="Q731" s="50">
        <f t="shared" si="19"/>
        <v>0</v>
      </c>
      <c r="R731" s="61"/>
      <c r="S731" s="61"/>
      <c r="T731" s="50">
        <f t="shared" si="21"/>
        <v>0</v>
      </c>
      <c r="U731" s="61"/>
      <c r="V731" s="61"/>
      <c r="W731" s="50">
        <f t="shared" si="23"/>
        <v>0</v>
      </c>
      <c r="X731" s="61"/>
      <c r="Y731" s="61"/>
      <c r="Z731" s="50">
        <f t="shared" si="103"/>
        <v>0</v>
      </c>
      <c r="AA731" s="61"/>
      <c r="AB731" s="61"/>
      <c r="AC731" s="50">
        <f t="shared" si="104"/>
        <v>0</v>
      </c>
      <c r="AD731" s="61"/>
      <c r="AE731" s="61"/>
      <c r="AF731" s="50">
        <f t="shared" si="1414"/>
        <v>0</v>
      </c>
      <c r="AG731" s="61"/>
      <c r="AH731" s="61"/>
      <c r="AI731" s="55"/>
      <c r="AJ731" s="56">
        <f t="shared" si="31"/>
        <v>16.22295</v>
      </c>
      <c r="AK731" s="71">
        <v>16.22295</v>
      </c>
      <c r="AL731" s="61"/>
      <c r="AM731" s="55"/>
    </row>
    <row r="732" hidden="1" outlineLevel="2">
      <c r="A732" s="92"/>
      <c r="B732" s="116"/>
      <c r="C732" s="116"/>
      <c r="D732" s="11">
        <v>2018.0</v>
      </c>
      <c r="E732" s="5">
        <f t="shared" si="11"/>
        <v>445.417</v>
      </c>
      <c r="F732" s="5">
        <f t="shared" ref="F732:G732" si="1681">I732+L732+O732+R732+U732+X732+AA732+AD732+AK732+AG732</f>
        <v>445.417</v>
      </c>
      <c r="G732" s="5">
        <f t="shared" si="1681"/>
        <v>0</v>
      </c>
      <c r="H732" s="50">
        <f t="shared" si="13"/>
        <v>0</v>
      </c>
      <c r="I732" s="61"/>
      <c r="J732" s="61"/>
      <c r="K732" s="56">
        <f t="shared" si="51"/>
        <v>66.405</v>
      </c>
      <c r="L732" s="71">
        <v>66.405</v>
      </c>
      <c r="M732" s="61"/>
      <c r="N732" s="50">
        <f t="shared" si="17"/>
        <v>0</v>
      </c>
      <c r="O732" s="61"/>
      <c r="P732" s="61"/>
      <c r="Q732" s="50">
        <f t="shared" si="19"/>
        <v>0</v>
      </c>
      <c r="R732" s="61"/>
      <c r="S732" s="61"/>
      <c r="T732" s="50">
        <f t="shared" si="21"/>
        <v>0</v>
      </c>
      <c r="U732" s="61"/>
      <c r="V732" s="61"/>
      <c r="W732" s="50">
        <f t="shared" si="23"/>
        <v>0</v>
      </c>
      <c r="X732" s="61"/>
      <c r="Y732" s="61"/>
      <c r="Z732" s="50">
        <f t="shared" si="103"/>
        <v>0</v>
      </c>
      <c r="AA732" s="61"/>
      <c r="AB732" s="61"/>
      <c r="AC732" s="50">
        <f t="shared" si="104"/>
        <v>0</v>
      </c>
      <c r="AD732" s="61"/>
      <c r="AE732" s="61"/>
      <c r="AF732" s="33">
        <f t="shared" si="1414"/>
        <v>308.518</v>
      </c>
      <c r="AG732" s="72">
        <f>119.016+189.502</f>
        <v>308.518</v>
      </c>
      <c r="AH732" s="61"/>
      <c r="AI732" s="44" t="s">
        <v>299</v>
      </c>
      <c r="AJ732" s="33">
        <f t="shared" si="31"/>
        <v>70.494</v>
      </c>
      <c r="AK732" s="73">
        <v>70.494</v>
      </c>
      <c r="AL732" s="73"/>
      <c r="AM732" s="55"/>
    </row>
    <row r="733" hidden="1" outlineLevel="2">
      <c r="A733" s="92"/>
      <c r="B733" s="116"/>
      <c r="C733" s="116"/>
      <c r="D733" s="11">
        <v>2019.0</v>
      </c>
      <c r="E733" s="5">
        <f t="shared" si="11"/>
        <v>43.491</v>
      </c>
      <c r="F733" s="5">
        <f t="shared" ref="F733:G733" si="1682">I733+L733+O733+R733+U733+X733+AA733+AD733+AK733+AG733</f>
        <v>43.491</v>
      </c>
      <c r="G733" s="5">
        <f t="shared" si="1682"/>
        <v>0</v>
      </c>
      <c r="H733" s="50">
        <f t="shared" si="13"/>
        <v>0</v>
      </c>
      <c r="I733" s="61"/>
      <c r="J733" s="61"/>
      <c r="K733" s="50">
        <f t="shared" si="51"/>
        <v>0</v>
      </c>
      <c r="L733" s="61"/>
      <c r="M733" s="61"/>
      <c r="N733" s="50">
        <f t="shared" si="17"/>
        <v>0</v>
      </c>
      <c r="O733" s="61"/>
      <c r="P733" s="61"/>
      <c r="Q733" s="50">
        <f t="shared" si="19"/>
        <v>0</v>
      </c>
      <c r="R733" s="61"/>
      <c r="S733" s="61"/>
      <c r="T733" s="50">
        <f t="shared" si="21"/>
        <v>0</v>
      </c>
      <c r="U733" s="61"/>
      <c r="V733" s="61"/>
      <c r="W733" s="50">
        <f t="shared" si="23"/>
        <v>0</v>
      </c>
      <c r="X733" s="61"/>
      <c r="Y733" s="61"/>
      <c r="Z733" s="50">
        <f t="shared" si="103"/>
        <v>0</v>
      </c>
      <c r="AA733" s="61"/>
      <c r="AB733" s="61"/>
      <c r="AC733" s="50">
        <f t="shared" si="104"/>
        <v>0</v>
      </c>
      <c r="AD733" s="61"/>
      <c r="AE733" s="61"/>
      <c r="AF733" s="33">
        <f t="shared" si="1414"/>
        <v>13.6</v>
      </c>
      <c r="AG733" s="73">
        <v>13.6</v>
      </c>
      <c r="AH733" s="61"/>
      <c r="AI733" s="44" t="s">
        <v>299</v>
      </c>
      <c r="AJ733" s="33">
        <f t="shared" si="31"/>
        <v>29.891</v>
      </c>
      <c r="AK733" s="73">
        <v>29.891</v>
      </c>
      <c r="AL733" s="73"/>
      <c r="AM733" s="55"/>
    </row>
    <row r="734" hidden="1" outlineLevel="2">
      <c r="A734" s="92"/>
      <c r="B734" s="116"/>
      <c r="C734" s="116"/>
      <c r="D734" s="11">
        <v>2020.0</v>
      </c>
      <c r="E734" s="5">
        <f t="shared" si="11"/>
        <v>43.87</v>
      </c>
      <c r="F734" s="5">
        <f t="shared" ref="F734:G734" si="1683">I734+L734+O734+R734+U734+X734+AA734+AD734+AK734+AG734</f>
        <v>43.87</v>
      </c>
      <c r="G734" s="5">
        <f t="shared" si="1683"/>
        <v>0</v>
      </c>
      <c r="H734" s="50">
        <f t="shared" si="13"/>
        <v>0</v>
      </c>
      <c r="I734" s="61"/>
      <c r="J734" s="61"/>
      <c r="K734" s="50">
        <f t="shared" si="51"/>
        <v>0</v>
      </c>
      <c r="L734" s="61"/>
      <c r="M734" s="61"/>
      <c r="N734" s="50">
        <f t="shared" si="17"/>
        <v>0</v>
      </c>
      <c r="O734" s="61"/>
      <c r="P734" s="61"/>
      <c r="Q734" s="50">
        <f t="shared" si="19"/>
        <v>0</v>
      </c>
      <c r="R734" s="61"/>
      <c r="S734" s="61"/>
      <c r="T734" s="50">
        <f t="shared" si="21"/>
        <v>0</v>
      </c>
      <c r="U734" s="61"/>
      <c r="V734" s="61"/>
      <c r="W734" s="50">
        <f t="shared" si="23"/>
        <v>0</v>
      </c>
      <c r="X734" s="61"/>
      <c r="Y734" s="61"/>
      <c r="Z734" s="50">
        <f t="shared" si="103"/>
        <v>0</v>
      </c>
      <c r="AA734" s="61"/>
      <c r="AB734" s="61"/>
      <c r="AC734" s="56">
        <f t="shared" si="104"/>
        <v>0</v>
      </c>
      <c r="AD734" s="71"/>
      <c r="AE734" s="61"/>
      <c r="AF734" s="50">
        <f t="shared" si="1414"/>
        <v>0</v>
      </c>
      <c r="AG734" s="61"/>
      <c r="AH734" s="61"/>
      <c r="AI734" s="55"/>
      <c r="AJ734" s="33">
        <f t="shared" si="31"/>
        <v>43.87</v>
      </c>
      <c r="AK734" s="73">
        <v>43.87</v>
      </c>
      <c r="AL734" s="61"/>
      <c r="AM734" s="80" t="s">
        <v>300</v>
      </c>
    </row>
    <row r="735" hidden="1" outlineLevel="2">
      <c r="A735" s="92"/>
      <c r="B735" s="116"/>
      <c r="C735" s="116"/>
      <c r="D735" s="35">
        <v>2021.0</v>
      </c>
      <c r="E735" s="5">
        <f t="shared" si="11"/>
        <v>0</v>
      </c>
      <c r="F735" s="5">
        <f t="shared" ref="F735:G735" si="1684">I735+L735+O735+R735+U735+X735+AA735+AD735+AK735+AG735</f>
        <v>0</v>
      </c>
      <c r="G735" s="5">
        <f t="shared" si="1684"/>
        <v>0</v>
      </c>
      <c r="H735" s="50">
        <f t="shared" si="13"/>
        <v>0</v>
      </c>
      <c r="I735" s="61"/>
      <c r="J735" s="61"/>
      <c r="K735" s="50">
        <f t="shared" si="51"/>
        <v>0</v>
      </c>
      <c r="L735" s="61"/>
      <c r="M735" s="61"/>
      <c r="N735" s="50">
        <f t="shared" si="17"/>
        <v>0</v>
      </c>
      <c r="O735" s="61"/>
      <c r="P735" s="61"/>
      <c r="Q735" s="50">
        <f t="shared" si="19"/>
        <v>0</v>
      </c>
      <c r="R735" s="61"/>
      <c r="S735" s="61"/>
      <c r="T735" s="50">
        <f t="shared" si="21"/>
        <v>0</v>
      </c>
      <c r="U735" s="61"/>
      <c r="V735" s="61"/>
      <c r="W735" s="50">
        <f t="shared" si="23"/>
        <v>0</v>
      </c>
      <c r="X735" s="61"/>
      <c r="Y735" s="61"/>
      <c r="Z735" s="50">
        <f t="shared" si="103"/>
        <v>0</v>
      </c>
      <c r="AA735" s="61"/>
      <c r="AB735" s="61"/>
      <c r="AC735" s="56">
        <f t="shared" si="104"/>
        <v>0</v>
      </c>
      <c r="AD735" s="71"/>
      <c r="AE735" s="61"/>
      <c r="AF735" s="50">
        <f t="shared" si="1414"/>
        <v>0</v>
      </c>
      <c r="AG735" s="61"/>
      <c r="AH735" s="61"/>
      <c r="AI735" s="55"/>
      <c r="AJ735" s="33">
        <f t="shared" si="31"/>
        <v>0</v>
      </c>
      <c r="AK735" s="73"/>
      <c r="AL735" s="61"/>
      <c r="AM735" s="55"/>
    </row>
    <row r="736" hidden="1" outlineLevel="1" collapsed="1">
      <c r="A736" s="22">
        <v>91.0</v>
      </c>
      <c r="B736" s="22" t="s">
        <v>301</v>
      </c>
      <c r="C736" s="22" t="s">
        <v>302</v>
      </c>
      <c r="D736" s="24"/>
      <c r="E736" s="25">
        <f t="shared" si="11"/>
        <v>852.113</v>
      </c>
      <c r="F736" s="25">
        <f t="shared" ref="F736:G736" si="1685">SUM(F737:F743)</f>
        <v>852.113</v>
      </c>
      <c r="G736" s="25">
        <f t="shared" si="1685"/>
        <v>0</v>
      </c>
      <c r="H736" s="26">
        <f t="shared" si="13"/>
        <v>0</v>
      </c>
      <c r="I736" s="22">
        <f t="shared" ref="I736:J736" si="1686">SUM(I737:I743)</f>
        <v>0</v>
      </c>
      <c r="J736" s="22">
        <f t="shared" si="1686"/>
        <v>0</v>
      </c>
      <c r="K736" s="26">
        <f t="shared" si="51"/>
        <v>0</v>
      </c>
      <c r="L736" s="22">
        <f t="shared" ref="L736:M736" si="1687">SUM(L737:L743)</f>
        <v>0</v>
      </c>
      <c r="M736" s="22">
        <f t="shared" si="1687"/>
        <v>0</v>
      </c>
      <c r="N736" s="26">
        <f t="shared" si="17"/>
        <v>0</v>
      </c>
      <c r="O736" s="22">
        <f t="shared" ref="O736:P736" si="1688">SUM(O737:O743)</f>
        <v>0</v>
      </c>
      <c r="P736" s="22">
        <f t="shared" si="1688"/>
        <v>0</v>
      </c>
      <c r="Q736" s="26">
        <f t="shared" si="19"/>
        <v>0</v>
      </c>
      <c r="R736" s="22">
        <f t="shared" ref="R736:S736" si="1689">SUM(R737:R743)</f>
        <v>0</v>
      </c>
      <c r="S736" s="22">
        <f t="shared" si="1689"/>
        <v>0</v>
      </c>
      <c r="T736" s="26">
        <f t="shared" si="21"/>
        <v>0</v>
      </c>
      <c r="U736" s="22">
        <f t="shared" ref="U736:V736" si="1690">SUM(U737:U743)</f>
        <v>0</v>
      </c>
      <c r="V736" s="22">
        <f t="shared" si="1690"/>
        <v>0</v>
      </c>
      <c r="W736" s="26">
        <f t="shared" si="23"/>
        <v>0</v>
      </c>
      <c r="X736" s="22">
        <f t="shared" ref="X736:Y736" si="1691">SUM(X737:X743)</f>
        <v>0</v>
      </c>
      <c r="Y736" s="22">
        <f t="shared" si="1691"/>
        <v>0</v>
      </c>
      <c r="Z736" s="26">
        <f t="shared" si="103"/>
        <v>0</v>
      </c>
      <c r="AA736" s="22">
        <f t="shared" ref="AA736:AB736" si="1692">SUM(AA737:AA743)</f>
        <v>0</v>
      </c>
      <c r="AB736" s="22">
        <f t="shared" si="1692"/>
        <v>0</v>
      </c>
      <c r="AC736" s="26">
        <f t="shared" si="104"/>
        <v>18.5</v>
      </c>
      <c r="AD736" s="22">
        <f t="shared" ref="AD736:AE736" si="1693">SUM(AD737:AD743)</f>
        <v>18.5</v>
      </c>
      <c r="AE736" s="22">
        <f t="shared" si="1693"/>
        <v>0</v>
      </c>
      <c r="AF736" s="26">
        <f t="shared" si="1414"/>
        <v>411.808</v>
      </c>
      <c r="AG736" s="22">
        <f t="shared" ref="AG736:AH736" si="1694">SUM(AG737:AG743)</f>
        <v>411.808</v>
      </c>
      <c r="AH736" s="22">
        <f t="shared" si="1694"/>
        <v>0</v>
      </c>
      <c r="AI736" s="27"/>
      <c r="AJ736" s="26">
        <f t="shared" si="31"/>
        <v>421.805</v>
      </c>
      <c r="AK736" s="22">
        <f t="shared" ref="AK736:AL736" si="1695">SUM(AK737:AK743)</f>
        <v>421.805</v>
      </c>
      <c r="AL736" s="22">
        <f t="shared" si="1695"/>
        <v>0</v>
      </c>
      <c r="AM736" s="27"/>
    </row>
    <row r="737" hidden="1" outlineLevel="2">
      <c r="A737" s="92"/>
      <c r="B737" s="116"/>
      <c r="C737" s="116"/>
      <c r="D737" s="11">
        <v>2015.0</v>
      </c>
      <c r="E737" s="5">
        <f t="shared" si="11"/>
        <v>72.324</v>
      </c>
      <c r="F737" s="5">
        <f t="shared" ref="F737:G737" si="1696">I737+L737+O737+R737+U737+X737+AA737+AD737+AK737+AG737</f>
        <v>72.324</v>
      </c>
      <c r="G737" s="5">
        <f t="shared" si="1696"/>
        <v>0</v>
      </c>
      <c r="H737" s="30">
        <f t="shared" si="13"/>
        <v>0</v>
      </c>
      <c r="I737" s="28"/>
      <c r="J737" s="28"/>
      <c r="K737" s="30">
        <f t="shared" si="51"/>
        <v>0</v>
      </c>
      <c r="L737" s="28"/>
      <c r="M737" s="28"/>
      <c r="N737" s="30">
        <f t="shared" si="17"/>
        <v>0</v>
      </c>
      <c r="O737" s="28"/>
      <c r="P737" s="28"/>
      <c r="Q737" s="30">
        <f t="shared" si="19"/>
        <v>0</v>
      </c>
      <c r="R737" s="28"/>
      <c r="S737" s="28"/>
      <c r="T737" s="30">
        <f t="shared" si="21"/>
        <v>0</v>
      </c>
      <c r="U737" s="28"/>
      <c r="V737" s="28"/>
      <c r="W737" s="30">
        <f t="shared" si="23"/>
        <v>0</v>
      </c>
      <c r="X737" s="28"/>
      <c r="Y737" s="28"/>
      <c r="Z737" s="30">
        <f t="shared" si="103"/>
        <v>0</v>
      </c>
      <c r="AA737" s="28"/>
      <c r="AB737" s="28"/>
      <c r="AC737" s="30">
        <f t="shared" si="104"/>
        <v>0</v>
      </c>
      <c r="AD737" s="28"/>
      <c r="AE737" s="28"/>
      <c r="AF737" s="33">
        <f t="shared" si="1414"/>
        <v>72.324</v>
      </c>
      <c r="AG737" s="32">
        <v>72.324</v>
      </c>
      <c r="AH737" s="28"/>
      <c r="AI737" s="31"/>
      <c r="AJ737" s="30">
        <f t="shared" si="31"/>
        <v>0</v>
      </c>
      <c r="AK737" s="28"/>
      <c r="AL737" s="28"/>
      <c r="AM737" s="31"/>
    </row>
    <row r="738" hidden="1" outlineLevel="2">
      <c r="A738" s="92"/>
      <c r="B738" s="116"/>
      <c r="C738" s="116"/>
      <c r="D738" s="11">
        <v>2016.0</v>
      </c>
      <c r="E738" s="5">
        <f t="shared" si="11"/>
        <v>107.625</v>
      </c>
      <c r="F738" s="5">
        <f t="shared" ref="F738:G738" si="1697">I738+L738+O738+R738+U738+X738+AA738+AD738+AK738+AG738</f>
        <v>107.625</v>
      </c>
      <c r="G738" s="5">
        <f t="shared" si="1697"/>
        <v>0</v>
      </c>
      <c r="H738" s="30">
        <f t="shared" si="13"/>
        <v>0</v>
      </c>
      <c r="I738" s="28"/>
      <c r="J738" s="28"/>
      <c r="K738" s="30">
        <f t="shared" si="51"/>
        <v>0</v>
      </c>
      <c r="L738" s="28"/>
      <c r="M738" s="28"/>
      <c r="N738" s="30">
        <f t="shared" si="17"/>
        <v>0</v>
      </c>
      <c r="O738" s="28"/>
      <c r="P738" s="28"/>
      <c r="Q738" s="30">
        <f t="shared" si="19"/>
        <v>0</v>
      </c>
      <c r="R738" s="28"/>
      <c r="S738" s="28"/>
      <c r="T738" s="30">
        <f t="shared" si="21"/>
        <v>0</v>
      </c>
      <c r="U738" s="28"/>
      <c r="V738" s="28"/>
      <c r="W738" s="30">
        <f t="shared" si="23"/>
        <v>0</v>
      </c>
      <c r="X738" s="28"/>
      <c r="Y738" s="28"/>
      <c r="Z738" s="30">
        <f t="shared" si="103"/>
        <v>0</v>
      </c>
      <c r="AA738" s="28"/>
      <c r="AB738" s="28"/>
      <c r="AC738" s="30">
        <f t="shared" si="104"/>
        <v>0</v>
      </c>
      <c r="AD738" s="28"/>
      <c r="AE738" s="28"/>
      <c r="AF738" s="30">
        <f t="shared" si="1414"/>
        <v>0</v>
      </c>
      <c r="AG738" s="28"/>
      <c r="AH738" s="28"/>
      <c r="AI738" s="31"/>
      <c r="AJ738" s="33">
        <f t="shared" si="31"/>
        <v>107.625</v>
      </c>
      <c r="AK738" s="34">
        <v>107.625</v>
      </c>
      <c r="AL738" s="28"/>
      <c r="AM738" s="31"/>
    </row>
    <row r="739" hidden="1" outlineLevel="2">
      <c r="A739" s="92"/>
      <c r="B739" s="116"/>
      <c r="C739" s="116"/>
      <c r="D739" s="11">
        <v>2017.0</v>
      </c>
      <c r="E739" s="5">
        <f t="shared" si="11"/>
        <v>29.921</v>
      </c>
      <c r="F739" s="5">
        <f t="shared" ref="F739:G739" si="1698">I739+L739+O739+R739+U739+X739+AA739+AD739+AK739+AG739</f>
        <v>29.921</v>
      </c>
      <c r="G739" s="5">
        <f t="shared" si="1698"/>
        <v>0</v>
      </c>
      <c r="H739" s="30">
        <f t="shared" si="13"/>
        <v>0</v>
      </c>
      <c r="I739" s="28"/>
      <c r="J739" s="28"/>
      <c r="K739" s="30">
        <f t="shared" si="51"/>
        <v>0</v>
      </c>
      <c r="L739" s="28"/>
      <c r="M739" s="28"/>
      <c r="N739" s="30">
        <f t="shared" si="17"/>
        <v>0</v>
      </c>
      <c r="O739" s="28"/>
      <c r="P739" s="28"/>
      <c r="Q739" s="30">
        <f t="shared" si="19"/>
        <v>0</v>
      </c>
      <c r="R739" s="28"/>
      <c r="S739" s="28"/>
      <c r="T739" s="30">
        <f t="shared" si="21"/>
        <v>0</v>
      </c>
      <c r="U739" s="28"/>
      <c r="V739" s="28"/>
      <c r="W739" s="30">
        <f t="shared" si="23"/>
        <v>0</v>
      </c>
      <c r="X739" s="28"/>
      <c r="Y739" s="28"/>
      <c r="Z739" s="30">
        <f t="shared" si="103"/>
        <v>0</v>
      </c>
      <c r="AA739" s="28"/>
      <c r="AB739" s="28"/>
      <c r="AC739" s="30">
        <f t="shared" si="104"/>
        <v>0</v>
      </c>
      <c r="AD739" s="28"/>
      <c r="AE739" s="28"/>
      <c r="AF739" s="30">
        <f t="shared" si="1414"/>
        <v>0</v>
      </c>
      <c r="AG739" s="28"/>
      <c r="AH739" s="28"/>
      <c r="AI739" s="31"/>
      <c r="AJ739" s="33">
        <f t="shared" si="31"/>
        <v>29.921</v>
      </c>
      <c r="AK739" s="34">
        <v>29.921</v>
      </c>
      <c r="AL739" s="28"/>
      <c r="AM739" s="31"/>
    </row>
    <row r="740" hidden="1" outlineLevel="2">
      <c r="A740" s="92"/>
      <c r="B740" s="116"/>
      <c r="C740" s="116"/>
      <c r="D740" s="11">
        <v>2018.0</v>
      </c>
      <c r="E740" s="5">
        <f t="shared" si="11"/>
        <v>130.956</v>
      </c>
      <c r="F740" s="5">
        <f t="shared" ref="F740:G740" si="1699">I740+L740+O740+R740+U740+X740+AA740+AD740+AK740+AG740</f>
        <v>130.956</v>
      </c>
      <c r="G740" s="5">
        <f t="shared" si="1699"/>
        <v>0</v>
      </c>
      <c r="H740" s="30">
        <f t="shared" si="13"/>
        <v>0</v>
      </c>
      <c r="I740" s="28"/>
      <c r="J740" s="28"/>
      <c r="K740" s="30">
        <f t="shared" si="51"/>
        <v>0</v>
      </c>
      <c r="L740" s="28"/>
      <c r="M740" s="28"/>
      <c r="N740" s="30">
        <f t="shared" si="17"/>
        <v>0</v>
      </c>
      <c r="O740" s="28"/>
      <c r="P740" s="28"/>
      <c r="Q740" s="30">
        <f t="shared" si="19"/>
        <v>0</v>
      </c>
      <c r="R740" s="28"/>
      <c r="S740" s="28"/>
      <c r="T740" s="30">
        <f t="shared" si="21"/>
        <v>0</v>
      </c>
      <c r="U740" s="28"/>
      <c r="V740" s="28"/>
      <c r="W740" s="30">
        <f t="shared" si="23"/>
        <v>0</v>
      </c>
      <c r="X740" s="28"/>
      <c r="Y740" s="28"/>
      <c r="Z740" s="30">
        <f t="shared" si="103"/>
        <v>0</v>
      </c>
      <c r="AA740" s="28"/>
      <c r="AB740" s="28"/>
      <c r="AC740" s="30">
        <f t="shared" si="104"/>
        <v>0</v>
      </c>
      <c r="AD740" s="28"/>
      <c r="AE740" s="28"/>
      <c r="AF740" s="30">
        <f t="shared" si="1414"/>
        <v>0</v>
      </c>
      <c r="AG740" s="28"/>
      <c r="AH740" s="28"/>
      <c r="AI740" s="31"/>
      <c r="AJ740" s="30">
        <f t="shared" si="31"/>
        <v>130.956</v>
      </c>
      <c r="AK740" s="28">
        <f>31.61+99.346</f>
        <v>130.956</v>
      </c>
      <c r="AL740" s="28"/>
      <c r="AM740" s="31"/>
    </row>
    <row r="741" hidden="1" outlineLevel="2">
      <c r="A741" s="92"/>
      <c r="B741" s="116"/>
      <c r="C741" s="116"/>
      <c r="D741" s="11">
        <v>2019.0</v>
      </c>
      <c r="E741" s="5">
        <f t="shared" si="11"/>
        <v>408.543</v>
      </c>
      <c r="F741" s="5">
        <f t="shared" ref="F741:G741" si="1700">I741+L741+O741+R741+U741+X741+AA741+AD741+AK741+AG741</f>
        <v>408.543</v>
      </c>
      <c r="G741" s="5">
        <f t="shared" si="1700"/>
        <v>0</v>
      </c>
      <c r="H741" s="30">
        <f t="shared" si="13"/>
        <v>0</v>
      </c>
      <c r="I741" s="28"/>
      <c r="J741" s="28"/>
      <c r="K741" s="30">
        <f t="shared" si="51"/>
        <v>0</v>
      </c>
      <c r="L741" s="28"/>
      <c r="M741" s="28"/>
      <c r="N741" s="30">
        <f t="shared" si="17"/>
        <v>0</v>
      </c>
      <c r="O741" s="28"/>
      <c r="P741" s="28"/>
      <c r="Q741" s="30">
        <f t="shared" si="19"/>
        <v>0</v>
      </c>
      <c r="R741" s="28"/>
      <c r="S741" s="28"/>
      <c r="T741" s="30">
        <f t="shared" si="21"/>
        <v>0</v>
      </c>
      <c r="U741" s="28"/>
      <c r="V741" s="28"/>
      <c r="W741" s="30">
        <f t="shared" si="23"/>
        <v>0</v>
      </c>
      <c r="X741" s="28"/>
      <c r="Y741" s="28"/>
      <c r="Z741" s="30">
        <f t="shared" si="103"/>
        <v>0</v>
      </c>
      <c r="AA741" s="28"/>
      <c r="AB741" s="28"/>
      <c r="AC741" s="30">
        <f t="shared" si="104"/>
        <v>0</v>
      </c>
      <c r="AD741" s="28"/>
      <c r="AE741" s="28"/>
      <c r="AF741" s="30">
        <f t="shared" si="1414"/>
        <v>339.484</v>
      </c>
      <c r="AG741" s="29">
        <f>339.484</f>
        <v>339.484</v>
      </c>
      <c r="AH741" s="28"/>
      <c r="AI741" s="31"/>
      <c r="AJ741" s="33">
        <f t="shared" si="31"/>
        <v>69.059</v>
      </c>
      <c r="AK741" s="43">
        <v>69.059</v>
      </c>
      <c r="AL741" s="28"/>
      <c r="AM741" s="31"/>
    </row>
    <row r="742" hidden="1" outlineLevel="2">
      <c r="A742" s="144"/>
      <c r="B742" s="116"/>
      <c r="C742" s="116"/>
      <c r="D742" s="11">
        <v>2020.0</v>
      </c>
      <c r="E742" s="5">
        <f t="shared" si="11"/>
        <v>102.744</v>
      </c>
      <c r="F742" s="5">
        <f t="shared" ref="F742:G742" si="1701">I742+L742+O742+R742+U742+X742+AA742+AD742+AK742+AG742</f>
        <v>102.744</v>
      </c>
      <c r="G742" s="5">
        <f t="shared" si="1701"/>
        <v>0</v>
      </c>
      <c r="H742" s="30">
        <f t="shared" si="13"/>
        <v>0</v>
      </c>
      <c r="I742" s="28"/>
      <c r="J742" s="28"/>
      <c r="K742" s="30">
        <f t="shared" si="51"/>
        <v>0</v>
      </c>
      <c r="L742" s="28"/>
      <c r="M742" s="28"/>
      <c r="N742" s="30">
        <f t="shared" si="17"/>
        <v>0</v>
      </c>
      <c r="O742" s="28"/>
      <c r="P742" s="28"/>
      <c r="Q742" s="30">
        <f t="shared" si="19"/>
        <v>0</v>
      </c>
      <c r="R742" s="28"/>
      <c r="S742" s="28"/>
      <c r="T742" s="30">
        <f t="shared" si="21"/>
        <v>0</v>
      </c>
      <c r="U742" s="28"/>
      <c r="V742" s="28"/>
      <c r="W742" s="30">
        <f t="shared" si="23"/>
        <v>0</v>
      </c>
      <c r="X742" s="28"/>
      <c r="Y742" s="28"/>
      <c r="Z742" s="30">
        <f t="shared" si="103"/>
        <v>0</v>
      </c>
      <c r="AA742" s="28"/>
      <c r="AB742" s="28"/>
      <c r="AC742" s="33">
        <f t="shared" si="104"/>
        <v>18.5</v>
      </c>
      <c r="AD742" s="34">
        <v>18.5</v>
      </c>
      <c r="AE742" s="28"/>
      <c r="AF742" s="30">
        <f t="shared" si="1414"/>
        <v>0</v>
      </c>
      <c r="AG742" s="28"/>
      <c r="AH742" s="28"/>
      <c r="AI742" s="31"/>
      <c r="AJ742" s="33">
        <f t="shared" si="31"/>
        <v>84.244</v>
      </c>
      <c r="AK742" s="34">
        <v>84.244</v>
      </c>
      <c r="AL742" s="28"/>
      <c r="AM742" s="31"/>
    </row>
    <row r="743" hidden="1" outlineLevel="2">
      <c r="A743" s="144"/>
      <c r="B743" s="116"/>
      <c r="C743" s="116"/>
      <c r="D743" s="35">
        <v>2021.0</v>
      </c>
      <c r="E743" s="5">
        <f t="shared" si="11"/>
        <v>0</v>
      </c>
      <c r="F743" s="5">
        <f t="shared" ref="F743:G743" si="1702">I743+L743+O743+R743+U743+X743+AA743+AD743+AK743+AG743</f>
        <v>0</v>
      </c>
      <c r="G743" s="5">
        <f t="shared" si="1702"/>
        <v>0</v>
      </c>
      <c r="H743" s="30">
        <f t="shared" si="13"/>
        <v>0</v>
      </c>
      <c r="I743" s="28"/>
      <c r="J743" s="28"/>
      <c r="K743" s="30">
        <f t="shared" si="51"/>
        <v>0</v>
      </c>
      <c r="L743" s="28"/>
      <c r="M743" s="28"/>
      <c r="N743" s="30">
        <f t="shared" si="17"/>
        <v>0</v>
      </c>
      <c r="O743" s="28"/>
      <c r="P743" s="28"/>
      <c r="Q743" s="30">
        <f t="shared" si="19"/>
        <v>0</v>
      </c>
      <c r="R743" s="28"/>
      <c r="S743" s="28"/>
      <c r="T743" s="30">
        <f t="shared" si="21"/>
        <v>0</v>
      </c>
      <c r="U743" s="28"/>
      <c r="V743" s="28"/>
      <c r="W743" s="30">
        <f t="shared" si="23"/>
        <v>0</v>
      </c>
      <c r="X743" s="28"/>
      <c r="Y743" s="28"/>
      <c r="Z743" s="30">
        <f t="shared" si="103"/>
        <v>0</v>
      </c>
      <c r="AA743" s="28"/>
      <c r="AB743" s="28"/>
      <c r="AC743" s="33">
        <f t="shared" si="104"/>
        <v>0</v>
      </c>
      <c r="AD743" s="34"/>
      <c r="AE743" s="28"/>
      <c r="AF743" s="30">
        <f t="shared" si="1414"/>
        <v>0</v>
      </c>
      <c r="AG743" s="28"/>
      <c r="AH743" s="28"/>
      <c r="AI743" s="31"/>
      <c r="AJ743" s="33">
        <f t="shared" si="31"/>
        <v>0</v>
      </c>
      <c r="AK743" s="34"/>
      <c r="AL743" s="28"/>
      <c r="AM743" s="31"/>
    </row>
    <row r="744" hidden="1" outlineLevel="1" collapsed="1">
      <c r="A744" s="145">
        <v>92.0</v>
      </c>
      <c r="B744" s="22" t="s">
        <v>303</v>
      </c>
      <c r="C744" s="22" t="s">
        <v>304</v>
      </c>
      <c r="D744" s="24"/>
      <c r="E744" s="25">
        <f t="shared" si="11"/>
        <v>2213.35185</v>
      </c>
      <c r="F744" s="25">
        <f t="shared" ref="F744:G744" si="1703">SUM(F745:F751)</f>
        <v>2177.13285</v>
      </c>
      <c r="G744" s="25">
        <f t="shared" si="1703"/>
        <v>36.219</v>
      </c>
      <c r="H744" s="26">
        <f t="shared" si="13"/>
        <v>690.42464</v>
      </c>
      <c r="I744" s="22">
        <f t="shared" ref="I744:J744" si="1704">SUM(I745:I751)</f>
        <v>690.42464</v>
      </c>
      <c r="J744" s="22">
        <f t="shared" si="1704"/>
        <v>0</v>
      </c>
      <c r="K744" s="26">
        <f t="shared" si="51"/>
        <v>419.219</v>
      </c>
      <c r="L744" s="22">
        <f t="shared" ref="L744:M744" si="1705">SUM(L745:L751)</f>
        <v>383</v>
      </c>
      <c r="M744" s="22">
        <f t="shared" si="1705"/>
        <v>36.219</v>
      </c>
      <c r="N744" s="26">
        <f t="shared" si="17"/>
        <v>0</v>
      </c>
      <c r="O744" s="22">
        <f t="shared" ref="O744:P744" si="1706">SUM(O745:O751)</f>
        <v>0</v>
      </c>
      <c r="P744" s="22">
        <f t="shared" si="1706"/>
        <v>0</v>
      </c>
      <c r="Q744" s="26">
        <f t="shared" si="19"/>
        <v>226.859</v>
      </c>
      <c r="R744" s="22">
        <f t="shared" ref="R744:S744" si="1707">SUM(R745:R751)</f>
        <v>226.859</v>
      </c>
      <c r="S744" s="22">
        <f t="shared" si="1707"/>
        <v>0</v>
      </c>
      <c r="T744" s="26">
        <f t="shared" si="21"/>
        <v>0</v>
      </c>
      <c r="U744" s="22">
        <f t="shared" ref="U744:V744" si="1708">SUM(U745:U751)</f>
        <v>0</v>
      </c>
      <c r="V744" s="22">
        <f t="shared" si="1708"/>
        <v>0</v>
      </c>
      <c r="W744" s="26">
        <f t="shared" si="23"/>
        <v>0</v>
      </c>
      <c r="X744" s="22">
        <f t="shared" ref="X744:Y744" si="1709">SUM(X745:X751)</f>
        <v>0</v>
      </c>
      <c r="Y744" s="22">
        <f t="shared" si="1709"/>
        <v>0</v>
      </c>
      <c r="Z744" s="26">
        <f t="shared" si="103"/>
        <v>0</v>
      </c>
      <c r="AA744" s="22">
        <f t="shared" ref="AA744:AB744" si="1710">SUM(AA745:AA751)</f>
        <v>0</v>
      </c>
      <c r="AB744" s="22">
        <f t="shared" si="1710"/>
        <v>0</v>
      </c>
      <c r="AC744" s="26">
        <f t="shared" si="104"/>
        <v>0</v>
      </c>
      <c r="AD744" s="22">
        <f t="shared" ref="AD744:AE744" si="1711">SUM(AD745:AD751)</f>
        <v>0</v>
      </c>
      <c r="AE744" s="22">
        <f t="shared" si="1711"/>
        <v>0</v>
      </c>
      <c r="AF744" s="26">
        <f t="shared" si="1414"/>
        <v>580</v>
      </c>
      <c r="AG744" s="22">
        <f t="shared" ref="AG744:AH744" si="1712">SUM(AG745:AG751)</f>
        <v>580</v>
      </c>
      <c r="AH744" s="22">
        <f t="shared" si="1712"/>
        <v>0</v>
      </c>
      <c r="AI744" s="27"/>
      <c r="AJ744" s="26">
        <f t="shared" si="31"/>
        <v>296.84921</v>
      </c>
      <c r="AK744" s="22">
        <f t="shared" ref="AK744:AL744" si="1713">SUM(AK745:AK751)</f>
        <v>296.84921</v>
      </c>
      <c r="AL744" s="22">
        <f t="shared" si="1713"/>
        <v>0</v>
      </c>
      <c r="AM744" s="27"/>
    </row>
    <row r="745" hidden="1" outlineLevel="2">
      <c r="A745" s="144"/>
      <c r="B745" s="116"/>
      <c r="C745" s="116"/>
      <c r="D745" s="11">
        <v>2015.0</v>
      </c>
      <c r="E745" s="5">
        <f t="shared" si="11"/>
        <v>393.1639</v>
      </c>
      <c r="F745" s="5">
        <f t="shared" ref="F745:G745" si="1714">I745+L745+O745+R745+U745+X745+AA745+AD745+AK745+AG745</f>
        <v>393.1639</v>
      </c>
      <c r="G745" s="5">
        <f t="shared" si="1714"/>
        <v>0</v>
      </c>
      <c r="H745" s="30">
        <f t="shared" si="13"/>
        <v>0</v>
      </c>
      <c r="I745" s="28"/>
      <c r="J745" s="28"/>
      <c r="K745" s="33">
        <f t="shared" si="51"/>
        <v>383</v>
      </c>
      <c r="L745" s="32">
        <v>383.0</v>
      </c>
      <c r="M745" s="28"/>
      <c r="N745" s="30">
        <f t="shared" si="17"/>
        <v>0</v>
      </c>
      <c r="O745" s="28"/>
      <c r="P745" s="28"/>
      <c r="Q745" s="30">
        <f t="shared" si="19"/>
        <v>0</v>
      </c>
      <c r="R745" s="28"/>
      <c r="S745" s="28"/>
      <c r="T745" s="30">
        <f t="shared" si="21"/>
        <v>0</v>
      </c>
      <c r="U745" s="28"/>
      <c r="V745" s="28"/>
      <c r="W745" s="30">
        <f t="shared" si="23"/>
        <v>0</v>
      </c>
      <c r="X745" s="28"/>
      <c r="Y745" s="28"/>
      <c r="Z745" s="30">
        <f t="shared" si="103"/>
        <v>0</v>
      </c>
      <c r="AA745" s="28"/>
      <c r="AB745" s="28"/>
      <c r="AC745" s="30">
        <f t="shared" si="104"/>
        <v>0</v>
      </c>
      <c r="AD745" s="28"/>
      <c r="AE745" s="28"/>
      <c r="AF745" s="30">
        <f t="shared" si="1414"/>
        <v>0</v>
      </c>
      <c r="AG745" s="28"/>
      <c r="AH745" s="28"/>
      <c r="AI745" s="31"/>
      <c r="AJ745" s="33">
        <f t="shared" si="31"/>
        <v>10.1639</v>
      </c>
      <c r="AK745" s="34">
        <v>10.1639</v>
      </c>
      <c r="AL745" s="28"/>
      <c r="AM745" s="31"/>
    </row>
    <row r="746" hidden="1" outlineLevel="2">
      <c r="A746" s="144"/>
      <c r="B746" s="116"/>
      <c r="C746" s="116"/>
      <c r="D746" s="11">
        <v>2016.0</v>
      </c>
      <c r="E746" s="5">
        <f t="shared" si="11"/>
        <v>164.24713</v>
      </c>
      <c r="F746" s="5">
        <f t="shared" ref="F746:G746" si="1715">I746+L746+O746+R746+U746+X746+AA746+AD746+AK746+AG746</f>
        <v>164.24713</v>
      </c>
      <c r="G746" s="5">
        <f t="shared" si="1715"/>
        <v>0</v>
      </c>
      <c r="H746" s="33">
        <f t="shared" si="13"/>
        <v>135.77512</v>
      </c>
      <c r="I746" s="34">
        <v>135.77512</v>
      </c>
      <c r="J746" s="28"/>
      <c r="K746" s="30">
        <f t="shared" si="51"/>
        <v>0</v>
      </c>
      <c r="L746" s="28"/>
      <c r="M746" s="28"/>
      <c r="N746" s="30">
        <f t="shared" si="17"/>
        <v>0</v>
      </c>
      <c r="O746" s="28"/>
      <c r="P746" s="28"/>
      <c r="Q746" s="30">
        <f t="shared" si="19"/>
        <v>0</v>
      </c>
      <c r="R746" s="28"/>
      <c r="S746" s="28"/>
      <c r="T746" s="30">
        <f t="shared" si="21"/>
        <v>0</v>
      </c>
      <c r="U746" s="28"/>
      <c r="V746" s="28"/>
      <c r="W746" s="30">
        <f t="shared" si="23"/>
        <v>0</v>
      </c>
      <c r="X746" s="28"/>
      <c r="Y746" s="28"/>
      <c r="Z746" s="30">
        <f t="shared" si="103"/>
        <v>0</v>
      </c>
      <c r="AA746" s="28"/>
      <c r="AB746" s="28"/>
      <c r="AC746" s="30">
        <f t="shared" si="104"/>
        <v>0</v>
      </c>
      <c r="AD746" s="28"/>
      <c r="AE746" s="28"/>
      <c r="AF746" s="30">
        <f t="shared" si="1414"/>
        <v>0</v>
      </c>
      <c r="AG746" s="28"/>
      <c r="AH746" s="28"/>
      <c r="AI746" s="31"/>
      <c r="AJ746" s="33">
        <f t="shared" si="31"/>
        <v>28.47201</v>
      </c>
      <c r="AK746" s="34">
        <v>28.47201</v>
      </c>
      <c r="AL746" s="28"/>
      <c r="AM746" s="31"/>
    </row>
    <row r="747" hidden="1" outlineLevel="2">
      <c r="A747" s="144"/>
      <c r="B747" s="116"/>
      <c r="C747" s="116"/>
      <c r="D747" s="11">
        <v>2017.0</v>
      </c>
      <c r="E747" s="5">
        <f t="shared" si="11"/>
        <v>338.2483</v>
      </c>
      <c r="F747" s="5">
        <f t="shared" ref="F747:G747" si="1716">I747+L747+O747+R747+U747+X747+AA747+AD747+AK747+AG747</f>
        <v>338.2483</v>
      </c>
      <c r="G747" s="5">
        <f t="shared" si="1716"/>
        <v>0</v>
      </c>
      <c r="H747" s="30">
        <f t="shared" si="13"/>
        <v>0</v>
      </c>
      <c r="I747" s="28"/>
      <c r="J747" s="28"/>
      <c r="K747" s="30">
        <f t="shared" si="51"/>
        <v>0</v>
      </c>
      <c r="L747" s="28"/>
      <c r="M747" s="28"/>
      <c r="N747" s="30">
        <f t="shared" si="17"/>
        <v>0</v>
      </c>
      <c r="O747" s="28"/>
      <c r="P747" s="28"/>
      <c r="Q747" s="33">
        <f t="shared" si="19"/>
        <v>226.859</v>
      </c>
      <c r="R747" s="34">
        <v>226.859</v>
      </c>
      <c r="S747" s="28"/>
      <c r="T747" s="30">
        <f t="shared" si="21"/>
        <v>0</v>
      </c>
      <c r="U747" s="28"/>
      <c r="V747" s="28"/>
      <c r="W747" s="30">
        <f t="shared" si="23"/>
        <v>0</v>
      </c>
      <c r="X747" s="28"/>
      <c r="Y747" s="28"/>
      <c r="Z747" s="30">
        <f t="shared" si="103"/>
        <v>0</v>
      </c>
      <c r="AA747" s="28"/>
      <c r="AB747" s="28"/>
      <c r="AC747" s="30">
        <f t="shared" si="104"/>
        <v>0</v>
      </c>
      <c r="AD747" s="28"/>
      <c r="AE747" s="28"/>
      <c r="AF747" s="30">
        <f t="shared" si="1414"/>
        <v>0</v>
      </c>
      <c r="AG747" s="28"/>
      <c r="AH747" s="28"/>
      <c r="AI747" s="31"/>
      <c r="AJ747" s="33">
        <f t="shared" si="31"/>
        <v>111.3893</v>
      </c>
      <c r="AK747" s="34">
        <v>111.3893</v>
      </c>
      <c r="AL747" s="28"/>
      <c r="AM747" s="31"/>
    </row>
    <row r="748" hidden="1" outlineLevel="2">
      <c r="A748" s="144"/>
      <c r="B748" s="116"/>
      <c r="C748" s="116"/>
      <c r="D748" s="11">
        <v>2018.0</v>
      </c>
      <c r="E748" s="5">
        <f t="shared" si="11"/>
        <v>41.612</v>
      </c>
      <c r="F748" s="5">
        <f t="shared" ref="F748:G748" si="1717">I748+L748+O748+R748+U748+X748+AA748+AD748+AK748+AG748</f>
        <v>41.612</v>
      </c>
      <c r="G748" s="5">
        <f t="shared" si="1717"/>
        <v>0</v>
      </c>
      <c r="H748" s="50">
        <f t="shared" si="13"/>
        <v>0</v>
      </c>
      <c r="I748" s="61"/>
      <c r="J748" s="61"/>
      <c r="K748" s="50">
        <f t="shared" si="51"/>
        <v>0</v>
      </c>
      <c r="L748" s="61"/>
      <c r="M748" s="61"/>
      <c r="N748" s="50">
        <f t="shared" si="17"/>
        <v>0</v>
      </c>
      <c r="O748" s="61"/>
      <c r="P748" s="61"/>
      <c r="Q748" s="50">
        <f t="shared" si="19"/>
        <v>0</v>
      </c>
      <c r="R748" s="61"/>
      <c r="S748" s="61"/>
      <c r="T748" s="50">
        <f t="shared" si="21"/>
        <v>0</v>
      </c>
      <c r="U748" s="61"/>
      <c r="V748" s="61"/>
      <c r="W748" s="50">
        <f t="shared" si="23"/>
        <v>0</v>
      </c>
      <c r="X748" s="61"/>
      <c r="Y748" s="61"/>
      <c r="Z748" s="50">
        <f t="shared" si="103"/>
        <v>0</v>
      </c>
      <c r="AA748" s="61"/>
      <c r="AB748" s="61"/>
      <c r="AC748" s="50">
        <f t="shared" si="104"/>
        <v>0</v>
      </c>
      <c r="AD748" s="61"/>
      <c r="AE748" s="61"/>
      <c r="AF748" s="50">
        <f t="shared" si="1414"/>
        <v>0</v>
      </c>
      <c r="AG748" s="61"/>
      <c r="AH748" s="61"/>
      <c r="AI748" s="55"/>
      <c r="AJ748" s="56">
        <f t="shared" si="31"/>
        <v>41.612</v>
      </c>
      <c r="AK748" s="71">
        <v>41.612</v>
      </c>
      <c r="AL748" s="61"/>
      <c r="AM748" s="55"/>
    </row>
    <row r="749" hidden="1" outlineLevel="2">
      <c r="A749" s="144"/>
      <c r="B749" s="116"/>
      <c r="C749" s="116"/>
      <c r="D749" s="11">
        <v>2019.0</v>
      </c>
      <c r="E749" s="5">
        <f t="shared" si="11"/>
        <v>295.58652</v>
      </c>
      <c r="F749" s="5">
        <f t="shared" ref="F749:G749" si="1718">I749+L749+O749+R749+U749+X749+AA749+AD749+AK749+AG749</f>
        <v>259.36752</v>
      </c>
      <c r="G749" s="5">
        <f t="shared" si="1718"/>
        <v>36.219</v>
      </c>
      <c r="H749" s="33">
        <f t="shared" si="13"/>
        <v>199.64952</v>
      </c>
      <c r="I749" s="73">
        <v>199.64952</v>
      </c>
      <c r="J749" s="61"/>
      <c r="K749" s="50">
        <f t="shared" si="51"/>
        <v>36.219</v>
      </c>
      <c r="L749" s="61"/>
      <c r="M749" s="73">
        <v>36.219</v>
      </c>
      <c r="N749" s="50">
        <f t="shared" si="17"/>
        <v>0</v>
      </c>
      <c r="O749" s="61"/>
      <c r="P749" s="61"/>
      <c r="Q749" s="50">
        <f t="shared" si="19"/>
        <v>0</v>
      </c>
      <c r="R749" s="61"/>
      <c r="S749" s="61"/>
      <c r="T749" s="50">
        <f t="shared" si="21"/>
        <v>0</v>
      </c>
      <c r="U749" s="61"/>
      <c r="V749" s="61"/>
      <c r="W749" s="50">
        <f t="shared" si="23"/>
        <v>0</v>
      </c>
      <c r="X749" s="61"/>
      <c r="Y749" s="61"/>
      <c r="Z749" s="50">
        <f t="shared" si="103"/>
        <v>0</v>
      </c>
      <c r="AA749" s="61"/>
      <c r="AB749" s="61"/>
      <c r="AC749" s="50">
        <f t="shared" si="104"/>
        <v>0</v>
      </c>
      <c r="AD749" s="61"/>
      <c r="AE749" s="61"/>
      <c r="AF749" s="50">
        <f t="shared" si="1414"/>
        <v>0</v>
      </c>
      <c r="AG749" s="61"/>
      <c r="AH749" s="61"/>
      <c r="AI749" s="55"/>
      <c r="AJ749" s="56">
        <f t="shared" si="31"/>
        <v>59.718</v>
      </c>
      <c r="AK749" s="71">
        <v>59.718</v>
      </c>
      <c r="AL749" s="61"/>
      <c r="AM749" s="55"/>
    </row>
    <row r="750" hidden="1" outlineLevel="2">
      <c r="A750" s="144"/>
      <c r="B750" s="116"/>
      <c r="C750" s="116"/>
      <c r="D750" s="11">
        <v>2020.0</v>
      </c>
      <c r="E750" s="5">
        <f t="shared" si="11"/>
        <v>980.494</v>
      </c>
      <c r="F750" s="5">
        <f t="shared" ref="F750:G750" si="1719">I750+L750+O750+R750+U750+X750+AA750+AD750+AK750+AG750</f>
        <v>980.494</v>
      </c>
      <c r="G750" s="5">
        <f t="shared" si="1719"/>
        <v>0</v>
      </c>
      <c r="H750" s="33">
        <f t="shared" si="13"/>
        <v>355</v>
      </c>
      <c r="I750" s="73">
        <v>355.0</v>
      </c>
      <c r="J750" s="61"/>
      <c r="K750" s="56">
        <f t="shared" si="51"/>
        <v>0</v>
      </c>
      <c r="L750" s="71"/>
      <c r="M750" s="61"/>
      <c r="N750" s="50">
        <f t="shared" si="17"/>
        <v>0</v>
      </c>
      <c r="O750" s="61"/>
      <c r="P750" s="61"/>
      <c r="Q750" s="50">
        <f t="shared" si="19"/>
        <v>0</v>
      </c>
      <c r="R750" s="61"/>
      <c r="S750" s="61"/>
      <c r="T750" s="50">
        <f t="shared" si="21"/>
        <v>0</v>
      </c>
      <c r="U750" s="61"/>
      <c r="V750" s="61"/>
      <c r="W750" s="50">
        <f t="shared" si="23"/>
        <v>0</v>
      </c>
      <c r="X750" s="61"/>
      <c r="Y750" s="61"/>
      <c r="Z750" s="50">
        <f t="shared" si="103"/>
        <v>0</v>
      </c>
      <c r="AA750" s="61"/>
      <c r="AB750" s="61"/>
      <c r="AC750" s="56">
        <f t="shared" si="104"/>
        <v>0</v>
      </c>
      <c r="AD750" s="71"/>
      <c r="AE750" s="61"/>
      <c r="AF750" s="56">
        <f t="shared" si="1414"/>
        <v>580</v>
      </c>
      <c r="AG750" s="71">
        <v>580.0</v>
      </c>
      <c r="AH750" s="61"/>
      <c r="AI750" s="80" t="s">
        <v>148</v>
      </c>
      <c r="AJ750" s="56">
        <f t="shared" si="31"/>
        <v>45.494</v>
      </c>
      <c r="AK750" s="71">
        <v>45.494</v>
      </c>
      <c r="AL750" s="61"/>
      <c r="AM750" s="55"/>
    </row>
    <row r="751" hidden="1" outlineLevel="2">
      <c r="A751" s="144"/>
      <c r="B751" s="116"/>
      <c r="C751" s="116"/>
      <c r="D751" s="35">
        <v>2021.0</v>
      </c>
      <c r="E751" s="5">
        <f t="shared" si="11"/>
        <v>0</v>
      </c>
      <c r="F751" s="5">
        <f t="shared" ref="F751:G751" si="1720">I751+L751+O751+R751+U751+X751+AA751+AD751+AK751+AG751</f>
        <v>0</v>
      </c>
      <c r="G751" s="5">
        <f t="shared" si="1720"/>
        <v>0</v>
      </c>
      <c r="H751" s="33">
        <f t="shared" si="13"/>
        <v>0</v>
      </c>
      <c r="I751" s="73"/>
      <c r="J751" s="61"/>
      <c r="K751" s="56">
        <f t="shared" si="51"/>
        <v>0</v>
      </c>
      <c r="L751" s="71"/>
      <c r="M751" s="61"/>
      <c r="N751" s="50">
        <f t="shared" si="17"/>
        <v>0</v>
      </c>
      <c r="O751" s="61"/>
      <c r="P751" s="61"/>
      <c r="Q751" s="50">
        <f t="shared" si="19"/>
        <v>0</v>
      </c>
      <c r="R751" s="61"/>
      <c r="S751" s="61"/>
      <c r="T751" s="50">
        <f t="shared" si="21"/>
        <v>0</v>
      </c>
      <c r="U751" s="61"/>
      <c r="V751" s="61"/>
      <c r="W751" s="50">
        <f t="shared" si="23"/>
        <v>0</v>
      </c>
      <c r="X751" s="61"/>
      <c r="Y751" s="61"/>
      <c r="Z751" s="50">
        <f t="shared" si="103"/>
        <v>0</v>
      </c>
      <c r="AA751" s="61"/>
      <c r="AB751" s="61"/>
      <c r="AC751" s="56">
        <f t="shared" si="104"/>
        <v>0</v>
      </c>
      <c r="AD751" s="71"/>
      <c r="AE751" s="61"/>
      <c r="AF751" s="50">
        <f t="shared" si="1414"/>
        <v>0</v>
      </c>
      <c r="AG751" s="61"/>
      <c r="AH751" s="61"/>
      <c r="AI751" s="55"/>
      <c r="AJ751" s="56">
        <f t="shared" si="31"/>
        <v>0</v>
      </c>
      <c r="AK751" s="71"/>
      <c r="AL751" s="61"/>
      <c r="AM751" s="55"/>
    </row>
    <row r="752" hidden="1" outlineLevel="1" collapsed="1">
      <c r="A752" s="145">
        <v>93.0</v>
      </c>
      <c r="B752" s="22" t="s">
        <v>305</v>
      </c>
      <c r="C752" s="22" t="s">
        <v>306</v>
      </c>
      <c r="D752" s="24"/>
      <c r="E752" s="25">
        <f t="shared" si="11"/>
        <v>2089.65316</v>
      </c>
      <c r="F752" s="25">
        <f t="shared" ref="F752:G752" si="1721">SUM(F753:F759)</f>
        <v>2089.65316</v>
      </c>
      <c r="G752" s="25">
        <f t="shared" si="1721"/>
        <v>0</v>
      </c>
      <c r="H752" s="26">
        <f t="shared" si="13"/>
        <v>0</v>
      </c>
      <c r="I752" s="22">
        <f t="shared" ref="I752:J752" si="1722">SUM(I753:I759)</f>
        <v>0</v>
      </c>
      <c r="J752" s="22">
        <f t="shared" si="1722"/>
        <v>0</v>
      </c>
      <c r="K752" s="26">
        <f t="shared" si="51"/>
        <v>20.4</v>
      </c>
      <c r="L752" s="22">
        <f t="shared" ref="L752:M752" si="1723">SUM(L753:L759)</f>
        <v>20.4</v>
      </c>
      <c r="M752" s="22">
        <f t="shared" si="1723"/>
        <v>0</v>
      </c>
      <c r="N752" s="26">
        <f t="shared" si="17"/>
        <v>0</v>
      </c>
      <c r="O752" s="22">
        <f t="shared" ref="O752:P752" si="1724">SUM(O753:O759)</f>
        <v>0</v>
      </c>
      <c r="P752" s="22">
        <f t="shared" si="1724"/>
        <v>0</v>
      </c>
      <c r="Q752" s="26">
        <f t="shared" si="19"/>
        <v>0</v>
      </c>
      <c r="R752" s="22">
        <f t="shared" ref="R752:S752" si="1725">SUM(R753:R759)</f>
        <v>0</v>
      </c>
      <c r="S752" s="22">
        <f t="shared" si="1725"/>
        <v>0</v>
      </c>
      <c r="T752" s="26">
        <f t="shared" si="21"/>
        <v>0</v>
      </c>
      <c r="U752" s="22">
        <f t="shared" ref="U752:V752" si="1726">SUM(U753:U759)</f>
        <v>0</v>
      </c>
      <c r="V752" s="22">
        <f t="shared" si="1726"/>
        <v>0</v>
      </c>
      <c r="W752" s="26">
        <f t="shared" si="23"/>
        <v>0</v>
      </c>
      <c r="X752" s="22">
        <f t="shared" ref="X752:Y752" si="1727">SUM(X753:X759)</f>
        <v>0</v>
      </c>
      <c r="Y752" s="22">
        <f t="shared" si="1727"/>
        <v>0</v>
      </c>
      <c r="Z752" s="26">
        <f t="shared" si="103"/>
        <v>0</v>
      </c>
      <c r="AA752" s="22">
        <f t="shared" ref="AA752:AB752" si="1728">SUM(AA753:AA759)</f>
        <v>0</v>
      </c>
      <c r="AB752" s="22">
        <f t="shared" si="1728"/>
        <v>0</v>
      </c>
      <c r="AC752" s="26">
        <f t="shared" si="104"/>
        <v>879.9</v>
      </c>
      <c r="AD752" s="22">
        <f t="shared" ref="AD752:AE752" si="1729">SUM(AD753:AD759)</f>
        <v>879.9</v>
      </c>
      <c r="AE752" s="22">
        <f t="shared" si="1729"/>
        <v>0</v>
      </c>
      <c r="AF752" s="26">
        <f t="shared" si="1414"/>
        <v>544.1</v>
      </c>
      <c r="AG752" s="22">
        <f t="shared" ref="AG752:AH752" si="1730">SUM(AG753:AG759)</f>
        <v>544.1</v>
      </c>
      <c r="AH752" s="22">
        <f t="shared" si="1730"/>
        <v>0</v>
      </c>
      <c r="AI752" s="27"/>
      <c r="AJ752" s="26">
        <f t="shared" si="31"/>
        <v>645.25316</v>
      </c>
      <c r="AK752" s="22">
        <f t="shared" ref="AK752:AL752" si="1731">SUM(AK753:AK759)</f>
        <v>645.25316</v>
      </c>
      <c r="AL752" s="22">
        <f t="shared" si="1731"/>
        <v>0</v>
      </c>
      <c r="AM752" s="27"/>
    </row>
    <row r="753" hidden="1" outlineLevel="2">
      <c r="A753" s="144"/>
      <c r="B753" s="116"/>
      <c r="C753" s="116"/>
      <c r="D753" s="11">
        <v>2015.0</v>
      </c>
      <c r="E753" s="5">
        <f t="shared" si="11"/>
        <v>340.3306</v>
      </c>
      <c r="F753" s="5">
        <f t="shared" ref="F753:G753" si="1732">I753+L753+O753+R753+U753+X753+AA753+AD753+AK753+AG753</f>
        <v>340.3306</v>
      </c>
      <c r="G753" s="5">
        <f t="shared" si="1732"/>
        <v>0</v>
      </c>
      <c r="H753" s="50">
        <f t="shared" si="13"/>
        <v>0</v>
      </c>
      <c r="I753" s="61"/>
      <c r="J753" s="61"/>
      <c r="K753" s="33">
        <f t="shared" si="51"/>
        <v>20.4</v>
      </c>
      <c r="L753" s="73">
        <v>20.4</v>
      </c>
      <c r="M753" s="61"/>
      <c r="N753" s="50">
        <f t="shared" si="17"/>
        <v>0</v>
      </c>
      <c r="O753" s="61"/>
      <c r="P753" s="61"/>
      <c r="Q753" s="50">
        <f t="shared" si="19"/>
        <v>0</v>
      </c>
      <c r="R753" s="61"/>
      <c r="S753" s="61"/>
      <c r="T753" s="50">
        <f t="shared" si="21"/>
        <v>0</v>
      </c>
      <c r="U753" s="61"/>
      <c r="V753" s="61"/>
      <c r="W753" s="50">
        <f t="shared" si="23"/>
        <v>0</v>
      </c>
      <c r="X753" s="61"/>
      <c r="Y753" s="61"/>
      <c r="Z753" s="50">
        <f t="shared" si="103"/>
        <v>0</v>
      </c>
      <c r="AA753" s="61"/>
      <c r="AB753" s="61"/>
      <c r="AC753" s="33">
        <f t="shared" si="104"/>
        <v>115.3</v>
      </c>
      <c r="AD753" s="73">
        <v>115.3</v>
      </c>
      <c r="AE753" s="61"/>
      <c r="AF753" s="33">
        <f t="shared" si="1414"/>
        <v>143.7</v>
      </c>
      <c r="AG753" s="73">
        <v>143.7</v>
      </c>
      <c r="AH753" s="61"/>
      <c r="AI753" s="44" t="s">
        <v>307</v>
      </c>
      <c r="AJ753" s="33">
        <f t="shared" si="31"/>
        <v>60.9306</v>
      </c>
      <c r="AK753" s="73">
        <v>60.9306</v>
      </c>
      <c r="AL753" s="61"/>
      <c r="AM753" s="55"/>
    </row>
    <row r="754" hidden="1" outlineLevel="2">
      <c r="A754" s="144"/>
      <c r="B754" s="116"/>
      <c r="C754" s="116"/>
      <c r="D754" s="11">
        <v>2016.0</v>
      </c>
      <c r="E754" s="5">
        <f t="shared" si="11"/>
        <v>730.07584</v>
      </c>
      <c r="F754" s="5">
        <f t="shared" ref="F754:G754" si="1733">I754+L754+O754+R754+U754+X754+AA754+AD754+AK754+AG754</f>
        <v>730.07584</v>
      </c>
      <c r="G754" s="5">
        <f t="shared" si="1733"/>
        <v>0</v>
      </c>
      <c r="H754" s="50">
        <f t="shared" si="13"/>
        <v>0</v>
      </c>
      <c r="I754" s="61"/>
      <c r="J754" s="61"/>
      <c r="K754" s="50">
        <f t="shared" si="51"/>
        <v>0</v>
      </c>
      <c r="L754" s="61"/>
      <c r="M754" s="61"/>
      <c r="N754" s="50">
        <f t="shared" si="17"/>
        <v>0</v>
      </c>
      <c r="O754" s="61"/>
      <c r="P754" s="61"/>
      <c r="Q754" s="50">
        <f t="shared" si="19"/>
        <v>0</v>
      </c>
      <c r="R754" s="61"/>
      <c r="S754" s="61"/>
      <c r="T754" s="50">
        <f t="shared" si="21"/>
        <v>0</v>
      </c>
      <c r="U754" s="61"/>
      <c r="V754" s="61"/>
      <c r="W754" s="50">
        <f t="shared" si="23"/>
        <v>0</v>
      </c>
      <c r="X754" s="61"/>
      <c r="Y754" s="61"/>
      <c r="Z754" s="50">
        <f t="shared" si="103"/>
        <v>0</v>
      </c>
      <c r="AA754" s="61"/>
      <c r="AB754" s="61"/>
      <c r="AC754" s="33">
        <f t="shared" si="104"/>
        <v>415</v>
      </c>
      <c r="AD754" s="73">
        <v>415.0</v>
      </c>
      <c r="AE754" s="61"/>
      <c r="AF754" s="50">
        <f t="shared" si="1414"/>
        <v>0</v>
      </c>
      <c r="AG754" s="61"/>
      <c r="AH754" s="61"/>
      <c r="AI754" s="55"/>
      <c r="AJ754" s="33">
        <f t="shared" si="31"/>
        <v>315.07584</v>
      </c>
      <c r="AK754" s="73">
        <v>315.07584</v>
      </c>
      <c r="AL754" s="61"/>
      <c r="AM754" s="44"/>
    </row>
    <row r="755" hidden="1" outlineLevel="2">
      <c r="A755" s="144"/>
      <c r="B755" s="116"/>
      <c r="C755" s="116"/>
      <c r="D755" s="11">
        <v>2017.0</v>
      </c>
      <c r="E755" s="5">
        <f t="shared" si="11"/>
        <v>438.2</v>
      </c>
      <c r="F755" s="5">
        <f t="shared" ref="F755:G755" si="1734">I755+L755+O755+R755+U755+X755+AA755+AD755+AK755+AG755</f>
        <v>438.2</v>
      </c>
      <c r="G755" s="5">
        <f t="shared" si="1734"/>
        <v>0</v>
      </c>
      <c r="H755" s="50">
        <f t="shared" si="13"/>
        <v>0</v>
      </c>
      <c r="I755" s="61"/>
      <c r="J755" s="61"/>
      <c r="K755" s="50">
        <f t="shared" si="51"/>
        <v>0</v>
      </c>
      <c r="L755" s="61"/>
      <c r="M755" s="61"/>
      <c r="N755" s="50">
        <f t="shared" si="17"/>
        <v>0</v>
      </c>
      <c r="O755" s="61"/>
      <c r="P755" s="61"/>
      <c r="Q755" s="50">
        <f t="shared" si="19"/>
        <v>0</v>
      </c>
      <c r="R755" s="61"/>
      <c r="S755" s="61"/>
      <c r="T755" s="33">
        <f t="shared" si="21"/>
        <v>0</v>
      </c>
      <c r="U755" s="72">
        <v>0.0</v>
      </c>
      <c r="V755" s="61"/>
      <c r="W755" s="50">
        <f t="shared" si="23"/>
        <v>0</v>
      </c>
      <c r="X755" s="61"/>
      <c r="Y755" s="61"/>
      <c r="Z755" s="50">
        <f t="shared" si="103"/>
        <v>0</v>
      </c>
      <c r="AA755" s="61"/>
      <c r="AB755" s="61"/>
      <c r="AC755" s="33">
        <f t="shared" si="104"/>
        <v>326.4</v>
      </c>
      <c r="AD755" s="73">
        <v>326.4</v>
      </c>
      <c r="AE755" s="61"/>
      <c r="AF755" s="33">
        <f t="shared" si="1414"/>
        <v>71.8</v>
      </c>
      <c r="AG755" s="73">
        <v>71.8</v>
      </c>
      <c r="AH755" s="61"/>
      <c r="AI755" s="44" t="s">
        <v>308</v>
      </c>
      <c r="AJ755" s="56">
        <f t="shared" si="31"/>
        <v>40</v>
      </c>
      <c r="AK755" s="74">
        <v>40.0</v>
      </c>
      <c r="AL755" s="61"/>
      <c r="AM755" s="55"/>
    </row>
    <row r="756" hidden="1" outlineLevel="2">
      <c r="A756" s="144"/>
      <c r="B756" s="116"/>
      <c r="C756" s="116"/>
      <c r="D756" s="11">
        <v>2018.0</v>
      </c>
      <c r="E756" s="5">
        <f t="shared" si="11"/>
        <v>412.52</v>
      </c>
      <c r="F756" s="5">
        <f t="shared" ref="F756:G756" si="1735">I756+L756+O756+R756+U756+X756+AA756+AD756+AK756+AG756</f>
        <v>412.52</v>
      </c>
      <c r="G756" s="5">
        <f t="shared" si="1735"/>
        <v>0</v>
      </c>
      <c r="H756" s="50">
        <f t="shared" si="13"/>
        <v>0</v>
      </c>
      <c r="I756" s="61"/>
      <c r="J756" s="61"/>
      <c r="K756" s="50">
        <f t="shared" si="51"/>
        <v>0</v>
      </c>
      <c r="L756" s="61"/>
      <c r="M756" s="61"/>
      <c r="N756" s="50">
        <f t="shared" si="17"/>
        <v>0</v>
      </c>
      <c r="O756" s="61"/>
      <c r="P756" s="61"/>
      <c r="Q756" s="50">
        <f t="shared" si="19"/>
        <v>0</v>
      </c>
      <c r="R756" s="61"/>
      <c r="S756" s="61"/>
      <c r="T756" s="50">
        <f t="shared" si="21"/>
        <v>0</v>
      </c>
      <c r="U756" s="61"/>
      <c r="V756" s="61"/>
      <c r="W756" s="50">
        <f t="shared" si="23"/>
        <v>0</v>
      </c>
      <c r="X756" s="61"/>
      <c r="Y756" s="61"/>
      <c r="Z756" s="50">
        <f t="shared" si="103"/>
        <v>0</v>
      </c>
      <c r="AA756" s="61"/>
      <c r="AB756" s="61"/>
      <c r="AC756" s="33">
        <f t="shared" si="104"/>
        <v>23.2</v>
      </c>
      <c r="AD756" s="73">
        <v>23.2</v>
      </c>
      <c r="AE756" s="61"/>
      <c r="AF756" s="33">
        <f t="shared" si="1414"/>
        <v>328.6</v>
      </c>
      <c r="AG756" s="73">
        <v>328.6</v>
      </c>
      <c r="AH756" s="61"/>
      <c r="AI756" s="44" t="s">
        <v>309</v>
      </c>
      <c r="AJ756" s="33">
        <f t="shared" si="31"/>
        <v>60.72</v>
      </c>
      <c r="AK756" s="73">
        <v>60.72</v>
      </c>
      <c r="AL756" s="61"/>
      <c r="AM756" s="44"/>
    </row>
    <row r="757" hidden="1" outlineLevel="2">
      <c r="A757" s="144"/>
      <c r="B757" s="116"/>
      <c r="C757" s="116"/>
      <c r="D757" s="11">
        <v>2019.0</v>
      </c>
      <c r="E757" s="5">
        <f t="shared" si="11"/>
        <v>91.12672</v>
      </c>
      <c r="F757" s="5">
        <f t="shared" ref="F757:G757" si="1736">I757+L757+O757+R757+U757+X757+AA757+AD757+AK757+AG757</f>
        <v>91.12672</v>
      </c>
      <c r="G757" s="5">
        <f t="shared" si="1736"/>
        <v>0</v>
      </c>
      <c r="H757" s="50">
        <f t="shared" si="13"/>
        <v>0</v>
      </c>
      <c r="I757" s="61"/>
      <c r="J757" s="61"/>
      <c r="K757" s="50">
        <f t="shared" si="51"/>
        <v>0</v>
      </c>
      <c r="L757" s="61"/>
      <c r="M757" s="61"/>
      <c r="N757" s="50">
        <f t="shared" si="17"/>
        <v>0</v>
      </c>
      <c r="O757" s="61"/>
      <c r="P757" s="61"/>
      <c r="Q757" s="50">
        <f t="shared" si="19"/>
        <v>0</v>
      </c>
      <c r="R757" s="61"/>
      <c r="S757" s="61"/>
      <c r="T757" s="50">
        <f t="shared" si="21"/>
        <v>0</v>
      </c>
      <c r="U757" s="61"/>
      <c r="V757" s="61"/>
      <c r="W757" s="50">
        <f t="shared" si="23"/>
        <v>0</v>
      </c>
      <c r="X757" s="61"/>
      <c r="Y757" s="61"/>
      <c r="Z757" s="50">
        <f t="shared" si="103"/>
        <v>0</v>
      </c>
      <c r="AA757" s="61"/>
      <c r="AB757" s="61"/>
      <c r="AC757" s="50">
        <f t="shared" si="104"/>
        <v>0</v>
      </c>
      <c r="AD757" s="61"/>
      <c r="AE757" s="61"/>
      <c r="AF757" s="50">
        <f t="shared" si="1414"/>
        <v>0</v>
      </c>
      <c r="AG757" s="61"/>
      <c r="AH757" s="61"/>
      <c r="AI757" s="55"/>
      <c r="AJ757" s="33">
        <f t="shared" si="31"/>
        <v>91.12672</v>
      </c>
      <c r="AK757" s="73">
        <v>91.12672</v>
      </c>
      <c r="AL757" s="61"/>
      <c r="AM757" s="44"/>
    </row>
    <row r="758" hidden="1" outlineLevel="2">
      <c r="A758" s="144"/>
      <c r="B758" s="116"/>
      <c r="C758" s="116"/>
      <c r="D758" s="11">
        <v>2020.0</v>
      </c>
      <c r="E758" s="5">
        <f t="shared" si="11"/>
        <v>77.4</v>
      </c>
      <c r="F758" s="5">
        <f t="shared" ref="F758:G758" si="1737">I758+L758+O758+R758+U758+X758+AA758+AD758+AK758+AG758</f>
        <v>77.4</v>
      </c>
      <c r="G758" s="5">
        <f t="shared" si="1737"/>
        <v>0</v>
      </c>
      <c r="H758" s="50">
        <f t="shared" si="13"/>
        <v>0</v>
      </c>
      <c r="I758" s="61"/>
      <c r="J758" s="61"/>
      <c r="K758" s="50">
        <f t="shared" si="51"/>
        <v>0</v>
      </c>
      <c r="L758" s="61"/>
      <c r="M758" s="61"/>
      <c r="N758" s="50">
        <f t="shared" si="17"/>
        <v>0</v>
      </c>
      <c r="O758" s="61"/>
      <c r="P758" s="61"/>
      <c r="Q758" s="50">
        <f t="shared" si="19"/>
        <v>0</v>
      </c>
      <c r="R758" s="61"/>
      <c r="S758" s="61"/>
      <c r="T758" s="50">
        <f t="shared" si="21"/>
        <v>0</v>
      </c>
      <c r="U758" s="61"/>
      <c r="V758" s="61"/>
      <c r="W758" s="50">
        <f t="shared" si="23"/>
        <v>0</v>
      </c>
      <c r="X758" s="61"/>
      <c r="Y758" s="61"/>
      <c r="Z758" s="50">
        <f t="shared" si="103"/>
        <v>0</v>
      </c>
      <c r="AA758" s="61"/>
      <c r="AB758" s="61"/>
      <c r="AC758" s="50">
        <f t="shared" si="104"/>
        <v>0</v>
      </c>
      <c r="AD758" s="61"/>
      <c r="AE758" s="61"/>
      <c r="AF758" s="50">
        <f t="shared" si="1414"/>
        <v>0</v>
      </c>
      <c r="AG758" s="61"/>
      <c r="AH758" s="61"/>
      <c r="AI758" s="55"/>
      <c r="AJ758" s="56">
        <f t="shared" si="31"/>
        <v>77.4</v>
      </c>
      <c r="AK758" s="71">
        <v>77.4</v>
      </c>
      <c r="AL758" s="61"/>
      <c r="AM758" s="55"/>
    </row>
    <row r="759" hidden="1" outlineLevel="2">
      <c r="A759" s="144"/>
      <c r="B759" s="116"/>
      <c r="C759" s="116"/>
      <c r="D759" s="35">
        <v>2021.0</v>
      </c>
      <c r="E759" s="5">
        <f t="shared" si="11"/>
        <v>0</v>
      </c>
      <c r="F759" s="5">
        <f t="shared" ref="F759:G759" si="1738">I759+L759+O759+R759+U759+X759+AA759+AD759+AK759+AG759</f>
        <v>0</v>
      </c>
      <c r="G759" s="5">
        <f t="shared" si="1738"/>
        <v>0</v>
      </c>
      <c r="H759" s="50">
        <f t="shared" si="13"/>
        <v>0</v>
      </c>
      <c r="I759" s="61"/>
      <c r="J759" s="61"/>
      <c r="K759" s="50">
        <f t="shared" si="51"/>
        <v>0</v>
      </c>
      <c r="L759" s="61"/>
      <c r="M759" s="61"/>
      <c r="N759" s="50">
        <f t="shared" si="17"/>
        <v>0</v>
      </c>
      <c r="O759" s="61"/>
      <c r="P759" s="61"/>
      <c r="Q759" s="50">
        <f t="shared" si="19"/>
        <v>0</v>
      </c>
      <c r="R759" s="61"/>
      <c r="S759" s="61"/>
      <c r="T759" s="50">
        <f t="shared" si="21"/>
        <v>0</v>
      </c>
      <c r="U759" s="61"/>
      <c r="V759" s="61"/>
      <c r="W759" s="50">
        <f t="shared" si="23"/>
        <v>0</v>
      </c>
      <c r="X759" s="61"/>
      <c r="Y759" s="61"/>
      <c r="Z759" s="50">
        <f t="shared" si="103"/>
        <v>0</v>
      </c>
      <c r="AA759" s="61"/>
      <c r="AB759" s="61"/>
      <c r="AC759" s="50">
        <f t="shared" si="104"/>
        <v>0</v>
      </c>
      <c r="AD759" s="61"/>
      <c r="AE759" s="61"/>
      <c r="AF759" s="50">
        <f t="shared" si="1414"/>
        <v>0</v>
      </c>
      <c r="AG759" s="61"/>
      <c r="AH759" s="61"/>
      <c r="AI759" s="55"/>
      <c r="AJ759" s="56">
        <f t="shared" si="31"/>
        <v>0</v>
      </c>
      <c r="AK759" s="71"/>
      <c r="AL759" s="61"/>
      <c r="AM759" s="55"/>
    </row>
    <row r="760" collapsed="1">
      <c r="A760" s="146"/>
      <c r="B760" s="84" t="s">
        <v>310</v>
      </c>
      <c r="C760" s="84"/>
      <c r="D760" s="85"/>
      <c r="E760" s="84">
        <f t="shared" si="11"/>
        <v>171681.3772</v>
      </c>
      <c r="F760" s="84">
        <f t="shared" ref="F760:G760" si="1739">I760+L760+O760+R760+U760+X760+AA760+AD760+AK760+AG760</f>
        <v>132489.6772</v>
      </c>
      <c r="G760" s="84">
        <f t="shared" si="1739"/>
        <v>39191.7</v>
      </c>
      <c r="H760" s="86">
        <f t="shared" si="13"/>
        <v>14433.69098</v>
      </c>
      <c r="I760" s="84">
        <f t="shared" ref="I760:J760" si="1740">I761+I769+I777+I785+I793+I801+I809+I817+I825+I833+I841+I849+I857+I865+I873+I881+I889+I897+I905+I913+I921+I929+I937+I945</f>
        <v>14433.69098</v>
      </c>
      <c r="J760" s="84">
        <f t="shared" si="1740"/>
        <v>0</v>
      </c>
      <c r="K760" s="86">
        <f t="shared" si="51"/>
        <v>9666.55951</v>
      </c>
      <c r="L760" s="84">
        <f t="shared" ref="L760:M760" si="1741">L761+L769+L777+L785+L793+L801+L809+L817+L825+L833+L841+L849+L857+L865+L873+L881+L889+L897+L905+L913+L921+L929+L937+L945</f>
        <v>9666.55951</v>
      </c>
      <c r="M760" s="84">
        <f t="shared" si="1741"/>
        <v>0</v>
      </c>
      <c r="N760" s="86">
        <f t="shared" si="17"/>
        <v>11333.44168</v>
      </c>
      <c r="O760" s="84">
        <f t="shared" ref="O760:P760" si="1742">O761+O769+O777+O785+O793+O801+O809+O817+O825+O833+O841+O849+O857+O865+O873+O881+O889+O897+O905+O913+O921+O929+O937+O945</f>
        <v>11333.44168</v>
      </c>
      <c r="P760" s="84">
        <f t="shared" si="1742"/>
        <v>0</v>
      </c>
      <c r="Q760" s="86">
        <f t="shared" si="19"/>
        <v>7395.69454</v>
      </c>
      <c r="R760" s="84">
        <f t="shared" ref="R760:S760" si="1743">R761+R769+R777+R785+R793+R801+R809+R817+R825+R833+R841+R849+R857+R865+R873+R881+R889+R897+R905+R913+R921+R929+R937+R945</f>
        <v>7395.69454</v>
      </c>
      <c r="S760" s="84">
        <f t="shared" si="1743"/>
        <v>0</v>
      </c>
      <c r="T760" s="86">
        <f t="shared" si="21"/>
        <v>3957.1702</v>
      </c>
      <c r="U760" s="84">
        <f t="shared" ref="U760:V760" si="1744">U761+U769+U777+U785+U793+U801+U809+U817+U825+U833+U841+U849+U857+U865+U873+U881+U889+U897+U905+U913+U921+U929+U937+U945</f>
        <v>3957.1702</v>
      </c>
      <c r="V760" s="84">
        <f t="shared" si="1744"/>
        <v>0</v>
      </c>
      <c r="W760" s="86">
        <f t="shared" si="23"/>
        <v>5764.015</v>
      </c>
      <c r="X760" s="84">
        <f t="shared" ref="X760:Y760" si="1745">X761+X769+X777+X785+X793+X801+X809+X817+X825+X833+X841+X849+X857+X865+X873+X881+X889+X897+X905+X913+X921+X929+X937+X945</f>
        <v>5764.015</v>
      </c>
      <c r="Y760" s="84">
        <f t="shared" si="1745"/>
        <v>0</v>
      </c>
      <c r="Z760" s="86">
        <f t="shared" si="103"/>
        <v>5139.68145</v>
      </c>
      <c r="AA760" s="84">
        <f t="shared" ref="AA760:AB760" si="1746">AA761+AA769+AA777+AA785+AA793+AA801+AA809+AA817+AA825+AA833+AA841+AA849+AA857+AA865+AA873+AA881+AA889+AA897+AA905+AA913+AA921+AA929+AA937+AA945</f>
        <v>5139.68145</v>
      </c>
      <c r="AB760" s="84">
        <f t="shared" si="1746"/>
        <v>0</v>
      </c>
      <c r="AC760" s="86">
        <f t="shared" si="104"/>
        <v>45352.61274</v>
      </c>
      <c r="AD760" s="84">
        <f t="shared" ref="AD760:AE760" si="1747">AD761+AD769+AD777+AD785+AD793+AD801+AD809+AD817+AD825+AD833+AD841+AD849+AD857+AD865+AD873+AD881+AD889+AD897+AD905+AD913+AD921+AD929+AD937+AD945</f>
        <v>45352.61274</v>
      </c>
      <c r="AE760" s="84">
        <f t="shared" si="1747"/>
        <v>0</v>
      </c>
      <c r="AF760" s="86">
        <f t="shared" si="1414"/>
        <v>35817.43236</v>
      </c>
      <c r="AG760" s="84">
        <f t="shared" ref="AG760:AH760" si="1748">AG761+AG769+AG777+AG785+AG793+AG801+AG809+AG817+AG825+AG833+AG841+AG849+AG857+AG865+AG873+AG881+AG889+AG897+AG905+AG913+AG921+AG929+AG937+AG945</f>
        <v>24783.43236</v>
      </c>
      <c r="AH760" s="84">
        <f t="shared" si="1748"/>
        <v>11034</v>
      </c>
      <c r="AI760" s="87"/>
      <c r="AJ760" s="86">
        <f t="shared" si="31"/>
        <v>32821.07879</v>
      </c>
      <c r="AK760" s="84">
        <f t="shared" ref="AK760:AL760" si="1749">AK761+AK769+AK777+AK785+AK793+AK801+AK809+AK817+AK825+AK833+AK841+AK849+AK857+AK865+AK873+AK881+AK889+AK897+AK905+AK913+AK921+AK929+AK937+AK945</f>
        <v>4663.37879</v>
      </c>
      <c r="AL760" s="84">
        <f t="shared" si="1749"/>
        <v>28157.7</v>
      </c>
      <c r="AM760" s="87"/>
    </row>
    <row r="761" hidden="1" outlineLevel="1">
      <c r="A761" s="145">
        <v>94.0</v>
      </c>
      <c r="B761" s="88" t="s">
        <v>311</v>
      </c>
      <c r="C761" s="88" t="s">
        <v>312</v>
      </c>
      <c r="D761" s="24"/>
      <c r="E761" s="89">
        <f t="shared" si="11"/>
        <v>5316.24815</v>
      </c>
      <c r="F761" s="89">
        <f t="shared" ref="F761:G761" si="1750">SUM(F762:F768)</f>
        <v>3944.24815</v>
      </c>
      <c r="G761" s="89">
        <f t="shared" si="1750"/>
        <v>1372</v>
      </c>
      <c r="H761" s="90">
        <f t="shared" si="13"/>
        <v>102.184</v>
      </c>
      <c r="I761" s="88">
        <f t="shared" ref="I761:J761" si="1751">SUM(I762:I768)</f>
        <v>102.184</v>
      </c>
      <c r="J761" s="88">
        <f t="shared" si="1751"/>
        <v>0</v>
      </c>
      <c r="K761" s="90">
        <f t="shared" si="51"/>
        <v>303.40479</v>
      </c>
      <c r="L761" s="88">
        <f t="shared" ref="L761:M761" si="1752">SUM(L762:L768)</f>
        <v>303.40479</v>
      </c>
      <c r="M761" s="88">
        <f t="shared" si="1752"/>
        <v>0</v>
      </c>
      <c r="N761" s="90">
        <f t="shared" si="17"/>
        <v>0</v>
      </c>
      <c r="O761" s="88">
        <f t="shared" ref="O761:P761" si="1753">SUM(O762:O768)</f>
        <v>0</v>
      </c>
      <c r="P761" s="88">
        <f t="shared" si="1753"/>
        <v>0</v>
      </c>
      <c r="Q761" s="90">
        <f t="shared" si="19"/>
        <v>1595.5</v>
      </c>
      <c r="R761" s="88">
        <f t="shared" ref="R761:S761" si="1754">SUM(R762:R768)</f>
        <v>1595.5</v>
      </c>
      <c r="S761" s="88">
        <f t="shared" si="1754"/>
        <v>0</v>
      </c>
      <c r="T761" s="90">
        <f t="shared" si="21"/>
        <v>0</v>
      </c>
      <c r="U761" s="88">
        <f t="shared" ref="U761:V761" si="1755">SUM(U762:U768)</f>
        <v>0</v>
      </c>
      <c r="V761" s="88">
        <f t="shared" si="1755"/>
        <v>0</v>
      </c>
      <c r="W761" s="90">
        <f t="shared" si="23"/>
        <v>0</v>
      </c>
      <c r="X761" s="88">
        <f t="shared" ref="X761:Y761" si="1756">SUM(X762:X768)</f>
        <v>0</v>
      </c>
      <c r="Y761" s="88">
        <f t="shared" si="1756"/>
        <v>0</v>
      </c>
      <c r="Z761" s="90">
        <f t="shared" si="103"/>
        <v>0</v>
      </c>
      <c r="AA761" s="88">
        <f t="shared" ref="AA761:AB761" si="1757">SUM(AA762:AA768)</f>
        <v>0</v>
      </c>
      <c r="AB761" s="88">
        <f t="shared" si="1757"/>
        <v>0</v>
      </c>
      <c r="AC761" s="90">
        <f t="shared" si="104"/>
        <v>1262.76571</v>
      </c>
      <c r="AD761" s="88">
        <f t="shared" ref="AD761:AE761" si="1758">SUM(AD762:AD768)</f>
        <v>1262.76571</v>
      </c>
      <c r="AE761" s="88">
        <f t="shared" si="1758"/>
        <v>0</v>
      </c>
      <c r="AF761" s="90">
        <f t="shared" si="1414"/>
        <v>1287.79365</v>
      </c>
      <c r="AG761" s="88">
        <f t="shared" ref="AG761:AH761" si="1759">SUM(AG762:AG768)</f>
        <v>598.89365</v>
      </c>
      <c r="AH761" s="88">
        <f t="shared" si="1759"/>
        <v>688.9</v>
      </c>
      <c r="AI761" s="91"/>
      <c r="AJ761" s="90">
        <f t="shared" si="31"/>
        <v>764.6</v>
      </c>
      <c r="AK761" s="88">
        <f t="shared" ref="AK761:AL761" si="1760">SUM(AK762:AK768)</f>
        <v>81.5</v>
      </c>
      <c r="AL761" s="88">
        <f t="shared" si="1760"/>
        <v>683.1</v>
      </c>
      <c r="AM761" s="91"/>
    </row>
    <row r="762" hidden="1" outlineLevel="2">
      <c r="A762" s="144"/>
      <c r="B762" s="93"/>
      <c r="C762" s="93"/>
      <c r="D762" s="11">
        <v>2015.0</v>
      </c>
      <c r="E762" s="94">
        <f t="shared" si="11"/>
        <v>137.984</v>
      </c>
      <c r="F762" s="94">
        <f t="shared" ref="F762:G762" si="1761">I762+L762+O762+R762+U762+X762+AA762+AD762+AK762+AG762</f>
        <v>102.184</v>
      </c>
      <c r="G762" s="94">
        <f t="shared" si="1761"/>
        <v>35.8</v>
      </c>
      <c r="H762" s="97">
        <f t="shared" si="13"/>
        <v>102.184</v>
      </c>
      <c r="I762" s="98">
        <v>102.184</v>
      </c>
      <c r="J762" s="96"/>
      <c r="K762" s="95">
        <f t="shared" si="51"/>
        <v>0</v>
      </c>
      <c r="L762" s="96"/>
      <c r="M762" s="96"/>
      <c r="N762" s="95">
        <f t="shared" si="17"/>
        <v>0</v>
      </c>
      <c r="O762" s="96"/>
      <c r="P762" s="96"/>
      <c r="Q762" s="95">
        <f t="shared" si="19"/>
        <v>0</v>
      </c>
      <c r="R762" s="96"/>
      <c r="S762" s="96"/>
      <c r="T762" s="95">
        <f t="shared" si="21"/>
        <v>0</v>
      </c>
      <c r="U762" s="96"/>
      <c r="V762" s="96"/>
      <c r="W762" s="95">
        <f t="shared" si="23"/>
        <v>0</v>
      </c>
      <c r="X762" s="96"/>
      <c r="Y762" s="96"/>
      <c r="Z762" s="95">
        <f t="shared" si="103"/>
        <v>0</v>
      </c>
      <c r="AA762" s="96"/>
      <c r="AB762" s="96"/>
      <c r="AC762" s="95">
        <f t="shared" si="104"/>
        <v>0</v>
      </c>
      <c r="AD762" s="96"/>
      <c r="AE762" s="96"/>
      <c r="AF762" s="95">
        <f t="shared" si="1414"/>
        <v>0</v>
      </c>
      <c r="AG762" s="96"/>
      <c r="AH762" s="96"/>
      <c r="AI762" s="99"/>
      <c r="AJ762" s="95">
        <f t="shared" si="31"/>
        <v>35.8</v>
      </c>
      <c r="AK762" s="96"/>
      <c r="AL762" s="98">
        <v>35.8</v>
      </c>
      <c r="AM762" s="99"/>
    </row>
    <row r="763" hidden="1" outlineLevel="2">
      <c r="A763" s="144"/>
      <c r="B763" s="93"/>
      <c r="C763" s="93"/>
      <c r="D763" s="11">
        <v>2016.0</v>
      </c>
      <c r="E763" s="94">
        <f t="shared" si="11"/>
        <v>7.5</v>
      </c>
      <c r="F763" s="94">
        <f t="shared" ref="F763:G763" si="1762">I763+L763+O763+R763+U763+X763+AA763+AD763+AK763+AG763</f>
        <v>0</v>
      </c>
      <c r="G763" s="94">
        <f t="shared" si="1762"/>
        <v>7.5</v>
      </c>
      <c r="H763" s="95">
        <f t="shared" si="13"/>
        <v>0</v>
      </c>
      <c r="I763" s="96"/>
      <c r="J763" s="96"/>
      <c r="K763" s="95">
        <f t="shared" si="51"/>
        <v>0</v>
      </c>
      <c r="L763" s="96"/>
      <c r="M763" s="96"/>
      <c r="N763" s="95">
        <f t="shared" si="17"/>
        <v>0</v>
      </c>
      <c r="O763" s="96"/>
      <c r="P763" s="96"/>
      <c r="Q763" s="95">
        <f t="shared" si="19"/>
        <v>0</v>
      </c>
      <c r="R763" s="96"/>
      <c r="S763" s="96"/>
      <c r="T763" s="95">
        <f t="shared" si="21"/>
        <v>0</v>
      </c>
      <c r="U763" s="96"/>
      <c r="V763" s="96"/>
      <c r="W763" s="95">
        <f t="shared" si="23"/>
        <v>0</v>
      </c>
      <c r="X763" s="96"/>
      <c r="Y763" s="96"/>
      <c r="Z763" s="95">
        <f t="shared" si="103"/>
        <v>0</v>
      </c>
      <c r="AA763" s="96"/>
      <c r="AB763" s="96"/>
      <c r="AC763" s="95">
        <f t="shared" si="104"/>
        <v>0</v>
      </c>
      <c r="AD763" s="96"/>
      <c r="AE763" s="96"/>
      <c r="AF763" s="95">
        <f t="shared" si="1414"/>
        <v>0</v>
      </c>
      <c r="AG763" s="96"/>
      <c r="AH763" s="96"/>
      <c r="AI763" s="99"/>
      <c r="AJ763" s="95">
        <f t="shared" si="31"/>
        <v>7.5</v>
      </c>
      <c r="AK763" s="96"/>
      <c r="AL763" s="98">
        <v>7.5</v>
      </c>
      <c r="AM763" s="99"/>
    </row>
    <row r="764" hidden="1" outlineLevel="2">
      <c r="A764" s="144"/>
      <c r="B764" s="93"/>
      <c r="C764" s="93"/>
      <c r="D764" s="11">
        <v>2017.0</v>
      </c>
      <c r="E764" s="94">
        <f t="shared" si="11"/>
        <v>148.832</v>
      </c>
      <c r="F764" s="94">
        <f t="shared" ref="F764:G764" si="1763">I764+L764+O764+R764+U764+X764+AA764+AD764+AK764+AG764</f>
        <v>34.032</v>
      </c>
      <c r="G764" s="94">
        <f t="shared" si="1763"/>
        <v>114.8</v>
      </c>
      <c r="H764" s="95">
        <f t="shared" si="13"/>
        <v>0</v>
      </c>
      <c r="I764" s="96"/>
      <c r="J764" s="96"/>
      <c r="K764" s="95">
        <f t="shared" si="51"/>
        <v>0</v>
      </c>
      <c r="L764" s="96"/>
      <c r="M764" s="96"/>
      <c r="N764" s="95">
        <f t="shared" si="17"/>
        <v>0</v>
      </c>
      <c r="O764" s="96"/>
      <c r="P764" s="96"/>
      <c r="Q764" s="95">
        <f t="shared" si="19"/>
        <v>0</v>
      </c>
      <c r="R764" s="96"/>
      <c r="S764" s="96"/>
      <c r="T764" s="95">
        <f t="shared" si="21"/>
        <v>0</v>
      </c>
      <c r="U764" s="96"/>
      <c r="V764" s="96"/>
      <c r="W764" s="95">
        <f t="shared" si="23"/>
        <v>0</v>
      </c>
      <c r="X764" s="96"/>
      <c r="Y764" s="96"/>
      <c r="Z764" s="95">
        <f t="shared" si="103"/>
        <v>0</v>
      </c>
      <c r="AA764" s="96"/>
      <c r="AB764" s="96"/>
      <c r="AC764" s="97">
        <f t="shared" si="104"/>
        <v>34.032</v>
      </c>
      <c r="AD764" s="98">
        <v>34.032</v>
      </c>
      <c r="AE764" s="96"/>
      <c r="AF764" s="95">
        <f t="shared" si="1414"/>
        <v>49.9</v>
      </c>
      <c r="AG764" s="96"/>
      <c r="AH764" s="98">
        <v>49.9</v>
      </c>
      <c r="AI764" s="99"/>
      <c r="AJ764" s="95">
        <f t="shared" si="31"/>
        <v>64.9</v>
      </c>
      <c r="AK764" s="96"/>
      <c r="AL764" s="98">
        <v>64.9</v>
      </c>
      <c r="AM764" s="99"/>
    </row>
    <row r="765" hidden="1" outlineLevel="2">
      <c r="A765" s="144"/>
      <c r="B765" s="93"/>
      <c r="C765" s="93"/>
      <c r="D765" s="11">
        <v>2018.0</v>
      </c>
      <c r="E765" s="94">
        <f t="shared" si="11"/>
        <v>969.23919</v>
      </c>
      <c r="F765" s="94">
        <f t="shared" ref="F765:G765" si="1764">I765+L765+O765+R765+U765+X765+AA765+AD765+AK765+AG765</f>
        <v>747.53919</v>
      </c>
      <c r="G765" s="94">
        <f t="shared" si="1764"/>
        <v>221.7</v>
      </c>
      <c r="H765" s="97">
        <f t="shared" si="13"/>
        <v>0</v>
      </c>
      <c r="I765" s="111"/>
      <c r="J765" s="96"/>
      <c r="K765" s="147">
        <f t="shared" si="51"/>
        <v>296.75319</v>
      </c>
      <c r="L765" s="148">
        <v>296.75319</v>
      </c>
      <c r="M765" s="96"/>
      <c r="N765" s="95">
        <f t="shared" si="17"/>
        <v>0</v>
      </c>
      <c r="O765" s="96"/>
      <c r="P765" s="96"/>
      <c r="Q765" s="95">
        <f t="shared" si="19"/>
        <v>0</v>
      </c>
      <c r="R765" s="96"/>
      <c r="S765" s="96"/>
      <c r="T765" s="95">
        <f t="shared" si="21"/>
        <v>0</v>
      </c>
      <c r="U765" s="96"/>
      <c r="V765" s="96"/>
      <c r="W765" s="95">
        <f t="shared" si="23"/>
        <v>0</v>
      </c>
      <c r="X765" s="96"/>
      <c r="Y765" s="96"/>
      <c r="Z765" s="95">
        <f t="shared" si="103"/>
        <v>0</v>
      </c>
      <c r="AA765" s="96"/>
      <c r="AB765" s="96"/>
      <c r="AC765" s="95">
        <f t="shared" si="104"/>
        <v>0</v>
      </c>
      <c r="AD765" s="96"/>
      <c r="AE765" s="96"/>
      <c r="AF765" s="97">
        <f t="shared" si="1414"/>
        <v>490.486</v>
      </c>
      <c r="AG765" s="98">
        <v>399.286</v>
      </c>
      <c r="AH765" s="98">
        <v>91.2</v>
      </c>
      <c r="AI765" s="99"/>
      <c r="AJ765" s="97">
        <f t="shared" si="31"/>
        <v>182</v>
      </c>
      <c r="AK765" s="98">
        <v>51.5</v>
      </c>
      <c r="AL765" s="98">
        <v>130.5</v>
      </c>
      <c r="AM765" s="99"/>
    </row>
    <row r="766" hidden="1" outlineLevel="2">
      <c r="A766" s="144"/>
      <c r="B766" s="93"/>
      <c r="C766" s="93"/>
      <c r="D766" s="11">
        <v>2019.0</v>
      </c>
      <c r="E766" s="94">
        <f t="shared" si="11"/>
        <v>1171.19296</v>
      </c>
      <c r="F766" s="94">
        <f t="shared" ref="F766:G766" si="1765">I766+L766+O766+R766+U766+X766+AA766+AD766+AK766+AG766</f>
        <v>664.09296</v>
      </c>
      <c r="G766" s="94">
        <f t="shared" si="1765"/>
        <v>507.1</v>
      </c>
      <c r="H766" s="95">
        <f t="shared" si="13"/>
        <v>0</v>
      </c>
      <c r="I766" s="96"/>
      <c r="J766" s="96"/>
      <c r="K766" s="97">
        <f t="shared" si="51"/>
        <v>6.6516</v>
      </c>
      <c r="L766" s="98">
        <v>6.6516</v>
      </c>
      <c r="M766" s="96"/>
      <c r="N766" s="95">
        <f t="shared" si="17"/>
        <v>0</v>
      </c>
      <c r="O766" s="96"/>
      <c r="P766" s="96"/>
      <c r="Q766" s="97">
        <f t="shared" si="19"/>
        <v>127.9</v>
      </c>
      <c r="R766" s="111">
        <v>127.9</v>
      </c>
      <c r="S766" s="96"/>
      <c r="T766" s="95">
        <f t="shared" si="21"/>
        <v>0</v>
      </c>
      <c r="U766" s="96"/>
      <c r="V766" s="96"/>
      <c r="W766" s="95">
        <f t="shared" si="23"/>
        <v>0</v>
      </c>
      <c r="X766" s="96"/>
      <c r="Y766" s="96"/>
      <c r="Z766" s="95">
        <f t="shared" si="103"/>
        <v>0</v>
      </c>
      <c r="AA766" s="96"/>
      <c r="AB766" s="96"/>
      <c r="AC766" s="97">
        <f t="shared" si="104"/>
        <v>299.93371</v>
      </c>
      <c r="AD766" s="98">
        <v>299.93371</v>
      </c>
      <c r="AE766" s="96"/>
      <c r="AF766" s="97">
        <f t="shared" si="1414"/>
        <v>521.60765</v>
      </c>
      <c r="AG766" s="98">
        <v>199.60765</v>
      </c>
      <c r="AH766" s="98">
        <v>322.0</v>
      </c>
      <c r="AI766" s="99"/>
      <c r="AJ766" s="97">
        <f t="shared" si="31"/>
        <v>215.1</v>
      </c>
      <c r="AK766" s="98">
        <v>30.0</v>
      </c>
      <c r="AL766" s="98">
        <v>185.1</v>
      </c>
      <c r="AM766" s="99"/>
    </row>
    <row r="767" hidden="1" outlineLevel="2">
      <c r="A767" s="144"/>
      <c r="B767" s="93"/>
      <c r="C767" s="93"/>
      <c r="D767" s="35">
        <v>2020.0</v>
      </c>
      <c r="E767" s="94">
        <f t="shared" si="11"/>
        <v>2881.5</v>
      </c>
      <c r="F767" s="94">
        <f t="shared" ref="F767:G767" si="1766">I767+L767+O767+R767+U767+X767+AA767+AD767+AK767+AG767</f>
        <v>2396.4</v>
      </c>
      <c r="G767" s="94">
        <f t="shared" si="1766"/>
        <v>485.1</v>
      </c>
      <c r="H767" s="95">
        <f t="shared" si="13"/>
        <v>0</v>
      </c>
      <c r="I767" s="96"/>
      <c r="J767" s="96"/>
      <c r="K767" s="95">
        <f t="shared" si="51"/>
        <v>0</v>
      </c>
      <c r="L767" s="96"/>
      <c r="M767" s="96"/>
      <c r="N767" s="95">
        <f t="shared" si="17"/>
        <v>0</v>
      </c>
      <c r="O767" s="96"/>
      <c r="P767" s="96"/>
      <c r="Q767" s="97">
        <f t="shared" si="19"/>
        <v>1467.6</v>
      </c>
      <c r="R767" s="98">
        <v>1467.6</v>
      </c>
      <c r="S767" s="96"/>
      <c r="T767" s="95">
        <f t="shared" si="21"/>
        <v>0</v>
      </c>
      <c r="U767" s="96"/>
      <c r="V767" s="96"/>
      <c r="W767" s="95">
        <f t="shared" si="23"/>
        <v>0</v>
      </c>
      <c r="X767" s="96"/>
      <c r="Y767" s="96"/>
      <c r="Z767" s="95">
        <f t="shared" si="103"/>
        <v>0</v>
      </c>
      <c r="AA767" s="96"/>
      <c r="AB767" s="96"/>
      <c r="AC767" s="97">
        <f t="shared" si="104"/>
        <v>928.8</v>
      </c>
      <c r="AD767" s="98">
        <v>928.8</v>
      </c>
      <c r="AE767" s="96"/>
      <c r="AF767" s="95">
        <f t="shared" si="1414"/>
        <v>225.8</v>
      </c>
      <c r="AG767" s="96"/>
      <c r="AH767" s="98">
        <v>225.8</v>
      </c>
      <c r="AI767" s="99"/>
      <c r="AJ767" s="95">
        <f t="shared" si="31"/>
        <v>259.3</v>
      </c>
      <c r="AK767" s="96"/>
      <c r="AL767" s="98">
        <v>259.3</v>
      </c>
      <c r="AM767" s="99"/>
    </row>
    <row r="768" hidden="1" outlineLevel="2">
      <c r="A768" s="144"/>
      <c r="B768" s="93"/>
      <c r="C768" s="93"/>
      <c r="D768" s="35">
        <v>2021.0</v>
      </c>
      <c r="E768" s="94">
        <f t="shared" si="11"/>
        <v>0</v>
      </c>
      <c r="F768" s="94">
        <f t="shared" ref="F768:G768" si="1767">I768+L768+O768+R768+U768+X768+AA768+AD768+AK768+AG768</f>
        <v>0</v>
      </c>
      <c r="G768" s="94">
        <f t="shared" si="1767"/>
        <v>0</v>
      </c>
      <c r="H768" s="95">
        <f t="shared" si="13"/>
        <v>0</v>
      </c>
      <c r="I768" s="96"/>
      <c r="J768" s="96"/>
      <c r="K768" s="95">
        <f t="shared" si="51"/>
        <v>0</v>
      </c>
      <c r="L768" s="96"/>
      <c r="M768" s="96"/>
      <c r="N768" s="95">
        <f t="shared" si="17"/>
        <v>0</v>
      </c>
      <c r="O768" s="96"/>
      <c r="P768" s="96"/>
      <c r="Q768" s="97">
        <f t="shared" si="19"/>
        <v>0</v>
      </c>
      <c r="R768" s="98"/>
      <c r="S768" s="96"/>
      <c r="T768" s="95">
        <f t="shared" si="21"/>
        <v>0</v>
      </c>
      <c r="U768" s="96"/>
      <c r="V768" s="96"/>
      <c r="W768" s="95">
        <f t="shared" si="23"/>
        <v>0</v>
      </c>
      <c r="X768" s="96"/>
      <c r="Y768" s="96"/>
      <c r="Z768" s="95">
        <f t="shared" si="103"/>
        <v>0</v>
      </c>
      <c r="AA768" s="96"/>
      <c r="AB768" s="96"/>
      <c r="AC768" s="97">
        <f t="shared" si="104"/>
        <v>0</v>
      </c>
      <c r="AD768" s="98"/>
      <c r="AE768" s="96"/>
      <c r="AF768" s="95">
        <f t="shared" si="1414"/>
        <v>0</v>
      </c>
      <c r="AG768" s="96"/>
      <c r="AH768" s="98"/>
      <c r="AI768" s="99"/>
      <c r="AJ768" s="95">
        <f t="shared" si="31"/>
        <v>0</v>
      </c>
      <c r="AK768" s="96"/>
      <c r="AL768" s="98"/>
      <c r="AM768" s="99"/>
    </row>
    <row r="769" hidden="1" outlineLevel="1" collapsed="1">
      <c r="A769" s="145">
        <v>95.0</v>
      </c>
      <c r="B769" s="88" t="s">
        <v>313</v>
      </c>
      <c r="C769" s="88" t="s">
        <v>314</v>
      </c>
      <c r="D769" s="24"/>
      <c r="E769" s="89">
        <f t="shared" si="11"/>
        <v>3064.92659</v>
      </c>
      <c r="F769" s="89">
        <f t="shared" ref="F769:G769" si="1768">SUM(F770:F776)</f>
        <v>1974.12659</v>
      </c>
      <c r="G769" s="89">
        <f t="shared" si="1768"/>
        <v>1090.8</v>
      </c>
      <c r="H769" s="90">
        <f t="shared" si="13"/>
        <v>97.2802</v>
      </c>
      <c r="I769" s="88">
        <f t="shared" ref="I769:J769" si="1769">SUM(I770:I776)</f>
        <v>97.2802</v>
      </c>
      <c r="J769" s="88">
        <f t="shared" si="1769"/>
        <v>0</v>
      </c>
      <c r="K769" s="90">
        <f t="shared" si="51"/>
        <v>148.941</v>
      </c>
      <c r="L769" s="88">
        <f t="shared" ref="L769:M769" si="1770">SUM(L770:L776)</f>
        <v>148.941</v>
      </c>
      <c r="M769" s="88">
        <f t="shared" si="1770"/>
        <v>0</v>
      </c>
      <c r="N769" s="90">
        <f t="shared" si="17"/>
        <v>0</v>
      </c>
      <c r="O769" s="88">
        <f t="shared" ref="O769:P769" si="1771">SUM(O770:O776)</f>
        <v>0</v>
      </c>
      <c r="P769" s="88">
        <f t="shared" si="1771"/>
        <v>0</v>
      </c>
      <c r="Q769" s="90">
        <f t="shared" si="19"/>
        <v>0</v>
      </c>
      <c r="R769" s="88">
        <f t="shared" ref="R769:S769" si="1772">SUM(R770:R776)</f>
        <v>0</v>
      </c>
      <c r="S769" s="88">
        <f t="shared" si="1772"/>
        <v>0</v>
      </c>
      <c r="T769" s="90">
        <f t="shared" si="21"/>
        <v>341.84054</v>
      </c>
      <c r="U769" s="88">
        <f t="shared" ref="U769:V769" si="1773">SUM(U770:U776)</f>
        <v>341.84054</v>
      </c>
      <c r="V769" s="88">
        <f t="shared" si="1773"/>
        <v>0</v>
      </c>
      <c r="W769" s="90">
        <f t="shared" si="23"/>
        <v>0</v>
      </c>
      <c r="X769" s="88">
        <f t="shared" ref="X769:Y769" si="1774">SUM(X770:X776)</f>
        <v>0</v>
      </c>
      <c r="Y769" s="88">
        <f t="shared" si="1774"/>
        <v>0</v>
      </c>
      <c r="Z769" s="90">
        <f t="shared" si="103"/>
        <v>0</v>
      </c>
      <c r="AA769" s="88">
        <f t="shared" ref="AA769:AB769" si="1775">SUM(AA770:AA776)</f>
        <v>0</v>
      </c>
      <c r="AB769" s="88">
        <f t="shared" si="1775"/>
        <v>0</v>
      </c>
      <c r="AC769" s="90">
        <f t="shared" si="104"/>
        <v>491.2338</v>
      </c>
      <c r="AD769" s="88">
        <f t="shared" ref="AD769:AE769" si="1776">SUM(AD770:AD776)</f>
        <v>491.2338</v>
      </c>
      <c r="AE769" s="88">
        <f t="shared" si="1776"/>
        <v>0</v>
      </c>
      <c r="AF769" s="90">
        <f t="shared" si="1414"/>
        <v>1121.69303</v>
      </c>
      <c r="AG769" s="88">
        <f t="shared" ref="AG769:AH769" si="1777">SUM(AG770:AG776)</f>
        <v>840.59303</v>
      </c>
      <c r="AH769" s="88">
        <f t="shared" si="1777"/>
        <v>281.1</v>
      </c>
      <c r="AI769" s="91"/>
      <c r="AJ769" s="90">
        <f t="shared" si="31"/>
        <v>863.93802</v>
      </c>
      <c r="AK769" s="88">
        <f t="shared" ref="AK769:AL769" si="1778">SUM(AK770:AK776)</f>
        <v>54.23802</v>
      </c>
      <c r="AL769" s="88">
        <f t="shared" si="1778"/>
        <v>809.7</v>
      </c>
      <c r="AM769" s="91"/>
    </row>
    <row r="770" hidden="1" outlineLevel="2">
      <c r="A770" s="144"/>
      <c r="B770" s="93"/>
      <c r="C770" s="93"/>
      <c r="D770" s="11">
        <v>2015.0</v>
      </c>
      <c r="E770" s="94">
        <f t="shared" si="11"/>
        <v>275.2212</v>
      </c>
      <c r="F770" s="94">
        <f t="shared" ref="F770:G770" si="1779">I770+L770+O770+R770+U770+X770+AA770+AD770+AK770+AG770</f>
        <v>246.2212</v>
      </c>
      <c r="G770" s="94">
        <f t="shared" si="1779"/>
        <v>29</v>
      </c>
      <c r="H770" s="97">
        <f t="shared" si="13"/>
        <v>97.2802</v>
      </c>
      <c r="I770" s="98">
        <v>97.2802</v>
      </c>
      <c r="J770" s="96"/>
      <c r="K770" s="97">
        <f t="shared" si="51"/>
        <v>148.941</v>
      </c>
      <c r="L770" s="98">
        <v>148.941</v>
      </c>
      <c r="M770" s="96"/>
      <c r="N770" s="95">
        <f t="shared" si="17"/>
        <v>0</v>
      </c>
      <c r="O770" s="96"/>
      <c r="P770" s="96"/>
      <c r="Q770" s="95">
        <f t="shared" si="19"/>
        <v>0</v>
      </c>
      <c r="R770" s="96"/>
      <c r="S770" s="96"/>
      <c r="T770" s="95">
        <f t="shared" si="21"/>
        <v>0</v>
      </c>
      <c r="U770" s="96"/>
      <c r="V770" s="96"/>
      <c r="W770" s="95">
        <f t="shared" si="23"/>
        <v>0</v>
      </c>
      <c r="X770" s="96"/>
      <c r="Y770" s="96"/>
      <c r="Z770" s="95">
        <f t="shared" si="103"/>
        <v>0</v>
      </c>
      <c r="AA770" s="96"/>
      <c r="AB770" s="96"/>
      <c r="AC770" s="95">
        <f t="shared" si="104"/>
        <v>0</v>
      </c>
      <c r="AD770" s="96"/>
      <c r="AE770" s="96"/>
      <c r="AF770" s="95">
        <f t="shared" si="1414"/>
        <v>11.5</v>
      </c>
      <c r="AG770" s="96"/>
      <c r="AH770" s="98">
        <v>11.5</v>
      </c>
      <c r="AI770" s="99"/>
      <c r="AJ770" s="95">
        <f t="shared" si="31"/>
        <v>17.5</v>
      </c>
      <c r="AK770" s="96"/>
      <c r="AL770" s="98">
        <v>17.5</v>
      </c>
      <c r="AM770" s="99"/>
    </row>
    <row r="771" hidden="1" outlineLevel="2">
      <c r="A771" s="144"/>
      <c r="B771" s="93"/>
      <c r="C771" s="93"/>
      <c r="D771" s="11">
        <v>2016.0</v>
      </c>
      <c r="E771" s="94">
        <f t="shared" si="11"/>
        <v>119.2</v>
      </c>
      <c r="F771" s="94">
        <f t="shared" ref="F771:G771" si="1780">I771+L771+O771+R771+U771+X771+AA771+AD771+AK771+AG771</f>
        <v>0</v>
      </c>
      <c r="G771" s="94">
        <f t="shared" si="1780"/>
        <v>119.2</v>
      </c>
      <c r="H771" s="95">
        <f t="shared" si="13"/>
        <v>0</v>
      </c>
      <c r="I771" s="96"/>
      <c r="J771" s="96"/>
      <c r="K771" s="95">
        <f t="shared" si="51"/>
        <v>0</v>
      </c>
      <c r="L771" s="96"/>
      <c r="M771" s="96"/>
      <c r="N771" s="95">
        <f t="shared" si="17"/>
        <v>0</v>
      </c>
      <c r="O771" s="96"/>
      <c r="P771" s="96"/>
      <c r="Q771" s="95">
        <f t="shared" si="19"/>
        <v>0</v>
      </c>
      <c r="R771" s="96"/>
      <c r="S771" s="96"/>
      <c r="T771" s="95">
        <f t="shared" si="21"/>
        <v>0</v>
      </c>
      <c r="U771" s="96"/>
      <c r="V771" s="96"/>
      <c r="W771" s="95">
        <f t="shared" si="23"/>
        <v>0</v>
      </c>
      <c r="X771" s="96"/>
      <c r="Y771" s="96"/>
      <c r="Z771" s="95">
        <f t="shared" si="103"/>
        <v>0</v>
      </c>
      <c r="AA771" s="96"/>
      <c r="AB771" s="96"/>
      <c r="AC771" s="95">
        <f t="shared" si="104"/>
        <v>0</v>
      </c>
      <c r="AD771" s="96"/>
      <c r="AE771" s="96"/>
      <c r="AF771" s="95">
        <f t="shared" si="1414"/>
        <v>112.1</v>
      </c>
      <c r="AG771" s="96"/>
      <c r="AH771" s="98">
        <v>112.1</v>
      </c>
      <c r="AI771" s="99"/>
      <c r="AJ771" s="95">
        <f t="shared" si="31"/>
        <v>7.1</v>
      </c>
      <c r="AK771" s="96"/>
      <c r="AL771" s="98">
        <v>7.1</v>
      </c>
      <c r="AM771" s="99"/>
    </row>
    <row r="772" hidden="1" outlineLevel="2">
      <c r="A772" s="144"/>
      <c r="B772" s="93"/>
      <c r="C772" s="93"/>
      <c r="D772" s="11">
        <v>2017.0</v>
      </c>
      <c r="E772" s="94">
        <f t="shared" si="11"/>
        <v>334.5526</v>
      </c>
      <c r="F772" s="94">
        <f t="shared" ref="F772:G772" si="1781">I772+L772+O772+R772+U772+X772+AA772+AD772+AK772+AG772</f>
        <v>280.7526</v>
      </c>
      <c r="G772" s="94">
        <f t="shared" si="1781"/>
        <v>53.8</v>
      </c>
      <c r="H772" s="95">
        <f t="shared" si="13"/>
        <v>0</v>
      </c>
      <c r="I772" s="96"/>
      <c r="J772" s="96"/>
      <c r="K772" s="97">
        <f t="shared" si="51"/>
        <v>0</v>
      </c>
      <c r="L772" s="98"/>
      <c r="M772" s="96"/>
      <c r="N772" s="95">
        <f t="shared" si="17"/>
        <v>0</v>
      </c>
      <c r="O772" s="96"/>
      <c r="P772" s="96"/>
      <c r="Q772" s="95">
        <f t="shared" si="19"/>
        <v>0</v>
      </c>
      <c r="R772" s="96"/>
      <c r="S772" s="96"/>
      <c r="T772" s="95">
        <f t="shared" si="21"/>
        <v>0</v>
      </c>
      <c r="U772" s="96"/>
      <c r="V772" s="96"/>
      <c r="W772" s="95">
        <f t="shared" si="23"/>
        <v>0</v>
      </c>
      <c r="X772" s="96"/>
      <c r="Y772" s="96"/>
      <c r="Z772" s="95">
        <f t="shared" si="103"/>
        <v>0</v>
      </c>
      <c r="AA772" s="96"/>
      <c r="AB772" s="96"/>
      <c r="AC772" s="97">
        <f t="shared" si="104"/>
        <v>35.124</v>
      </c>
      <c r="AD772" s="98">
        <v>35.124</v>
      </c>
      <c r="AE772" s="96"/>
      <c r="AF772" s="97">
        <f t="shared" si="1414"/>
        <v>245.6286</v>
      </c>
      <c r="AG772" s="98">
        <v>245.6286</v>
      </c>
      <c r="AH772" s="96"/>
      <c r="AI772" s="103" t="s">
        <v>77</v>
      </c>
      <c r="AJ772" s="95">
        <f t="shared" si="31"/>
        <v>53.8</v>
      </c>
      <c r="AK772" s="96"/>
      <c r="AL772" s="98">
        <v>53.8</v>
      </c>
      <c r="AM772" s="99"/>
    </row>
    <row r="773" hidden="1" outlineLevel="2">
      <c r="A773" s="144"/>
      <c r="B773" s="93"/>
      <c r="C773" s="93"/>
      <c r="D773" s="11">
        <v>2018.0</v>
      </c>
      <c r="E773" s="94">
        <f t="shared" si="11"/>
        <v>1368.8929</v>
      </c>
      <c r="F773" s="94">
        <f t="shared" ref="F773:G773" si="1782">I773+L773+O773+R773+U773+X773+AA773+AD773+AK773+AG773</f>
        <v>1117.8929</v>
      </c>
      <c r="G773" s="94">
        <f t="shared" si="1782"/>
        <v>251</v>
      </c>
      <c r="H773" s="95">
        <f t="shared" si="13"/>
        <v>0</v>
      </c>
      <c r="I773" s="96"/>
      <c r="J773" s="96"/>
      <c r="K773" s="95">
        <f t="shared" si="51"/>
        <v>0</v>
      </c>
      <c r="L773" s="96"/>
      <c r="M773" s="96"/>
      <c r="N773" s="95">
        <f t="shared" si="17"/>
        <v>0</v>
      </c>
      <c r="O773" s="96"/>
      <c r="P773" s="96"/>
      <c r="Q773" s="95">
        <f t="shared" si="19"/>
        <v>0</v>
      </c>
      <c r="R773" s="96"/>
      <c r="S773" s="96"/>
      <c r="T773" s="97">
        <f t="shared" si="21"/>
        <v>340.295</v>
      </c>
      <c r="U773" s="98">
        <v>340.295</v>
      </c>
      <c r="V773" s="96"/>
      <c r="W773" s="95">
        <f t="shared" si="23"/>
        <v>0</v>
      </c>
      <c r="X773" s="96"/>
      <c r="Y773" s="96"/>
      <c r="Z773" s="95">
        <f t="shared" si="103"/>
        <v>0</v>
      </c>
      <c r="AA773" s="96"/>
      <c r="AB773" s="96"/>
      <c r="AC773" s="97">
        <f t="shared" si="104"/>
        <v>450.2215</v>
      </c>
      <c r="AD773" s="98">
        <v>450.2215</v>
      </c>
      <c r="AE773" s="96"/>
      <c r="AF773" s="97">
        <f t="shared" si="1414"/>
        <v>336.13438</v>
      </c>
      <c r="AG773" s="98">
        <v>304.13438</v>
      </c>
      <c r="AH773" s="98">
        <v>32.0</v>
      </c>
      <c r="AI773" s="103" t="s">
        <v>77</v>
      </c>
      <c r="AJ773" s="97">
        <f t="shared" si="31"/>
        <v>242.24202</v>
      </c>
      <c r="AK773" s="98">
        <v>23.24202</v>
      </c>
      <c r="AL773" s="98">
        <v>219.0</v>
      </c>
      <c r="AM773" s="99"/>
    </row>
    <row r="774" hidden="1" outlineLevel="2">
      <c r="A774" s="144"/>
      <c r="B774" s="93"/>
      <c r="C774" s="93"/>
      <c r="D774" s="11">
        <v>2019.0</v>
      </c>
      <c r="E774" s="94">
        <f t="shared" si="11"/>
        <v>573.05989</v>
      </c>
      <c r="F774" s="94">
        <f t="shared" ref="F774:G774" si="1783">I774+L774+O774+R774+U774+X774+AA774+AD774+AK774+AG774</f>
        <v>329.25989</v>
      </c>
      <c r="G774" s="94">
        <f t="shared" si="1783"/>
        <v>243.8</v>
      </c>
      <c r="H774" s="95">
        <f t="shared" si="13"/>
        <v>0</v>
      </c>
      <c r="I774" s="96"/>
      <c r="J774" s="96"/>
      <c r="K774" s="95">
        <f t="shared" si="51"/>
        <v>0</v>
      </c>
      <c r="L774" s="96"/>
      <c r="M774" s="96"/>
      <c r="N774" s="95">
        <f t="shared" si="17"/>
        <v>0</v>
      </c>
      <c r="O774" s="96"/>
      <c r="P774" s="96"/>
      <c r="Q774" s="95">
        <f t="shared" si="19"/>
        <v>0</v>
      </c>
      <c r="R774" s="96"/>
      <c r="S774" s="96"/>
      <c r="T774" s="97">
        <f t="shared" si="21"/>
        <v>1.54554</v>
      </c>
      <c r="U774" s="98">
        <v>1.54554</v>
      </c>
      <c r="V774" s="96"/>
      <c r="W774" s="95">
        <f t="shared" si="23"/>
        <v>0</v>
      </c>
      <c r="X774" s="96"/>
      <c r="Y774" s="96"/>
      <c r="Z774" s="95">
        <f t="shared" si="103"/>
        <v>0</v>
      </c>
      <c r="AA774" s="96"/>
      <c r="AB774" s="96"/>
      <c r="AC774" s="97">
        <f t="shared" si="104"/>
        <v>5.8883</v>
      </c>
      <c r="AD774" s="98">
        <v>5.8883</v>
      </c>
      <c r="AE774" s="96"/>
      <c r="AF774" s="97">
        <f t="shared" si="1414"/>
        <v>321.23005</v>
      </c>
      <c r="AG774" s="98">
        <v>290.83005</v>
      </c>
      <c r="AH774" s="98">
        <v>30.4</v>
      </c>
      <c r="AI774" s="99"/>
      <c r="AJ774" s="97">
        <f t="shared" si="31"/>
        <v>244.396</v>
      </c>
      <c r="AK774" s="98">
        <v>30.996</v>
      </c>
      <c r="AL774" s="98">
        <v>213.4</v>
      </c>
      <c r="AM774" s="99"/>
    </row>
    <row r="775" hidden="1" outlineLevel="2">
      <c r="A775" s="144"/>
      <c r="B775" s="93"/>
      <c r="C775" s="93"/>
      <c r="D775" s="11">
        <v>2020.0</v>
      </c>
      <c r="E775" s="94">
        <f t="shared" si="11"/>
        <v>394</v>
      </c>
      <c r="F775" s="94">
        <f t="shared" ref="F775:G775" si="1784">I775+L775+O775+R775+U775+X775+AA775+AD775+AK775+AG775</f>
        <v>0</v>
      </c>
      <c r="G775" s="94">
        <f t="shared" si="1784"/>
        <v>394</v>
      </c>
      <c r="H775" s="95">
        <f t="shared" si="13"/>
        <v>0</v>
      </c>
      <c r="I775" s="96"/>
      <c r="J775" s="96"/>
      <c r="K775" s="95">
        <f t="shared" si="51"/>
        <v>0</v>
      </c>
      <c r="L775" s="96"/>
      <c r="M775" s="96"/>
      <c r="N775" s="95">
        <f t="shared" si="17"/>
        <v>0</v>
      </c>
      <c r="O775" s="96"/>
      <c r="P775" s="96"/>
      <c r="Q775" s="95">
        <f t="shared" si="19"/>
        <v>0</v>
      </c>
      <c r="R775" s="96"/>
      <c r="S775" s="96"/>
      <c r="T775" s="97">
        <f t="shared" si="21"/>
        <v>0</v>
      </c>
      <c r="U775" s="98"/>
      <c r="V775" s="96"/>
      <c r="W775" s="95">
        <f t="shared" si="23"/>
        <v>0</v>
      </c>
      <c r="X775" s="96"/>
      <c r="Y775" s="96"/>
      <c r="Z775" s="95">
        <f t="shared" si="103"/>
        <v>0</v>
      </c>
      <c r="AA775" s="96"/>
      <c r="AB775" s="96"/>
      <c r="AC775" s="97">
        <f t="shared" si="104"/>
        <v>0</v>
      </c>
      <c r="AD775" s="98"/>
      <c r="AE775" s="96"/>
      <c r="AF775" s="97">
        <f t="shared" si="1414"/>
        <v>95.1</v>
      </c>
      <c r="AG775" s="98"/>
      <c r="AH775" s="98">
        <v>95.1</v>
      </c>
      <c r="AI775" s="99"/>
      <c r="AJ775" s="95">
        <f t="shared" si="31"/>
        <v>298.9</v>
      </c>
      <c r="AK775" s="96"/>
      <c r="AL775" s="98">
        <v>298.9</v>
      </c>
      <c r="AM775" s="99"/>
    </row>
    <row r="776" hidden="1" outlineLevel="2">
      <c r="A776" s="144"/>
      <c r="B776" s="93"/>
      <c r="C776" s="93"/>
      <c r="D776" s="35">
        <v>2021.0</v>
      </c>
      <c r="E776" s="94">
        <f t="shared" si="11"/>
        <v>0</v>
      </c>
      <c r="F776" s="94">
        <f t="shared" ref="F776:G776" si="1785">I776+L776+O776+R776+U776+X776+AA776+AD776+AK776+AG776</f>
        <v>0</v>
      </c>
      <c r="G776" s="94">
        <f t="shared" si="1785"/>
        <v>0</v>
      </c>
      <c r="H776" s="95">
        <f t="shared" si="13"/>
        <v>0</v>
      </c>
      <c r="I776" s="96"/>
      <c r="J776" s="96"/>
      <c r="K776" s="95">
        <f t="shared" si="51"/>
        <v>0</v>
      </c>
      <c r="L776" s="96"/>
      <c r="M776" s="96"/>
      <c r="N776" s="95">
        <f t="shared" si="17"/>
        <v>0</v>
      </c>
      <c r="O776" s="96"/>
      <c r="P776" s="96"/>
      <c r="Q776" s="95">
        <f t="shared" si="19"/>
        <v>0</v>
      </c>
      <c r="R776" s="96"/>
      <c r="S776" s="96"/>
      <c r="T776" s="95">
        <f t="shared" si="21"/>
        <v>0</v>
      </c>
      <c r="U776" s="96"/>
      <c r="V776" s="96"/>
      <c r="W776" s="95">
        <f t="shared" si="23"/>
        <v>0</v>
      </c>
      <c r="X776" s="96"/>
      <c r="Y776" s="96"/>
      <c r="Z776" s="95">
        <f t="shared" si="103"/>
        <v>0</v>
      </c>
      <c r="AA776" s="96"/>
      <c r="AB776" s="96"/>
      <c r="AC776" s="95">
        <f t="shared" si="104"/>
        <v>0</v>
      </c>
      <c r="AD776" s="96"/>
      <c r="AE776" s="96"/>
      <c r="AF776" s="95">
        <f t="shared" si="1414"/>
        <v>0</v>
      </c>
      <c r="AG776" s="96"/>
      <c r="AH776" s="98"/>
      <c r="AI776" s="99"/>
      <c r="AJ776" s="95">
        <f t="shared" si="31"/>
        <v>0</v>
      </c>
      <c r="AK776" s="96"/>
      <c r="AL776" s="98"/>
      <c r="AM776" s="99"/>
    </row>
    <row r="777" hidden="1" outlineLevel="1" collapsed="1">
      <c r="A777" s="145">
        <v>96.0</v>
      </c>
      <c r="B777" s="88" t="s">
        <v>315</v>
      </c>
      <c r="C777" s="88" t="s">
        <v>316</v>
      </c>
      <c r="D777" s="24"/>
      <c r="E777" s="89">
        <f t="shared" si="11"/>
        <v>12551.6831</v>
      </c>
      <c r="F777" s="89">
        <f t="shared" ref="F777:G777" si="1786">SUM(F778:F784)</f>
        <v>8873.2831</v>
      </c>
      <c r="G777" s="89">
        <f t="shared" si="1786"/>
        <v>3678.4</v>
      </c>
      <c r="H777" s="90">
        <f t="shared" si="13"/>
        <v>343.77741</v>
      </c>
      <c r="I777" s="88">
        <f t="shared" ref="I777:J777" si="1787">SUM(I778:I784)</f>
        <v>343.77741</v>
      </c>
      <c r="J777" s="88">
        <f t="shared" si="1787"/>
        <v>0</v>
      </c>
      <c r="K777" s="90">
        <f t="shared" si="51"/>
        <v>0</v>
      </c>
      <c r="L777" s="88">
        <f t="shared" ref="L777:M777" si="1788">SUM(L778:L784)</f>
        <v>0</v>
      </c>
      <c r="M777" s="88">
        <f t="shared" si="1788"/>
        <v>0</v>
      </c>
      <c r="N777" s="90">
        <f t="shared" si="17"/>
        <v>0</v>
      </c>
      <c r="O777" s="88">
        <f t="shared" ref="O777:P777" si="1789">SUM(O778:O784)</f>
        <v>0</v>
      </c>
      <c r="P777" s="88">
        <f t="shared" si="1789"/>
        <v>0</v>
      </c>
      <c r="Q777" s="90">
        <f t="shared" si="19"/>
        <v>0</v>
      </c>
      <c r="R777" s="88">
        <f t="shared" ref="R777:S777" si="1790">SUM(R778:R784)</f>
        <v>0</v>
      </c>
      <c r="S777" s="88">
        <f t="shared" si="1790"/>
        <v>0</v>
      </c>
      <c r="T777" s="90">
        <f t="shared" si="21"/>
        <v>0</v>
      </c>
      <c r="U777" s="88">
        <f t="shared" ref="U777:V777" si="1791">SUM(U778:U784)</f>
        <v>0</v>
      </c>
      <c r="V777" s="88">
        <f t="shared" si="1791"/>
        <v>0</v>
      </c>
      <c r="W777" s="90">
        <f t="shared" si="23"/>
        <v>0</v>
      </c>
      <c r="X777" s="88">
        <f t="shared" ref="X777:Y777" si="1792">SUM(X778:X784)</f>
        <v>0</v>
      </c>
      <c r="Y777" s="88">
        <f t="shared" si="1792"/>
        <v>0</v>
      </c>
      <c r="Z777" s="90">
        <f t="shared" si="103"/>
        <v>0</v>
      </c>
      <c r="AA777" s="88">
        <f t="shared" ref="AA777:AB777" si="1793">SUM(AA778:AA784)</f>
        <v>0</v>
      </c>
      <c r="AB777" s="88">
        <f t="shared" si="1793"/>
        <v>0</v>
      </c>
      <c r="AC777" s="90">
        <f t="shared" si="104"/>
        <v>5591.997</v>
      </c>
      <c r="AD777" s="88">
        <f t="shared" ref="AD777:AE777" si="1794">SUM(AD778:AD784)</f>
        <v>5591.997</v>
      </c>
      <c r="AE777" s="88">
        <f t="shared" si="1794"/>
        <v>0</v>
      </c>
      <c r="AF777" s="90">
        <f t="shared" si="1414"/>
        <v>4437.63869</v>
      </c>
      <c r="AG777" s="88">
        <f t="shared" ref="AG777:AH777" si="1795">SUM(AG778:AG784)</f>
        <v>2667.83869</v>
      </c>
      <c r="AH777" s="88">
        <f t="shared" si="1795"/>
        <v>1769.8</v>
      </c>
      <c r="AI777" s="91"/>
      <c r="AJ777" s="90">
        <f t="shared" si="31"/>
        <v>2178.27</v>
      </c>
      <c r="AK777" s="88">
        <f t="shared" ref="AK777:AL777" si="1796">SUM(AK778:AK784)</f>
        <v>269.67</v>
      </c>
      <c r="AL777" s="88">
        <f t="shared" si="1796"/>
        <v>1908.6</v>
      </c>
      <c r="AM777" s="91"/>
    </row>
    <row r="778" hidden="1" outlineLevel="2">
      <c r="A778" s="144"/>
      <c r="B778" s="93"/>
      <c r="C778" s="93"/>
      <c r="D778" s="11">
        <v>2015.0</v>
      </c>
      <c r="E778" s="94">
        <f t="shared" si="11"/>
        <v>951.30269</v>
      </c>
      <c r="F778" s="94">
        <f t="shared" ref="F778:G778" si="1797">I778+L778+O778+R778+U778+X778+AA778+AD778+AK778+AG778</f>
        <v>907.30269</v>
      </c>
      <c r="G778" s="94">
        <f t="shared" si="1797"/>
        <v>44</v>
      </c>
      <c r="H778" s="97">
        <f t="shared" si="13"/>
        <v>98.1958</v>
      </c>
      <c r="I778" s="149">
        <v>98.1958</v>
      </c>
      <c r="J778" s="96"/>
      <c r="K778" s="95">
        <f t="shared" si="51"/>
        <v>0</v>
      </c>
      <c r="L778" s="96"/>
      <c r="M778" s="96"/>
      <c r="N778" s="95">
        <f t="shared" si="17"/>
        <v>0</v>
      </c>
      <c r="O778" s="96"/>
      <c r="P778" s="96"/>
      <c r="Q778" s="95">
        <f t="shared" si="19"/>
        <v>0</v>
      </c>
      <c r="R778" s="96"/>
      <c r="S778" s="96"/>
      <c r="T778" s="95">
        <f t="shared" si="21"/>
        <v>0</v>
      </c>
      <c r="U778" s="96"/>
      <c r="V778" s="96"/>
      <c r="W778" s="95">
        <f t="shared" si="23"/>
        <v>0</v>
      </c>
      <c r="X778" s="96"/>
      <c r="Y778" s="96"/>
      <c r="Z778" s="95">
        <f t="shared" si="103"/>
        <v>0</v>
      </c>
      <c r="AA778" s="96"/>
      <c r="AB778" s="96"/>
      <c r="AC778" s="95">
        <f t="shared" si="104"/>
        <v>0</v>
      </c>
      <c r="AD778" s="96"/>
      <c r="AE778" s="96"/>
      <c r="AF778" s="97">
        <f t="shared" si="1414"/>
        <v>809.10689</v>
      </c>
      <c r="AG778" s="98">
        <v>809.10689</v>
      </c>
      <c r="AH778" s="96"/>
      <c r="AI778" s="99"/>
      <c r="AJ778" s="95">
        <f t="shared" si="31"/>
        <v>44</v>
      </c>
      <c r="AK778" s="96"/>
      <c r="AL778" s="98">
        <v>44.0</v>
      </c>
      <c r="AM778" s="99"/>
    </row>
    <row r="779" hidden="1" outlineLevel="2">
      <c r="A779" s="144"/>
      <c r="B779" s="93"/>
      <c r="C779" s="93"/>
      <c r="D779" s="11">
        <v>2016.0</v>
      </c>
      <c r="E779" s="94">
        <f t="shared" si="11"/>
        <v>443.07</v>
      </c>
      <c r="F779" s="94">
        <f t="shared" ref="F779:G779" si="1798">I779+L779+O779+R779+U779+X779+AA779+AD779+AK779+AG779</f>
        <v>344.17</v>
      </c>
      <c r="G779" s="94">
        <f t="shared" si="1798"/>
        <v>98.9</v>
      </c>
      <c r="H779" s="95">
        <f t="shared" si="13"/>
        <v>0</v>
      </c>
      <c r="I779" s="96"/>
      <c r="J779" s="96"/>
      <c r="K779" s="95">
        <f t="shared" si="51"/>
        <v>0</v>
      </c>
      <c r="L779" s="96"/>
      <c r="M779" s="96"/>
      <c r="N779" s="95">
        <f t="shared" si="17"/>
        <v>0</v>
      </c>
      <c r="O779" s="96"/>
      <c r="P779" s="96"/>
      <c r="Q779" s="95">
        <f t="shared" si="19"/>
        <v>0</v>
      </c>
      <c r="R779" s="96"/>
      <c r="S779" s="96"/>
      <c r="T779" s="95">
        <f t="shared" si="21"/>
        <v>0</v>
      </c>
      <c r="U779" s="96"/>
      <c r="V779" s="96"/>
      <c r="W779" s="95">
        <f t="shared" si="23"/>
        <v>0</v>
      </c>
      <c r="X779" s="96"/>
      <c r="Y779" s="96"/>
      <c r="Z779" s="95">
        <f t="shared" si="103"/>
        <v>0</v>
      </c>
      <c r="AA779" s="96"/>
      <c r="AB779" s="96"/>
      <c r="AC779" s="95">
        <f t="shared" si="104"/>
        <v>0</v>
      </c>
      <c r="AD779" s="96"/>
      <c r="AE779" s="96"/>
      <c r="AF779" s="97">
        <f t="shared" si="1414"/>
        <v>344.17</v>
      </c>
      <c r="AG779" s="98">
        <v>344.17</v>
      </c>
      <c r="AH779" s="98"/>
      <c r="AI779" s="99"/>
      <c r="AJ779" s="95">
        <f t="shared" si="31"/>
        <v>98.9</v>
      </c>
      <c r="AK779" s="96"/>
      <c r="AL779" s="98">
        <v>98.9</v>
      </c>
      <c r="AM779" s="99"/>
    </row>
    <row r="780" hidden="1" outlineLevel="2">
      <c r="A780" s="144"/>
      <c r="B780" s="93"/>
      <c r="C780" s="93"/>
      <c r="D780" s="11">
        <v>2017.0</v>
      </c>
      <c r="E780" s="94">
        <f t="shared" si="11"/>
        <v>1408.63032</v>
      </c>
      <c r="F780" s="94">
        <f t="shared" ref="F780:G780" si="1799">I780+L780+O780+R780+U780+X780+AA780+AD780+AK780+AG780</f>
        <v>934.93032</v>
      </c>
      <c r="G780" s="94">
        <f t="shared" si="1799"/>
        <v>473.7</v>
      </c>
      <c r="H780" s="97">
        <f t="shared" si="13"/>
        <v>245.58161</v>
      </c>
      <c r="I780" s="98">
        <v>245.58161</v>
      </c>
      <c r="J780" s="96"/>
      <c r="K780" s="95">
        <f t="shared" si="51"/>
        <v>0</v>
      </c>
      <c r="L780" s="96"/>
      <c r="M780" s="96"/>
      <c r="N780" s="95">
        <f t="shared" si="17"/>
        <v>0</v>
      </c>
      <c r="O780" s="96"/>
      <c r="P780" s="96"/>
      <c r="Q780" s="95">
        <f t="shared" si="19"/>
        <v>0</v>
      </c>
      <c r="R780" s="96"/>
      <c r="S780" s="96"/>
      <c r="T780" s="95">
        <f t="shared" si="21"/>
        <v>0</v>
      </c>
      <c r="U780" s="96"/>
      <c r="V780" s="96"/>
      <c r="W780" s="95">
        <f t="shared" si="23"/>
        <v>0</v>
      </c>
      <c r="X780" s="96"/>
      <c r="Y780" s="96"/>
      <c r="Z780" s="95">
        <f t="shared" si="103"/>
        <v>0</v>
      </c>
      <c r="AA780" s="96"/>
      <c r="AB780" s="96"/>
      <c r="AC780" s="97">
        <f t="shared" si="104"/>
        <v>28.974</v>
      </c>
      <c r="AD780" s="98">
        <v>28.974</v>
      </c>
      <c r="AE780" s="96"/>
      <c r="AF780" s="97">
        <f t="shared" si="1414"/>
        <v>714.10471</v>
      </c>
      <c r="AG780" s="98">
        <v>514.30471</v>
      </c>
      <c r="AH780" s="98">
        <v>199.8</v>
      </c>
      <c r="AI780" s="99"/>
      <c r="AJ780" s="97">
        <f t="shared" si="31"/>
        <v>419.97</v>
      </c>
      <c r="AK780" s="98">
        <v>146.07</v>
      </c>
      <c r="AL780" s="98">
        <v>273.9</v>
      </c>
      <c r="AM780" s="99"/>
    </row>
    <row r="781" hidden="1" outlineLevel="2">
      <c r="A781" s="144"/>
      <c r="B781" s="93"/>
      <c r="C781" s="93"/>
      <c r="D781" s="11">
        <v>2018.0</v>
      </c>
      <c r="E781" s="94">
        <f t="shared" si="11"/>
        <v>1493.573</v>
      </c>
      <c r="F781" s="94">
        <f t="shared" ref="F781:G781" si="1800">I781+L781+O781+R781+U781+X781+AA781+AD781+AK781+AG781</f>
        <v>630.873</v>
      </c>
      <c r="G781" s="94">
        <f t="shared" si="1800"/>
        <v>862.7</v>
      </c>
      <c r="H781" s="95">
        <f t="shared" si="13"/>
        <v>0</v>
      </c>
      <c r="I781" s="96"/>
      <c r="J781" s="96"/>
      <c r="K781" s="95">
        <f t="shared" si="51"/>
        <v>0</v>
      </c>
      <c r="L781" s="96"/>
      <c r="M781" s="96"/>
      <c r="N781" s="95">
        <f t="shared" si="17"/>
        <v>0</v>
      </c>
      <c r="O781" s="96"/>
      <c r="P781" s="96"/>
      <c r="Q781" s="95">
        <f t="shared" si="19"/>
        <v>0</v>
      </c>
      <c r="R781" s="96"/>
      <c r="S781" s="96"/>
      <c r="T781" s="95">
        <f t="shared" si="21"/>
        <v>0</v>
      </c>
      <c r="U781" s="96"/>
      <c r="V781" s="96"/>
      <c r="W781" s="95">
        <f t="shared" si="23"/>
        <v>0</v>
      </c>
      <c r="X781" s="96"/>
      <c r="Y781" s="96"/>
      <c r="Z781" s="95">
        <f t="shared" si="103"/>
        <v>0</v>
      </c>
      <c r="AA781" s="96"/>
      <c r="AB781" s="96"/>
      <c r="AC781" s="97">
        <f t="shared" si="104"/>
        <v>52.403</v>
      </c>
      <c r="AD781" s="98">
        <v>52.403</v>
      </c>
      <c r="AE781" s="96"/>
      <c r="AF781" s="97">
        <f t="shared" si="1414"/>
        <v>799.37</v>
      </c>
      <c r="AG781" s="98">
        <v>454.87</v>
      </c>
      <c r="AH781" s="98">
        <v>344.5</v>
      </c>
      <c r="AI781" s="99"/>
      <c r="AJ781" s="97">
        <f t="shared" si="31"/>
        <v>641.8</v>
      </c>
      <c r="AK781" s="98">
        <v>123.6</v>
      </c>
      <c r="AL781" s="98">
        <v>518.2</v>
      </c>
      <c r="AM781" s="99"/>
    </row>
    <row r="782" hidden="1" outlineLevel="2">
      <c r="A782" s="144"/>
      <c r="B782" s="93"/>
      <c r="C782" s="93"/>
      <c r="D782" s="11">
        <v>2019.0</v>
      </c>
      <c r="E782" s="94">
        <f t="shared" si="11"/>
        <v>5850.50709</v>
      </c>
      <c r="F782" s="94">
        <f t="shared" ref="F782:G782" si="1801">I782+L782+O782+R782+U782+X782+AA782+AD782+AK782+AG782</f>
        <v>4942.00709</v>
      </c>
      <c r="G782" s="94">
        <f t="shared" si="1801"/>
        <v>908.5</v>
      </c>
      <c r="H782" s="95">
        <f t="shared" si="13"/>
        <v>0</v>
      </c>
      <c r="I782" s="96"/>
      <c r="J782" s="96"/>
      <c r="K782" s="95">
        <f t="shared" si="51"/>
        <v>0</v>
      </c>
      <c r="L782" s="96"/>
      <c r="M782" s="96"/>
      <c r="N782" s="95">
        <f t="shared" si="17"/>
        <v>0</v>
      </c>
      <c r="O782" s="96"/>
      <c r="P782" s="96"/>
      <c r="Q782" s="95">
        <f t="shared" si="19"/>
        <v>0</v>
      </c>
      <c r="R782" s="96"/>
      <c r="S782" s="96"/>
      <c r="T782" s="95">
        <f t="shared" si="21"/>
        <v>0</v>
      </c>
      <c r="U782" s="96"/>
      <c r="V782" s="96"/>
      <c r="W782" s="95">
        <f t="shared" si="23"/>
        <v>0</v>
      </c>
      <c r="X782" s="96"/>
      <c r="Y782" s="96"/>
      <c r="Z782" s="95">
        <f t="shared" si="103"/>
        <v>0</v>
      </c>
      <c r="AA782" s="96"/>
      <c r="AB782" s="96"/>
      <c r="AC782" s="97">
        <f t="shared" si="104"/>
        <v>4396.62</v>
      </c>
      <c r="AD782" s="98">
        <v>4396.62</v>
      </c>
      <c r="AE782" s="96"/>
      <c r="AF782" s="97">
        <f t="shared" si="1414"/>
        <v>951.08709</v>
      </c>
      <c r="AG782" s="98">
        <v>545.38709</v>
      </c>
      <c r="AH782" s="98">
        <v>405.7</v>
      </c>
      <c r="AI782" s="99"/>
      <c r="AJ782" s="95">
        <f t="shared" si="31"/>
        <v>502.8</v>
      </c>
      <c r="AK782" s="96"/>
      <c r="AL782" s="98">
        <v>502.8</v>
      </c>
      <c r="AM782" s="99"/>
    </row>
    <row r="783" hidden="1" outlineLevel="2">
      <c r="A783" s="144"/>
      <c r="B783" s="93"/>
      <c r="C783" s="93"/>
      <c r="D783" s="11">
        <v>2020.0</v>
      </c>
      <c r="E783" s="94">
        <f t="shared" si="11"/>
        <v>2404.6</v>
      </c>
      <c r="F783" s="94">
        <f t="shared" ref="F783:G783" si="1802">I783+L783+O783+R783+U783+X783+AA783+AD783+AK783+AG783</f>
        <v>1114</v>
      </c>
      <c r="G783" s="94">
        <f t="shared" si="1802"/>
        <v>1290.6</v>
      </c>
      <c r="H783" s="95">
        <f t="shared" si="13"/>
        <v>0</v>
      </c>
      <c r="I783" s="96"/>
      <c r="J783" s="96"/>
      <c r="K783" s="95">
        <f t="shared" si="51"/>
        <v>0</v>
      </c>
      <c r="L783" s="96"/>
      <c r="M783" s="96"/>
      <c r="N783" s="95">
        <f t="shared" si="17"/>
        <v>0</v>
      </c>
      <c r="O783" s="96"/>
      <c r="P783" s="96"/>
      <c r="Q783" s="95">
        <f t="shared" si="19"/>
        <v>0</v>
      </c>
      <c r="R783" s="96"/>
      <c r="S783" s="96"/>
      <c r="T783" s="95">
        <f t="shared" si="21"/>
        <v>0</v>
      </c>
      <c r="U783" s="96"/>
      <c r="V783" s="96"/>
      <c r="W783" s="95">
        <f t="shared" si="23"/>
        <v>0</v>
      </c>
      <c r="X783" s="96"/>
      <c r="Y783" s="96"/>
      <c r="Z783" s="95">
        <f t="shared" si="103"/>
        <v>0</v>
      </c>
      <c r="AA783" s="96"/>
      <c r="AB783" s="96"/>
      <c r="AC783" s="97">
        <f t="shared" si="104"/>
        <v>1114</v>
      </c>
      <c r="AD783" s="98">
        <v>1114.0</v>
      </c>
      <c r="AE783" s="96"/>
      <c r="AF783" s="95">
        <f t="shared" si="1414"/>
        <v>819.8</v>
      </c>
      <c r="AG783" s="96"/>
      <c r="AH783" s="98">
        <v>819.8</v>
      </c>
      <c r="AI783" s="99"/>
      <c r="AJ783" s="95">
        <f t="shared" si="31"/>
        <v>470.8</v>
      </c>
      <c r="AK783" s="96"/>
      <c r="AL783" s="98">
        <v>470.8</v>
      </c>
      <c r="AM783" s="99"/>
    </row>
    <row r="784" hidden="1" outlineLevel="2">
      <c r="A784" s="144"/>
      <c r="B784" s="93"/>
      <c r="C784" s="93"/>
      <c r="D784" s="35">
        <v>2021.0</v>
      </c>
      <c r="E784" s="94">
        <f t="shared" si="11"/>
        <v>0</v>
      </c>
      <c r="F784" s="94">
        <f t="shared" ref="F784:G784" si="1803">I784+L784+O784+R784+U784+X784+AA784+AD784+AK784+AG784</f>
        <v>0</v>
      </c>
      <c r="G784" s="94">
        <f t="shared" si="1803"/>
        <v>0</v>
      </c>
      <c r="H784" s="95">
        <f t="shared" si="13"/>
        <v>0</v>
      </c>
      <c r="I784" s="96"/>
      <c r="J784" s="96"/>
      <c r="K784" s="95">
        <f t="shared" si="51"/>
        <v>0</v>
      </c>
      <c r="L784" s="96"/>
      <c r="M784" s="96"/>
      <c r="N784" s="95">
        <f t="shared" si="17"/>
        <v>0</v>
      </c>
      <c r="O784" s="96"/>
      <c r="P784" s="96"/>
      <c r="Q784" s="95">
        <f t="shared" si="19"/>
        <v>0</v>
      </c>
      <c r="R784" s="96"/>
      <c r="S784" s="96"/>
      <c r="T784" s="95">
        <f t="shared" si="21"/>
        <v>0</v>
      </c>
      <c r="U784" s="96"/>
      <c r="V784" s="96"/>
      <c r="W784" s="95">
        <f t="shared" si="23"/>
        <v>0</v>
      </c>
      <c r="X784" s="96"/>
      <c r="Y784" s="96"/>
      <c r="Z784" s="95">
        <f t="shared" si="103"/>
        <v>0</v>
      </c>
      <c r="AA784" s="96"/>
      <c r="AB784" s="96"/>
      <c r="AC784" s="97">
        <f t="shared" si="104"/>
        <v>0</v>
      </c>
      <c r="AD784" s="98"/>
      <c r="AE784" s="96"/>
      <c r="AF784" s="95">
        <f t="shared" si="1414"/>
        <v>0</v>
      </c>
      <c r="AG784" s="96"/>
      <c r="AH784" s="98"/>
      <c r="AI784" s="99"/>
      <c r="AJ784" s="95">
        <f t="shared" si="31"/>
        <v>0</v>
      </c>
      <c r="AK784" s="96"/>
      <c r="AL784" s="98"/>
      <c r="AM784" s="99"/>
    </row>
    <row r="785" hidden="1" outlineLevel="1" collapsed="1">
      <c r="A785" s="145">
        <v>97.0</v>
      </c>
      <c r="B785" s="88" t="s">
        <v>317</v>
      </c>
      <c r="C785" s="88" t="s">
        <v>318</v>
      </c>
      <c r="D785" s="24"/>
      <c r="E785" s="89">
        <f t="shared" si="11"/>
        <v>3946.73753</v>
      </c>
      <c r="F785" s="89">
        <f t="shared" ref="F785:G785" si="1804">SUM(F786:F792)</f>
        <v>2024.43753</v>
      </c>
      <c r="G785" s="89">
        <f t="shared" si="1804"/>
        <v>1922.3</v>
      </c>
      <c r="H785" s="90">
        <f t="shared" si="13"/>
        <v>0</v>
      </c>
      <c r="I785" s="88">
        <f t="shared" ref="I785:J785" si="1805">SUM(I786:I792)</f>
        <v>0</v>
      </c>
      <c r="J785" s="88">
        <f t="shared" si="1805"/>
        <v>0</v>
      </c>
      <c r="K785" s="90">
        <f t="shared" si="51"/>
        <v>743.08038</v>
      </c>
      <c r="L785" s="88">
        <f t="shared" ref="L785:M785" si="1806">SUM(L786:L792)</f>
        <v>743.08038</v>
      </c>
      <c r="M785" s="88">
        <f t="shared" si="1806"/>
        <v>0</v>
      </c>
      <c r="N785" s="90">
        <f t="shared" si="17"/>
        <v>0</v>
      </c>
      <c r="O785" s="88">
        <f t="shared" ref="O785:P785" si="1807">SUM(O786:O792)</f>
        <v>0</v>
      </c>
      <c r="P785" s="88">
        <f t="shared" si="1807"/>
        <v>0</v>
      </c>
      <c r="Q785" s="90">
        <f t="shared" si="19"/>
        <v>0</v>
      </c>
      <c r="R785" s="88">
        <f t="shared" ref="R785:S785" si="1808">SUM(R786:R792)</f>
        <v>0</v>
      </c>
      <c r="S785" s="88">
        <f t="shared" si="1808"/>
        <v>0</v>
      </c>
      <c r="T785" s="90">
        <f t="shared" si="21"/>
        <v>0</v>
      </c>
      <c r="U785" s="88">
        <f t="shared" ref="U785:V785" si="1809">SUM(U786:U792)</f>
        <v>0</v>
      </c>
      <c r="V785" s="88">
        <f t="shared" si="1809"/>
        <v>0</v>
      </c>
      <c r="W785" s="90">
        <f t="shared" si="23"/>
        <v>0</v>
      </c>
      <c r="X785" s="88">
        <f t="shared" ref="X785:Y785" si="1810">SUM(X786:X792)</f>
        <v>0</v>
      </c>
      <c r="Y785" s="88">
        <f t="shared" si="1810"/>
        <v>0</v>
      </c>
      <c r="Z785" s="90">
        <f t="shared" si="103"/>
        <v>0</v>
      </c>
      <c r="AA785" s="88">
        <f t="shared" ref="AA785:AB785" si="1811">SUM(AA786:AA792)</f>
        <v>0</v>
      </c>
      <c r="AB785" s="88">
        <f t="shared" si="1811"/>
        <v>0</v>
      </c>
      <c r="AC785" s="90">
        <f t="shared" si="104"/>
        <v>254</v>
      </c>
      <c r="AD785" s="88">
        <f t="shared" ref="AD785:AE785" si="1812">SUM(AD786:AD792)</f>
        <v>254</v>
      </c>
      <c r="AE785" s="88">
        <f t="shared" si="1812"/>
        <v>0</v>
      </c>
      <c r="AF785" s="90">
        <f t="shared" si="1414"/>
        <v>1407.18715</v>
      </c>
      <c r="AG785" s="88">
        <f t="shared" ref="AG785:AH785" si="1813">SUM(AG786:AG792)</f>
        <v>881.28715</v>
      </c>
      <c r="AH785" s="88">
        <f t="shared" si="1813"/>
        <v>525.9</v>
      </c>
      <c r="AI785" s="91"/>
      <c r="AJ785" s="90">
        <f t="shared" si="31"/>
        <v>1542.47</v>
      </c>
      <c r="AK785" s="88">
        <f t="shared" ref="AK785:AL785" si="1814">SUM(AK786:AK792)</f>
        <v>146.07</v>
      </c>
      <c r="AL785" s="88">
        <f t="shared" si="1814"/>
        <v>1396.4</v>
      </c>
      <c r="AM785" s="91"/>
    </row>
    <row r="786" hidden="1" outlineLevel="2">
      <c r="A786" s="144"/>
      <c r="B786" s="93"/>
      <c r="C786" s="93"/>
      <c r="D786" s="11">
        <v>2015.0</v>
      </c>
      <c r="E786" s="94">
        <f t="shared" si="11"/>
        <v>826.88181</v>
      </c>
      <c r="F786" s="94">
        <f t="shared" ref="F786:G786" si="1815">I786+L786+O786+R786+U786+X786+AA786+AD786+AK786+AG786</f>
        <v>768.88181</v>
      </c>
      <c r="G786" s="94">
        <f t="shared" si="1815"/>
        <v>58</v>
      </c>
      <c r="H786" s="95">
        <f t="shared" si="13"/>
        <v>0</v>
      </c>
      <c r="I786" s="96"/>
      <c r="J786" s="96"/>
      <c r="K786" s="97">
        <f t="shared" si="51"/>
        <v>743.08038</v>
      </c>
      <c r="L786" s="98">
        <v>743.08038</v>
      </c>
      <c r="M786" s="96"/>
      <c r="N786" s="95">
        <f t="shared" si="17"/>
        <v>0</v>
      </c>
      <c r="O786" s="96"/>
      <c r="P786" s="96"/>
      <c r="Q786" s="95">
        <f t="shared" si="19"/>
        <v>0</v>
      </c>
      <c r="R786" s="96"/>
      <c r="S786" s="96"/>
      <c r="T786" s="95">
        <f t="shared" si="21"/>
        <v>0</v>
      </c>
      <c r="U786" s="96"/>
      <c r="V786" s="96"/>
      <c r="W786" s="95">
        <f t="shared" si="23"/>
        <v>0</v>
      </c>
      <c r="X786" s="96"/>
      <c r="Y786" s="96"/>
      <c r="Z786" s="95">
        <f t="shared" si="103"/>
        <v>0</v>
      </c>
      <c r="AA786" s="96"/>
      <c r="AB786" s="96"/>
      <c r="AC786" s="95">
        <f t="shared" si="104"/>
        <v>0</v>
      </c>
      <c r="AD786" s="96"/>
      <c r="AE786" s="96"/>
      <c r="AF786" s="97">
        <f t="shared" si="1414"/>
        <v>50.50143</v>
      </c>
      <c r="AG786" s="98">
        <v>25.80143</v>
      </c>
      <c r="AH786" s="98">
        <v>24.7</v>
      </c>
      <c r="AI786" s="99"/>
      <c r="AJ786" s="95">
        <f t="shared" si="31"/>
        <v>33.3</v>
      </c>
      <c r="AK786" s="96"/>
      <c r="AL786" s="98">
        <v>33.3</v>
      </c>
      <c r="AM786" s="99"/>
    </row>
    <row r="787" hidden="1" outlineLevel="2">
      <c r="A787" s="144"/>
      <c r="B787" s="93"/>
      <c r="C787" s="93"/>
      <c r="D787" s="11">
        <v>2016.0</v>
      </c>
      <c r="E787" s="94">
        <f t="shared" si="11"/>
        <v>38.3</v>
      </c>
      <c r="F787" s="94">
        <f t="shared" ref="F787:G787" si="1816">I787+L787+O787+R787+U787+X787+AA787+AD787+AK787+AG787</f>
        <v>0</v>
      </c>
      <c r="G787" s="94">
        <f t="shared" si="1816"/>
        <v>38.3</v>
      </c>
      <c r="H787" s="95">
        <f t="shared" si="13"/>
        <v>0</v>
      </c>
      <c r="I787" s="96"/>
      <c r="J787" s="96"/>
      <c r="K787" s="95">
        <f t="shared" si="51"/>
        <v>0</v>
      </c>
      <c r="L787" s="96"/>
      <c r="M787" s="96"/>
      <c r="N787" s="95">
        <f t="shared" si="17"/>
        <v>0</v>
      </c>
      <c r="O787" s="96"/>
      <c r="P787" s="96"/>
      <c r="Q787" s="95">
        <f t="shared" si="19"/>
        <v>0</v>
      </c>
      <c r="R787" s="96"/>
      <c r="S787" s="96"/>
      <c r="T787" s="95">
        <f t="shared" si="21"/>
        <v>0</v>
      </c>
      <c r="U787" s="96"/>
      <c r="V787" s="96"/>
      <c r="W787" s="95">
        <f t="shared" si="23"/>
        <v>0</v>
      </c>
      <c r="X787" s="96"/>
      <c r="Y787" s="96"/>
      <c r="Z787" s="95">
        <f t="shared" si="103"/>
        <v>0</v>
      </c>
      <c r="AA787" s="96"/>
      <c r="AB787" s="96"/>
      <c r="AC787" s="95">
        <f t="shared" si="104"/>
        <v>0</v>
      </c>
      <c r="AD787" s="96"/>
      <c r="AE787" s="96"/>
      <c r="AF787" s="95">
        <f t="shared" si="1414"/>
        <v>8</v>
      </c>
      <c r="AG787" s="96"/>
      <c r="AH787" s="98">
        <v>8.0</v>
      </c>
      <c r="AI787" s="99"/>
      <c r="AJ787" s="95">
        <f t="shared" si="31"/>
        <v>30.3</v>
      </c>
      <c r="AK787" s="96"/>
      <c r="AL787" s="98">
        <v>30.3</v>
      </c>
      <c r="AM787" s="99"/>
    </row>
    <row r="788" hidden="1" outlineLevel="2">
      <c r="A788" s="144"/>
      <c r="B788" s="93"/>
      <c r="C788" s="93"/>
      <c r="D788" s="11">
        <v>2017.0</v>
      </c>
      <c r="E788" s="94">
        <f t="shared" si="11"/>
        <v>263.37</v>
      </c>
      <c r="F788" s="94">
        <f t="shared" ref="F788:G788" si="1817">I788+L788+O788+R788+U788+X788+AA788+AD788+AK788+AG788</f>
        <v>146.07</v>
      </c>
      <c r="G788" s="94">
        <f t="shared" si="1817"/>
        <v>117.3</v>
      </c>
      <c r="H788" s="95">
        <f t="shared" si="13"/>
        <v>0</v>
      </c>
      <c r="I788" s="96"/>
      <c r="J788" s="96"/>
      <c r="K788" s="95">
        <f t="shared" si="51"/>
        <v>0</v>
      </c>
      <c r="L788" s="96"/>
      <c r="M788" s="96"/>
      <c r="N788" s="95">
        <f t="shared" si="17"/>
        <v>0</v>
      </c>
      <c r="O788" s="96"/>
      <c r="P788" s="96"/>
      <c r="Q788" s="95">
        <f t="shared" si="19"/>
        <v>0</v>
      </c>
      <c r="R788" s="96"/>
      <c r="S788" s="96"/>
      <c r="T788" s="95">
        <f t="shared" si="21"/>
        <v>0</v>
      </c>
      <c r="U788" s="96"/>
      <c r="V788" s="96"/>
      <c r="W788" s="95">
        <f t="shared" si="23"/>
        <v>0</v>
      </c>
      <c r="X788" s="96"/>
      <c r="Y788" s="96"/>
      <c r="Z788" s="95">
        <f t="shared" si="103"/>
        <v>0</v>
      </c>
      <c r="AA788" s="96"/>
      <c r="AB788" s="96"/>
      <c r="AC788" s="95">
        <f t="shared" si="104"/>
        <v>0</v>
      </c>
      <c r="AD788" s="96"/>
      <c r="AE788" s="96"/>
      <c r="AF788" s="95">
        <f t="shared" si="1414"/>
        <v>8.6</v>
      </c>
      <c r="AG788" s="96"/>
      <c r="AH788" s="98">
        <v>8.6</v>
      </c>
      <c r="AI788" s="99"/>
      <c r="AJ788" s="97">
        <f t="shared" si="31"/>
        <v>254.77</v>
      </c>
      <c r="AK788" s="98">
        <v>146.07</v>
      </c>
      <c r="AL788" s="98">
        <v>108.7</v>
      </c>
      <c r="AM788" s="99"/>
    </row>
    <row r="789" hidden="1" outlineLevel="2">
      <c r="A789" s="144"/>
      <c r="B789" s="93"/>
      <c r="C789" s="93"/>
      <c r="D789" s="11">
        <v>2018.0</v>
      </c>
      <c r="E789" s="94">
        <f t="shared" si="11"/>
        <v>684.95972</v>
      </c>
      <c r="F789" s="94">
        <f t="shared" ref="F789:G789" si="1818">I789+L789+O789+R789+U789+X789+AA789+AD789+AK789+AG789</f>
        <v>259.85972</v>
      </c>
      <c r="G789" s="94">
        <f t="shared" si="1818"/>
        <v>425.1</v>
      </c>
      <c r="H789" s="95">
        <f t="shared" si="13"/>
        <v>0</v>
      </c>
      <c r="I789" s="96"/>
      <c r="J789" s="96"/>
      <c r="K789" s="95">
        <f t="shared" si="51"/>
        <v>0</v>
      </c>
      <c r="L789" s="96"/>
      <c r="M789" s="96"/>
      <c r="N789" s="95">
        <f t="shared" si="17"/>
        <v>0</v>
      </c>
      <c r="O789" s="96"/>
      <c r="P789" s="96"/>
      <c r="Q789" s="95">
        <f t="shared" si="19"/>
        <v>0</v>
      </c>
      <c r="R789" s="96"/>
      <c r="S789" s="96"/>
      <c r="T789" s="95">
        <f t="shared" si="21"/>
        <v>0</v>
      </c>
      <c r="U789" s="96"/>
      <c r="V789" s="96"/>
      <c r="W789" s="95">
        <f t="shared" si="23"/>
        <v>0</v>
      </c>
      <c r="X789" s="96"/>
      <c r="Y789" s="96"/>
      <c r="Z789" s="95">
        <f t="shared" si="103"/>
        <v>0</v>
      </c>
      <c r="AA789" s="96"/>
      <c r="AB789" s="96"/>
      <c r="AC789" s="95">
        <f t="shared" si="104"/>
        <v>0</v>
      </c>
      <c r="AD789" s="96"/>
      <c r="AE789" s="96"/>
      <c r="AF789" s="97">
        <f t="shared" si="1414"/>
        <v>300.75972</v>
      </c>
      <c r="AG789" s="98">
        <v>259.85972</v>
      </c>
      <c r="AH789" s="98">
        <v>40.9</v>
      </c>
      <c r="AI789" s="99"/>
      <c r="AJ789" s="95">
        <f t="shared" si="31"/>
        <v>384.2</v>
      </c>
      <c r="AK789" s="96"/>
      <c r="AL789" s="98">
        <v>384.2</v>
      </c>
      <c r="AM789" s="99"/>
    </row>
    <row r="790" hidden="1" outlineLevel="2">
      <c r="A790" s="144"/>
      <c r="B790" s="93"/>
      <c r="C790" s="93"/>
      <c r="D790" s="11">
        <v>2019.0</v>
      </c>
      <c r="E790" s="94">
        <f t="shared" si="11"/>
        <v>1044.026</v>
      </c>
      <c r="F790" s="94">
        <f t="shared" ref="F790:G790" si="1819">I790+L790+O790+R790+U790+X790+AA790+AD790+AK790+AG790</f>
        <v>595.626</v>
      </c>
      <c r="G790" s="94">
        <f t="shared" si="1819"/>
        <v>448.4</v>
      </c>
      <c r="H790" s="95">
        <f t="shared" si="13"/>
        <v>0</v>
      </c>
      <c r="I790" s="96"/>
      <c r="J790" s="96"/>
      <c r="K790" s="95">
        <f t="shared" si="51"/>
        <v>0</v>
      </c>
      <c r="L790" s="96"/>
      <c r="M790" s="96"/>
      <c r="N790" s="95">
        <f t="shared" si="17"/>
        <v>0</v>
      </c>
      <c r="O790" s="96"/>
      <c r="P790" s="96"/>
      <c r="Q790" s="95">
        <f t="shared" si="19"/>
        <v>0</v>
      </c>
      <c r="R790" s="96"/>
      <c r="S790" s="96"/>
      <c r="T790" s="95">
        <f t="shared" si="21"/>
        <v>0</v>
      </c>
      <c r="U790" s="96"/>
      <c r="V790" s="96"/>
      <c r="W790" s="95">
        <f t="shared" si="23"/>
        <v>0</v>
      </c>
      <c r="X790" s="96"/>
      <c r="Y790" s="96"/>
      <c r="Z790" s="95">
        <f t="shared" si="103"/>
        <v>0</v>
      </c>
      <c r="AA790" s="96"/>
      <c r="AB790" s="96"/>
      <c r="AC790" s="95">
        <f t="shared" si="104"/>
        <v>0</v>
      </c>
      <c r="AD790" s="96"/>
      <c r="AE790" s="96"/>
      <c r="AF790" s="97">
        <f t="shared" si="1414"/>
        <v>662.926</v>
      </c>
      <c r="AG790" s="98">
        <v>595.626</v>
      </c>
      <c r="AH790" s="98">
        <v>67.3</v>
      </c>
      <c r="AI790" s="99"/>
      <c r="AJ790" s="95">
        <f t="shared" si="31"/>
        <v>381.1</v>
      </c>
      <c r="AK790" s="96"/>
      <c r="AL790" s="98">
        <v>381.1</v>
      </c>
      <c r="AM790" s="99"/>
    </row>
    <row r="791" hidden="1" outlineLevel="2">
      <c r="A791" s="144"/>
      <c r="B791" s="93"/>
      <c r="C791" s="93"/>
      <c r="D791" s="11">
        <v>2020.0</v>
      </c>
      <c r="E791" s="94">
        <f t="shared" si="11"/>
        <v>1089.2</v>
      </c>
      <c r="F791" s="94">
        <f t="shared" ref="F791:G791" si="1820">I791+L791+O791+R791+U791+X791+AA791+AD791+AK791+AG791</f>
        <v>254</v>
      </c>
      <c r="G791" s="94">
        <f t="shared" si="1820"/>
        <v>835.2</v>
      </c>
      <c r="H791" s="95">
        <f t="shared" si="13"/>
        <v>0</v>
      </c>
      <c r="I791" s="96"/>
      <c r="J791" s="96"/>
      <c r="K791" s="95">
        <f t="shared" si="51"/>
        <v>0</v>
      </c>
      <c r="L791" s="96"/>
      <c r="M791" s="96"/>
      <c r="N791" s="95">
        <f t="shared" si="17"/>
        <v>0</v>
      </c>
      <c r="O791" s="96"/>
      <c r="P791" s="96"/>
      <c r="Q791" s="95">
        <f t="shared" si="19"/>
        <v>0</v>
      </c>
      <c r="R791" s="96"/>
      <c r="S791" s="96"/>
      <c r="T791" s="95">
        <f t="shared" si="21"/>
        <v>0</v>
      </c>
      <c r="U791" s="96"/>
      <c r="V791" s="96"/>
      <c r="W791" s="95">
        <f t="shared" si="23"/>
        <v>0</v>
      </c>
      <c r="X791" s="96"/>
      <c r="Y791" s="96"/>
      <c r="Z791" s="95">
        <f t="shared" si="103"/>
        <v>0</v>
      </c>
      <c r="AA791" s="96"/>
      <c r="AB791" s="96"/>
      <c r="AC791" s="97">
        <f t="shared" si="104"/>
        <v>254</v>
      </c>
      <c r="AD791" s="98">
        <f>70+184</f>
        <v>254</v>
      </c>
      <c r="AE791" s="96"/>
      <c r="AF791" s="95">
        <f t="shared" si="1414"/>
        <v>376.4</v>
      </c>
      <c r="AG791" s="96"/>
      <c r="AH791" s="98">
        <v>376.4</v>
      </c>
      <c r="AI791" s="99"/>
      <c r="AJ791" s="95">
        <f t="shared" si="31"/>
        <v>458.8</v>
      </c>
      <c r="AK791" s="96"/>
      <c r="AL791" s="98">
        <v>458.8</v>
      </c>
      <c r="AM791" s="99"/>
    </row>
    <row r="792" hidden="1" outlineLevel="2">
      <c r="A792" s="144"/>
      <c r="B792" s="93"/>
      <c r="C792" s="93"/>
      <c r="D792" s="35">
        <v>2021.0</v>
      </c>
      <c r="E792" s="94">
        <f t="shared" si="11"/>
        <v>0</v>
      </c>
      <c r="F792" s="94">
        <f t="shared" ref="F792:G792" si="1821">I792+L792+O792+R792+U792+X792+AA792+AD792+AK792+AG792</f>
        <v>0</v>
      </c>
      <c r="G792" s="94">
        <f t="shared" si="1821"/>
        <v>0</v>
      </c>
      <c r="H792" s="95">
        <f t="shared" si="13"/>
        <v>0</v>
      </c>
      <c r="I792" s="96"/>
      <c r="J792" s="96"/>
      <c r="K792" s="95">
        <f t="shared" si="51"/>
        <v>0</v>
      </c>
      <c r="L792" s="96"/>
      <c r="M792" s="96"/>
      <c r="N792" s="95">
        <f t="shared" si="17"/>
        <v>0</v>
      </c>
      <c r="O792" s="96"/>
      <c r="P792" s="96"/>
      <c r="Q792" s="95">
        <f t="shared" si="19"/>
        <v>0</v>
      </c>
      <c r="R792" s="96"/>
      <c r="S792" s="96"/>
      <c r="T792" s="95">
        <f t="shared" si="21"/>
        <v>0</v>
      </c>
      <c r="U792" s="96"/>
      <c r="V792" s="96"/>
      <c r="W792" s="95">
        <f t="shared" si="23"/>
        <v>0</v>
      </c>
      <c r="X792" s="96"/>
      <c r="Y792" s="96"/>
      <c r="Z792" s="95">
        <f t="shared" si="103"/>
        <v>0</v>
      </c>
      <c r="AA792" s="96"/>
      <c r="AB792" s="96"/>
      <c r="AC792" s="97">
        <f t="shared" si="104"/>
        <v>0</v>
      </c>
      <c r="AD792" s="98"/>
      <c r="AE792" s="96"/>
      <c r="AF792" s="95">
        <f t="shared" si="1414"/>
        <v>0</v>
      </c>
      <c r="AG792" s="96"/>
      <c r="AH792" s="98"/>
      <c r="AI792" s="99"/>
      <c r="AJ792" s="95">
        <f t="shared" si="31"/>
        <v>0</v>
      </c>
      <c r="AK792" s="96"/>
      <c r="AL792" s="98"/>
      <c r="AM792" s="99"/>
    </row>
    <row r="793" hidden="1" outlineLevel="1" collapsed="1">
      <c r="A793" s="145">
        <v>98.0</v>
      </c>
      <c r="B793" s="88" t="s">
        <v>319</v>
      </c>
      <c r="C793" s="88" t="s">
        <v>320</v>
      </c>
      <c r="D793" s="24"/>
      <c r="E793" s="89">
        <f t="shared" si="11"/>
        <v>2925.687</v>
      </c>
      <c r="F793" s="89">
        <f t="shared" ref="F793:G793" si="1822">SUM(F794:F800)</f>
        <v>1839.987</v>
      </c>
      <c r="G793" s="89">
        <f t="shared" si="1822"/>
        <v>1085.7</v>
      </c>
      <c r="H793" s="90">
        <f t="shared" si="13"/>
        <v>0</v>
      </c>
      <c r="I793" s="88">
        <f t="shared" ref="I793:J793" si="1823">SUM(I794:I800)</f>
        <v>0</v>
      </c>
      <c r="J793" s="88">
        <f t="shared" si="1823"/>
        <v>0</v>
      </c>
      <c r="K793" s="90">
        <f t="shared" si="51"/>
        <v>511.209</v>
      </c>
      <c r="L793" s="88">
        <f t="shared" ref="L793:M793" si="1824">SUM(L794:L800)</f>
        <v>511.209</v>
      </c>
      <c r="M793" s="88">
        <f t="shared" si="1824"/>
        <v>0</v>
      </c>
      <c r="N793" s="90">
        <f t="shared" si="17"/>
        <v>0</v>
      </c>
      <c r="O793" s="88">
        <f t="shared" ref="O793:P793" si="1825">SUM(O794:O800)</f>
        <v>0</v>
      </c>
      <c r="P793" s="88">
        <f t="shared" si="1825"/>
        <v>0</v>
      </c>
      <c r="Q793" s="90">
        <f t="shared" si="19"/>
        <v>0</v>
      </c>
      <c r="R793" s="88">
        <f t="shared" ref="R793:S793" si="1826">SUM(R794:R800)</f>
        <v>0</v>
      </c>
      <c r="S793" s="88">
        <f t="shared" si="1826"/>
        <v>0</v>
      </c>
      <c r="T793" s="90">
        <f t="shared" si="21"/>
        <v>0</v>
      </c>
      <c r="U793" s="88">
        <f t="shared" ref="U793:V793" si="1827">SUM(U794:U800)</f>
        <v>0</v>
      </c>
      <c r="V793" s="88">
        <f t="shared" si="1827"/>
        <v>0</v>
      </c>
      <c r="W793" s="90">
        <f t="shared" si="23"/>
        <v>0</v>
      </c>
      <c r="X793" s="88">
        <f t="shared" ref="X793:Y793" si="1828">SUM(X794:X800)</f>
        <v>0</v>
      </c>
      <c r="Y793" s="88">
        <f t="shared" si="1828"/>
        <v>0</v>
      </c>
      <c r="Z793" s="90">
        <f t="shared" si="103"/>
        <v>37.2</v>
      </c>
      <c r="AA793" s="88">
        <f t="shared" ref="AA793:AB793" si="1829">SUM(AA794:AA800)</f>
        <v>37.2</v>
      </c>
      <c r="AB793" s="88">
        <f t="shared" si="1829"/>
        <v>0</v>
      </c>
      <c r="AC793" s="90">
        <f t="shared" si="104"/>
        <v>603.09869</v>
      </c>
      <c r="AD793" s="88">
        <f t="shared" ref="AD793:AE793" si="1830">SUM(AD794:AD800)</f>
        <v>603.09869</v>
      </c>
      <c r="AE793" s="88">
        <f t="shared" si="1830"/>
        <v>0</v>
      </c>
      <c r="AF793" s="90">
        <f t="shared" si="1414"/>
        <v>1099.47931</v>
      </c>
      <c r="AG793" s="88">
        <f t="shared" ref="AG793:AH793" si="1831">SUM(AG794:AG800)</f>
        <v>688.47931</v>
      </c>
      <c r="AH793" s="88">
        <f t="shared" si="1831"/>
        <v>411</v>
      </c>
      <c r="AI793" s="91"/>
      <c r="AJ793" s="90">
        <f t="shared" si="31"/>
        <v>674.7</v>
      </c>
      <c r="AK793" s="88">
        <f t="shared" ref="AK793:AL793" si="1832">SUM(AK794:AK800)</f>
        <v>0</v>
      </c>
      <c r="AL793" s="88">
        <f t="shared" si="1832"/>
        <v>674.7</v>
      </c>
      <c r="AM793" s="91"/>
    </row>
    <row r="794" hidden="1" outlineLevel="2">
      <c r="A794" s="144"/>
      <c r="B794" s="93"/>
      <c r="C794" s="93"/>
      <c r="D794" s="11">
        <v>2015.0</v>
      </c>
      <c r="E794" s="94">
        <f t="shared" si="11"/>
        <v>555.209</v>
      </c>
      <c r="F794" s="94">
        <f t="shared" ref="F794:G794" si="1833">I794+L794+O794+R794+U794+X794+AA794+AD794+AK794+AG794</f>
        <v>511.209</v>
      </c>
      <c r="G794" s="94">
        <f t="shared" si="1833"/>
        <v>44</v>
      </c>
      <c r="H794" s="95">
        <f t="shared" si="13"/>
        <v>0</v>
      </c>
      <c r="I794" s="96"/>
      <c r="J794" s="96"/>
      <c r="K794" s="97">
        <f t="shared" si="51"/>
        <v>511.209</v>
      </c>
      <c r="L794" s="98">
        <v>511.209</v>
      </c>
      <c r="M794" s="96"/>
      <c r="N794" s="95">
        <f t="shared" si="17"/>
        <v>0</v>
      </c>
      <c r="O794" s="96"/>
      <c r="P794" s="96"/>
      <c r="Q794" s="95">
        <f t="shared" si="19"/>
        <v>0</v>
      </c>
      <c r="R794" s="96"/>
      <c r="S794" s="96"/>
      <c r="T794" s="95">
        <f t="shared" si="21"/>
        <v>0</v>
      </c>
      <c r="U794" s="96"/>
      <c r="V794" s="96"/>
      <c r="W794" s="95">
        <f t="shared" si="23"/>
        <v>0</v>
      </c>
      <c r="X794" s="96"/>
      <c r="Y794" s="96"/>
      <c r="Z794" s="95">
        <f t="shared" si="103"/>
        <v>0</v>
      </c>
      <c r="AA794" s="96"/>
      <c r="AB794" s="96"/>
      <c r="AC794" s="95">
        <f t="shared" si="104"/>
        <v>0</v>
      </c>
      <c r="AD794" s="96"/>
      <c r="AE794" s="96"/>
      <c r="AF794" s="95">
        <f t="shared" si="1414"/>
        <v>0</v>
      </c>
      <c r="AG794" s="96"/>
      <c r="AH794" s="96"/>
      <c r="AI794" s="99"/>
      <c r="AJ794" s="95">
        <f t="shared" si="31"/>
        <v>44</v>
      </c>
      <c r="AK794" s="96"/>
      <c r="AL794" s="98">
        <v>44.0</v>
      </c>
      <c r="AM794" s="99"/>
    </row>
    <row r="795" hidden="1" outlineLevel="2">
      <c r="A795" s="144"/>
      <c r="B795" s="93"/>
      <c r="C795" s="93"/>
      <c r="D795" s="11">
        <v>2016.0</v>
      </c>
      <c r="E795" s="94">
        <f t="shared" si="11"/>
        <v>49.2</v>
      </c>
      <c r="F795" s="94">
        <f t="shared" ref="F795:G795" si="1834">I795+L795+O795+R795+U795+X795+AA795+AD795+AK795+AG795</f>
        <v>37.2</v>
      </c>
      <c r="G795" s="94">
        <f t="shared" si="1834"/>
        <v>12</v>
      </c>
      <c r="H795" s="95">
        <f t="shared" si="13"/>
        <v>0</v>
      </c>
      <c r="I795" s="96"/>
      <c r="J795" s="96"/>
      <c r="K795" s="95">
        <f t="shared" si="51"/>
        <v>0</v>
      </c>
      <c r="L795" s="96"/>
      <c r="M795" s="96"/>
      <c r="N795" s="95">
        <f t="shared" si="17"/>
        <v>0</v>
      </c>
      <c r="O795" s="96"/>
      <c r="P795" s="96"/>
      <c r="Q795" s="95">
        <f t="shared" si="19"/>
        <v>0</v>
      </c>
      <c r="R795" s="96"/>
      <c r="S795" s="96"/>
      <c r="T795" s="95">
        <f t="shared" si="21"/>
        <v>0</v>
      </c>
      <c r="U795" s="96"/>
      <c r="V795" s="96"/>
      <c r="W795" s="95">
        <f t="shared" si="23"/>
        <v>0</v>
      </c>
      <c r="X795" s="96"/>
      <c r="Y795" s="96"/>
      <c r="Z795" s="97">
        <f t="shared" si="103"/>
        <v>37.2</v>
      </c>
      <c r="AA795" s="98">
        <v>37.2</v>
      </c>
      <c r="AB795" s="96"/>
      <c r="AC795" s="95">
        <f t="shared" si="104"/>
        <v>0</v>
      </c>
      <c r="AD795" s="96"/>
      <c r="AE795" s="96"/>
      <c r="AF795" s="95">
        <f t="shared" si="1414"/>
        <v>0</v>
      </c>
      <c r="AG795" s="96"/>
      <c r="AH795" s="96"/>
      <c r="AI795" s="99"/>
      <c r="AJ795" s="95">
        <f t="shared" si="31"/>
        <v>12</v>
      </c>
      <c r="AK795" s="96"/>
      <c r="AL795" s="98">
        <v>12.0</v>
      </c>
      <c r="AM795" s="99"/>
    </row>
    <row r="796" hidden="1" outlineLevel="2">
      <c r="A796" s="144"/>
      <c r="B796" s="93"/>
      <c r="C796" s="93"/>
      <c r="D796" s="11">
        <v>2017.0</v>
      </c>
      <c r="E796" s="94">
        <f t="shared" si="11"/>
        <v>78.3</v>
      </c>
      <c r="F796" s="94">
        <f t="shared" ref="F796:G796" si="1835">I796+L796+O796+R796+U796+X796+AA796+AD796+AK796+AG796</f>
        <v>0</v>
      </c>
      <c r="G796" s="94">
        <f t="shared" si="1835"/>
        <v>78.3</v>
      </c>
      <c r="H796" s="95">
        <f t="shared" si="13"/>
        <v>0</v>
      </c>
      <c r="I796" s="96"/>
      <c r="J796" s="96"/>
      <c r="K796" s="95">
        <f t="shared" si="51"/>
        <v>0</v>
      </c>
      <c r="L796" s="96"/>
      <c r="M796" s="96"/>
      <c r="N796" s="95">
        <f t="shared" si="17"/>
        <v>0</v>
      </c>
      <c r="O796" s="96"/>
      <c r="P796" s="96"/>
      <c r="Q796" s="95">
        <f t="shared" si="19"/>
        <v>0</v>
      </c>
      <c r="R796" s="96"/>
      <c r="S796" s="96"/>
      <c r="T796" s="95">
        <f t="shared" si="21"/>
        <v>0</v>
      </c>
      <c r="U796" s="96"/>
      <c r="V796" s="96"/>
      <c r="W796" s="95">
        <f t="shared" si="23"/>
        <v>0</v>
      </c>
      <c r="X796" s="96"/>
      <c r="Y796" s="96"/>
      <c r="Z796" s="95">
        <f t="shared" si="103"/>
        <v>0</v>
      </c>
      <c r="AA796" s="96"/>
      <c r="AB796" s="96"/>
      <c r="AC796" s="95">
        <f t="shared" si="104"/>
        <v>0</v>
      </c>
      <c r="AD796" s="96"/>
      <c r="AE796" s="96"/>
      <c r="AF796" s="95">
        <f t="shared" si="1414"/>
        <v>0</v>
      </c>
      <c r="AG796" s="96"/>
      <c r="AH796" s="96"/>
      <c r="AI796" s="99"/>
      <c r="AJ796" s="95">
        <f t="shared" si="31"/>
        <v>78.3</v>
      </c>
      <c r="AK796" s="96"/>
      <c r="AL796" s="98">
        <v>78.3</v>
      </c>
      <c r="AM796" s="99"/>
    </row>
    <row r="797" hidden="1" outlineLevel="2">
      <c r="A797" s="144"/>
      <c r="B797" s="93"/>
      <c r="C797" s="93"/>
      <c r="D797" s="11">
        <v>2018.0</v>
      </c>
      <c r="E797" s="94">
        <f t="shared" si="11"/>
        <v>257.3</v>
      </c>
      <c r="F797" s="94">
        <f t="shared" ref="F797:G797" si="1836">I797+L797+O797+R797+U797+X797+AA797+AD797+AK797+AG797</f>
        <v>0</v>
      </c>
      <c r="G797" s="94">
        <f t="shared" si="1836"/>
        <v>257.3</v>
      </c>
      <c r="H797" s="95">
        <f t="shared" si="13"/>
        <v>0</v>
      </c>
      <c r="I797" s="96"/>
      <c r="J797" s="96"/>
      <c r="K797" s="95">
        <f t="shared" si="51"/>
        <v>0</v>
      </c>
      <c r="L797" s="96"/>
      <c r="M797" s="96"/>
      <c r="N797" s="95">
        <f t="shared" si="17"/>
        <v>0</v>
      </c>
      <c r="O797" s="96"/>
      <c r="P797" s="96"/>
      <c r="Q797" s="95">
        <f t="shared" si="19"/>
        <v>0</v>
      </c>
      <c r="R797" s="96"/>
      <c r="S797" s="96"/>
      <c r="T797" s="95">
        <f t="shared" si="21"/>
        <v>0</v>
      </c>
      <c r="U797" s="96"/>
      <c r="V797" s="96"/>
      <c r="W797" s="95">
        <f t="shared" si="23"/>
        <v>0</v>
      </c>
      <c r="X797" s="96"/>
      <c r="Y797" s="96"/>
      <c r="Z797" s="95">
        <f t="shared" si="103"/>
        <v>0</v>
      </c>
      <c r="AA797" s="96"/>
      <c r="AB797" s="96"/>
      <c r="AC797" s="95">
        <f t="shared" si="104"/>
        <v>0</v>
      </c>
      <c r="AD797" s="96"/>
      <c r="AE797" s="96"/>
      <c r="AF797" s="95">
        <f t="shared" si="1414"/>
        <v>126.5</v>
      </c>
      <c r="AG797" s="96"/>
      <c r="AH797" s="98">
        <v>126.5</v>
      </c>
      <c r="AI797" s="99"/>
      <c r="AJ797" s="95">
        <f t="shared" si="31"/>
        <v>130.8</v>
      </c>
      <c r="AK797" s="96"/>
      <c r="AL797" s="98">
        <v>130.8</v>
      </c>
      <c r="AM797" s="99"/>
    </row>
    <row r="798" hidden="1" outlineLevel="2">
      <c r="A798" s="144"/>
      <c r="B798" s="93"/>
      <c r="C798" s="93"/>
      <c r="D798" s="11">
        <v>2019.0</v>
      </c>
      <c r="E798" s="94">
        <f t="shared" si="11"/>
        <v>1122.478</v>
      </c>
      <c r="F798" s="94">
        <f t="shared" ref="F798:G798" si="1837">I798+L798+O798+R798+U798+X798+AA798+AD798+AK798+AG798</f>
        <v>926.578</v>
      </c>
      <c r="G798" s="94">
        <f t="shared" si="1837"/>
        <v>195.9</v>
      </c>
      <c r="H798" s="95">
        <f t="shared" si="13"/>
        <v>0</v>
      </c>
      <c r="I798" s="96"/>
      <c r="J798" s="96"/>
      <c r="K798" s="95">
        <f t="shared" si="51"/>
        <v>0</v>
      </c>
      <c r="L798" s="96"/>
      <c r="M798" s="96"/>
      <c r="N798" s="95">
        <f t="shared" si="17"/>
        <v>0</v>
      </c>
      <c r="O798" s="96"/>
      <c r="P798" s="96"/>
      <c r="Q798" s="95">
        <f t="shared" si="19"/>
        <v>0</v>
      </c>
      <c r="R798" s="96"/>
      <c r="S798" s="96"/>
      <c r="T798" s="95">
        <f t="shared" si="21"/>
        <v>0</v>
      </c>
      <c r="U798" s="96"/>
      <c r="V798" s="96"/>
      <c r="W798" s="95">
        <f t="shared" si="23"/>
        <v>0</v>
      </c>
      <c r="X798" s="96"/>
      <c r="Y798" s="96"/>
      <c r="Z798" s="95">
        <f t="shared" si="103"/>
        <v>0</v>
      </c>
      <c r="AA798" s="96"/>
      <c r="AB798" s="96"/>
      <c r="AC798" s="97">
        <f t="shared" si="104"/>
        <v>603.09869</v>
      </c>
      <c r="AD798" s="98">
        <v>603.09869</v>
      </c>
      <c r="AE798" s="96"/>
      <c r="AF798" s="97">
        <f t="shared" si="1414"/>
        <v>375.77931</v>
      </c>
      <c r="AG798" s="98">
        <v>323.47931</v>
      </c>
      <c r="AH798" s="98">
        <v>52.3</v>
      </c>
      <c r="AI798" s="99"/>
      <c r="AJ798" s="95">
        <f t="shared" si="31"/>
        <v>143.6</v>
      </c>
      <c r="AK798" s="96"/>
      <c r="AL798" s="98">
        <v>143.6</v>
      </c>
      <c r="AM798" s="99"/>
    </row>
    <row r="799" hidden="1" outlineLevel="2">
      <c r="A799" s="144"/>
      <c r="B799" s="93"/>
      <c r="C799" s="93"/>
      <c r="D799" s="11">
        <v>2020.0</v>
      </c>
      <c r="E799" s="94">
        <f t="shared" si="11"/>
        <v>863.2</v>
      </c>
      <c r="F799" s="94">
        <f t="shared" ref="F799:G799" si="1838">I799+L799+O799+R799+U799+X799+AA799+AD799+AK799+AG799</f>
        <v>365</v>
      </c>
      <c r="G799" s="94">
        <f t="shared" si="1838"/>
        <v>498.2</v>
      </c>
      <c r="H799" s="95">
        <f t="shared" si="13"/>
        <v>0</v>
      </c>
      <c r="I799" s="96"/>
      <c r="J799" s="96"/>
      <c r="K799" s="95">
        <f t="shared" si="51"/>
        <v>0</v>
      </c>
      <c r="L799" s="96"/>
      <c r="M799" s="96"/>
      <c r="N799" s="95">
        <f t="shared" si="17"/>
        <v>0</v>
      </c>
      <c r="O799" s="96"/>
      <c r="P799" s="96"/>
      <c r="Q799" s="95">
        <f t="shared" si="19"/>
        <v>0</v>
      </c>
      <c r="R799" s="96"/>
      <c r="S799" s="96"/>
      <c r="T799" s="95">
        <f t="shared" si="21"/>
        <v>0</v>
      </c>
      <c r="U799" s="96"/>
      <c r="V799" s="96"/>
      <c r="W799" s="95">
        <f t="shared" si="23"/>
        <v>0</v>
      </c>
      <c r="X799" s="96"/>
      <c r="Y799" s="96"/>
      <c r="Z799" s="95">
        <f t="shared" si="103"/>
        <v>0</v>
      </c>
      <c r="AA799" s="96"/>
      <c r="AB799" s="96"/>
      <c r="AC799" s="95">
        <f t="shared" si="104"/>
        <v>0</v>
      </c>
      <c r="AD799" s="96"/>
      <c r="AE799" s="96"/>
      <c r="AF799" s="97">
        <f t="shared" si="1414"/>
        <v>597.2</v>
      </c>
      <c r="AG799" s="98">
        <f>220+104+41</f>
        <v>365</v>
      </c>
      <c r="AH799" s="98">
        <v>232.2</v>
      </c>
      <c r="AI799" s="103" t="s">
        <v>321</v>
      </c>
      <c r="AJ799" s="95">
        <f t="shared" si="31"/>
        <v>266</v>
      </c>
      <c r="AK799" s="96"/>
      <c r="AL799" s="98">
        <v>266.0</v>
      </c>
      <c r="AM799" s="99"/>
    </row>
    <row r="800" hidden="1" outlineLevel="2">
      <c r="A800" s="144"/>
      <c r="B800" s="93"/>
      <c r="C800" s="93"/>
      <c r="D800" s="35">
        <v>2021.0</v>
      </c>
      <c r="E800" s="94">
        <f t="shared" si="11"/>
        <v>0</v>
      </c>
      <c r="F800" s="94">
        <f t="shared" ref="F800:G800" si="1839">I800+L800+O800+R800+U800+X800+AA800+AD800+AK800+AG800</f>
        <v>0</v>
      </c>
      <c r="G800" s="94">
        <f t="shared" si="1839"/>
        <v>0</v>
      </c>
      <c r="H800" s="95">
        <f t="shared" si="13"/>
        <v>0</v>
      </c>
      <c r="I800" s="96"/>
      <c r="J800" s="96"/>
      <c r="K800" s="95">
        <f t="shared" si="51"/>
        <v>0</v>
      </c>
      <c r="L800" s="96"/>
      <c r="M800" s="96"/>
      <c r="N800" s="95">
        <f t="shared" si="17"/>
        <v>0</v>
      </c>
      <c r="O800" s="96"/>
      <c r="P800" s="96"/>
      <c r="Q800" s="95">
        <f t="shared" si="19"/>
        <v>0</v>
      </c>
      <c r="R800" s="96"/>
      <c r="S800" s="96"/>
      <c r="T800" s="95">
        <f t="shared" si="21"/>
        <v>0</v>
      </c>
      <c r="U800" s="96"/>
      <c r="V800" s="96"/>
      <c r="W800" s="95">
        <f t="shared" si="23"/>
        <v>0</v>
      </c>
      <c r="X800" s="96"/>
      <c r="Y800" s="96"/>
      <c r="Z800" s="95">
        <f t="shared" si="103"/>
        <v>0</v>
      </c>
      <c r="AA800" s="96"/>
      <c r="AB800" s="96"/>
      <c r="AC800" s="95">
        <f t="shared" si="104"/>
        <v>0</v>
      </c>
      <c r="AD800" s="96"/>
      <c r="AE800" s="96"/>
      <c r="AF800" s="97">
        <f t="shared" si="1414"/>
        <v>0</v>
      </c>
      <c r="AG800" s="98"/>
      <c r="AH800" s="98"/>
      <c r="AI800" s="99"/>
      <c r="AJ800" s="95">
        <f t="shared" si="31"/>
        <v>0</v>
      </c>
      <c r="AK800" s="96"/>
      <c r="AL800" s="98"/>
      <c r="AM800" s="99"/>
    </row>
    <row r="801" hidden="1" outlineLevel="1" collapsed="1">
      <c r="A801" s="145">
        <v>99.0</v>
      </c>
      <c r="B801" s="88" t="s">
        <v>322</v>
      </c>
      <c r="C801" s="88" t="s">
        <v>323</v>
      </c>
      <c r="D801" s="24"/>
      <c r="E801" s="89">
        <f t="shared" si="11"/>
        <v>7240.17701</v>
      </c>
      <c r="F801" s="89">
        <f t="shared" ref="F801:G801" si="1840">SUM(F802:F808)</f>
        <v>5704.37701</v>
      </c>
      <c r="G801" s="89">
        <f t="shared" si="1840"/>
        <v>1535.8</v>
      </c>
      <c r="H801" s="90">
        <f t="shared" si="13"/>
        <v>88.0958</v>
      </c>
      <c r="I801" s="88">
        <f t="shared" ref="I801:J801" si="1841">SUM(I802:I808)</f>
        <v>88.0958</v>
      </c>
      <c r="J801" s="88">
        <f t="shared" si="1841"/>
        <v>0</v>
      </c>
      <c r="K801" s="90">
        <f t="shared" si="51"/>
        <v>447.5191</v>
      </c>
      <c r="L801" s="88">
        <f t="shared" ref="L801:M801" si="1842">SUM(L802:L808)</f>
        <v>447.5191</v>
      </c>
      <c r="M801" s="88">
        <f t="shared" si="1842"/>
        <v>0</v>
      </c>
      <c r="N801" s="90">
        <f t="shared" si="17"/>
        <v>0</v>
      </c>
      <c r="O801" s="88">
        <f t="shared" ref="O801:P801" si="1843">SUM(O802:O808)</f>
        <v>0</v>
      </c>
      <c r="P801" s="88">
        <f t="shared" si="1843"/>
        <v>0</v>
      </c>
      <c r="Q801" s="90">
        <f t="shared" si="19"/>
        <v>727.6132</v>
      </c>
      <c r="R801" s="88">
        <f t="shared" ref="R801:S801" si="1844">SUM(R802:R808)</f>
        <v>727.6132</v>
      </c>
      <c r="S801" s="88">
        <f t="shared" si="1844"/>
        <v>0</v>
      </c>
      <c r="T801" s="90">
        <f t="shared" si="21"/>
        <v>0</v>
      </c>
      <c r="U801" s="88">
        <f t="shared" ref="U801:V801" si="1845">SUM(U802:U808)</f>
        <v>0</v>
      </c>
      <c r="V801" s="88">
        <f t="shared" si="1845"/>
        <v>0</v>
      </c>
      <c r="W801" s="90">
        <f t="shared" si="23"/>
        <v>0</v>
      </c>
      <c r="X801" s="88">
        <f t="shared" ref="X801:Y801" si="1846">SUM(X802:X808)</f>
        <v>0</v>
      </c>
      <c r="Y801" s="88">
        <f t="shared" si="1846"/>
        <v>0</v>
      </c>
      <c r="Z801" s="90">
        <f t="shared" si="103"/>
        <v>1191.57</v>
      </c>
      <c r="AA801" s="88">
        <f t="shared" ref="AA801:AB801" si="1847">SUM(AA802:AA808)</f>
        <v>1191.57</v>
      </c>
      <c r="AB801" s="88">
        <f t="shared" si="1847"/>
        <v>0</v>
      </c>
      <c r="AC801" s="90">
        <f t="shared" si="104"/>
        <v>55.946</v>
      </c>
      <c r="AD801" s="88">
        <f t="shared" ref="AD801:AE801" si="1848">SUM(AD802:AD808)</f>
        <v>55.946</v>
      </c>
      <c r="AE801" s="88">
        <f t="shared" si="1848"/>
        <v>0</v>
      </c>
      <c r="AF801" s="90">
        <f t="shared" si="1414"/>
        <v>3105.53291</v>
      </c>
      <c r="AG801" s="88">
        <f t="shared" ref="AG801:AH801" si="1849">SUM(AG802:AG808)</f>
        <v>3065.63291</v>
      </c>
      <c r="AH801" s="88">
        <f t="shared" si="1849"/>
        <v>39.9</v>
      </c>
      <c r="AI801" s="91"/>
      <c r="AJ801" s="90">
        <f t="shared" si="31"/>
        <v>1623.9</v>
      </c>
      <c r="AK801" s="88">
        <f t="shared" ref="AK801:AL801" si="1850">SUM(AK802:AK808)</f>
        <v>128</v>
      </c>
      <c r="AL801" s="88">
        <f t="shared" si="1850"/>
        <v>1495.9</v>
      </c>
      <c r="AM801" s="91"/>
    </row>
    <row r="802" hidden="1" outlineLevel="2">
      <c r="A802" s="144"/>
      <c r="B802" s="93"/>
      <c r="C802" s="93"/>
      <c r="D802" s="11">
        <v>2015.0</v>
      </c>
      <c r="E802" s="94">
        <f t="shared" si="11"/>
        <v>1173.8499</v>
      </c>
      <c r="F802" s="94">
        <f t="shared" ref="F802:G802" si="1851">I802+L802+O802+R802+U802+X802+AA802+AD802+AK802+AG802</f>
        <v>1160.7499</v>
      </c>
      <c r="G802" s="94">
        <f t="shared" si="1851"/>
        <v>13.1</v>
      </c>
      <c r="H802" s="97">
        <f t="shared" si="13"/>
        <v>88.0958</v>
      </c>
      <c r="I802" s="98">
        <v>88.0958</v>
      </c>
      <c r="J802" s="96"/>
      <c r="K802" s="97">
        <f t="shared" si="51"/>
        <v>447.5191</v>
      </c>
      <c r="L802" s="98">
        <v>447.5191</v>
      </c>
      <c r="M802" s="96"/>
      <c r="N802" s="95">
        <f t="shared" si="17"/>
        <v>0</v>
      </c>
      <c r="O802" s="96"/>
      <c r="P802" s="96"/>
      <c r="Q802" s="97">
        <f t="shared" si="19"/>
        <v>428.6132</v>
      </c>
      <c r="R802" s="98">
        <v>428.6132</v>
      </c>
      <c r="S802" s="96"/>
      <c r="T802" s="95">
        <f t="shared" si="21"/>
        <v>0</v>
      </c>
      <c r="U802" s="96"/>
      <c r="V802" s="96"/>
      <c r="W802" s="95">
        <f t="shared" si="23"/>
        <v>0</v>
      </c>
      <c r="X802" s="96"/>
      <c r="Y802" s="96"/>
      <c r="Z802" s="95">
        <f t="shared" si="103"/>
        <v>0</v>
      </c>
      <c r="AA802" s="96"/>
      <c r="AB802" s="96"/>
      <c r="AC802" s="95">
        <f t="shared" si="104"/>
        <v>0</v>
      </c>
      <c r="AD802" s="96"/>
      <c r="AE802" s="96"/>
      <c r="AF802" s="97">
        <f t="shared" si="1414"/>
        <v>200.5218</v>
      </c>
      <c r="AG802" s="98">
        <v>196.5218</v>
      </c>
      <c r="AH802" s="98">
        <v>4.0</v>
      </c>
      <c r="AI802" s="99"/>
      <c r="AJ802" s="95">
        <f t="shared" si="31"/>
        <v>9.1</v>
      </c>
      <c r="AK802" s="96"/>
      <c r="AL802" s="98">
        <v>9.1</v>
      </c>
      <c r="AM802" s="99"/>
    </row>
    <row r="803" hidden="1" outlineLevel="2">
      <c r="A803" s="144"/>
      <c r="B803" s="93"/>
      <c r="C803" s="93"/>
      <c r="D803" s="11">
        <v>2016.0</v>
      </c>
      <c r="E803" s="94">
        <f t="shared" si="11"/>
        <v>1943.67</v>
      </c>
      <c r="F803" s="94">
        <f t="shared" ref="F803:G803" si="1852">I803+L803+O803+R803+U803+X803+AA803+AD803+AK803+AG803</f>
        <v>1590.17</v>
      </c>
      <c r="G803" s="94">
        <f t="shared" si="1852"/>
        <v>353.5</v>
      </c>
      <c r="H803" s="95">
        <f t="shared" si="13"/>
        <v>0</v>
      </c>
      <c r="I803" s="96"/>
      <c r="J803" s="96"/>
      <c r="K803" s="95">
        <f t="shared" si="51"/>
        <v>0</v>
      </c>
      <c r="L803" s="96"/>
      <c r="M803" s="96"/>
      <c r="N803" s="95">
        <f t="shared" si="17"/>
        <v>0</v>
      </c>
      <c r="O803" s="96"/>
      <c r="P803" s="96"/>
      <c r="Q803" s="95">
        <f t="shared" si="19"/>
        <v>0</v>
      </c>
      <c r="R803" s="96"/>
      <c r="S803" s="96"/>
      <c r="T803" s="95">
        <f t="shared" si="21"/>
        <v>0</v>
      </c>
      <c r="U803" s="96"/>
      <c r="V803" s="96"/>
      <c r="W803" s="95">
        <f t="shared" si="23"/>
        <v>0</v>
      </c>
      <c r="X803" s="96"/>
      <c r="Y803" s="96"/>
      <c r="Z803" s="97">
        <f t="shared" si="103"/>
        <v>1191.57</v>
      </c>
      <c r="AA803" s="98">
        <v>1191.57</v>
      </c>
      <c r="AB803" s="96"/>
      <c r="AC803" s="95">
        <f t="shared" si="104"/>
        <v>0</v>
      </c>
      <c r="AD803" s="96"/>
      <c r="AE803" s="96"/>
      <c r="AF803" s="97">
        <f t="shared" si="1414"/>
        <v>403.4</v>
      </c>
      <c r="AG803" s="98">
        <v>398.6</v>
      </c>
      <c r="AH803" s="98">
        <v>4.8</v>
      </c>
      <c r="AI803" s="99"/>
      <c r="AJ803" s="95">
        <f t="shared" si="31"/>
        <v>348.7</v>
      </c>
      <c r="AK803" s="96"/>
      <c r="AL803" s="98">
        <v>348.7</v>
      </c>
      <c r="AM803" s="99"/>
    </row>
    <row r="804" hidden="1" outlineLevel="2">
      <c r="A804" s="144"/>
      <c r="B804" s="93"/>
      <c r="C804" s="93"/>
      <c r="D804" s="11">
        <v>2017.0</v>
      </c>
      <c r="E804" s="94">
        <f t="shared" si="11"/>
        <v>1473.08695</v>
      </c>
      <c r="F804" s="94">
        <f t="shared" ref="F804:G804" si="1853">I804+L804+O804+R804+U804+X804+AA804+AD804+AK804+AG804</f>
        <v>1404.98695</v>
      </c>
      <c r="G804" s="94">
        <f t="shared" si="1853"/>
        <v>68.1</v>
      </c>
      <c r="H804" s="95">
        <f t="shared" si="13"/>
        <v>0</v>
      </c>
      <c r="I804" s="96"/>
      <c r="J804" s="96"/>
      <c r="K804" s="95">
        <f t="shared" si="51"/>
        <v>0</v>
      </c>
      <c r="L804" s="96"/>
      <c r="M804" s="96"/>
      <c r="N804" s="95">
        <f t="shared" si="17"/>
        <v>0</v>
      </c>
      <c r="O804" s="96"/>
      <c r="P804" s="96"/>
      <c r="Q804" s="95">
        <f t="shared" si="19"/>
        <v>0</v>
      </c>
      <c r="R804" s="96"/>
      <c r="S804" s="96"/>
      <c r="T804" s="95">
        <f t="shared" si="21"/>
        <v>0</v>
      </c>
      <c r="U804" s="96"/>
      <c r="V804" s="96"/>
      <c r="W804" s="95">
        <f t="shared" si="23"/>
        <v>0</v>
      </c>
      <c r="X804" s="96"/>
      <c r="Y804" s="96"/>
      <c r="Z804" s="95">
        <f t="shared" si="103"/>
        <v>0</v>
      </c>
      <c r="AA804" s="96"/>
      <c r="AB804" s="96"/>
      <c r="AC804" s="97">
        <f t="shared" si="104"/>
        <v>44.946</v>
      </c>
      <c r="AD804" s="98">
        <v>44.946</v>
      </c>
      <c r="AE804" s="96"/>
      <c r="AF804" s="97">
        <f t="shared" si="1414"/>
        <v>1237.74095</v>
      </c>
      <c r="AG804" s="98">
        <v>1232.04095</v>
      </c>
      <c r="AH804" s="98">
        <v>5.7</v>
      </c>
      <c r="AI804" s="99"/>
      <c r="AJ804" s="97">
        <f t="shared" si="31"/>
        <v>190.4</v>
      </c>
      <c r="AK804" s="98">
        <v>128.0</v>
      </c>
      <c r="AL804" s="98">
        <v>62.4</v>
      </c>
      <c r="AM804" s="99"/>
    </row>
    <row r="805" hidden="1" outlineLevel="2">
      <c r="A805" s="144"/>
      <c r="B805" s="93"/>
      <c r="C805" s="93"/>
      <c r="D805" s="11">
        <v>2018.0</v>
      </c>
      <c r="E805" s="94">
        <f t="shared" si="11"/>
        <v>350.14128</v>
      </c>
      <c r="F805" s="94">
        <f t="shared" ref="F805:G805" si="1854">I805+L805+O805+R805+U805+X805+AA805+AD805+AK805+AG805</f>
        <v>102.14128</v>
      </c>
      <c r="G805" s="94">
        <f t="shared" si="1854"/>
        <v>248</v>
      </c>
      <c r="H805" s="95">
        <f t="shared" si="13"/>
        <v>0</v>
      </c>
      <c r="I805" s="96"/>
      <c r="J805" s="96"/>
      <c r="K805" s="95">
        <f t="shared" si="51"/>
        <v>0</v>
      </c>
      <c r="L805" s="96"/>
      <c r="M805" s="96"/>
      <c r="N805" s="95">
        <f t="shared" si="17"/>
        <v>0</v>
      </c>
      <c r="O805" s="96"/>
      <c r="P805" s="96"/>
      <c r="Q805" s="95">
        <f t="shared" si="19"/>
        <v>0</v>
      </c>
      <c r="R805" s="96"/>
      <c r="S805" s="96"/>
      <c r="T805" s="95">
        <f t="shared" si="21"/>
        <v>0</v>
      </c>
      <c r="U805" s="96"/>
      <c r="V805" s="96"/>
      <c r="W805" s="95">
        <f t="shared" si="23"/>
        <v>0</v>
      </c>
      <c r="X805" s="96"/>
      <c r="Y805" s="96"/>
      <c r="Z805" s="95">
        <f t="shared" si="103"/>
        <v>0</v>
      </c>
      <c r="AA805" s="96"/>
      <c r="AB805" s="96"/>
      <c r="AC805" s="95">
        <f t="shared" si="104"/>
        <v>0</v>
      </c>
      <c r="AD805" s="96"/>
      <c r="AE805" s="96"/>
      <c r="AF805" s="97">
        <f t="shared" si="1414"/>
        <v>112.34128</v>
      </c>
      <c r="AG805" s="98">
        <v>102.14128</v>
      </c>
      <c r="AH805" s="98">
        <v>10.2</v>
      </c>
      <c r="AI805" s="99"/>
      <c r="AJ805" s="95">
        <f t="shared" si="31"/>
        <v>237.8</v>
      </c>
      <c r="AK805" s="96"/>
      <c r="AL805" s="98">
        <v>237.8</v>
      </c>
      <c r="AM805" s="99"/>
    </row>
    <row r="806" hidden="1" outlineLevel="2">
      <c r="A806" s="144"/>
      <c r="B806" s="93"/>
      <c r="C806" s="93"/>
      <c r="D806" s="11">
        <v>2019.0</v>
      </c>
      <c r="E806" s="94">
        <f t="shared" si="11"/>
        <v>1490.82888</v>
      </c>
      <c r="F806" s="94">
        <f t="shared" ref="F806:G806" si="1855">I806+L806+O806+R806+U806+X806+AA806+AD806+AK806+AG806</f>
        <v>1101.32888</v>
      </c>
      <c r="G806" s="94">
        <f t="shared" si="1855"/>
        <v>389.5</v>
      </c>
      <c r="H806" s="95">
        <f t="shared" si="13"/>
        <v>0</v>
      </c>
      <c r="I806" s="96"/>
      <c r="J806" s="96"/>
      <c r="K806" s="95">
        <f t="shared" si="51"/>
        <v>0</v>
      </c>
      <c r="L806" s="96"/>
      <c r="M806" s="96"/>
      <c r="N806" s="95">
        <f t="shared" si="17"/>
        <v>0</v>
      </c>
      <c r="O806" s="96"/>
      <c r="P806" s="96"/>
      <c r="Q806" s="95">
        <f t="shared" si="19"/>
        <v>0</v>
      </c>
      <c r="R806" s="96"/>
      <c r="S806" s="96"/>
      <c r="T806" s="95">
        <f t="shared" si="21"/>
        <v>0</v>
      </c>
      <c r="U806" s="96"/>
      <c r="V806" s="96"/>
      <c r="W806" s="95">
        <f t="shared" si="23"/>
        <v>0</v>
      </c>
      <c r="X806" s="96"/>
      <c r="Y806" s="96"/>
      <c r="Z806" s="95">
        <f t="shared" si="103"/>
        <v>0</v>
      </c>
      <c r="AA806" s="96"/>
      <c r="AB806" s="96"/>
      <c r="AC806" s="95">
        <f t="shared" si="104"/>
        <v>0</v>
      </c>
      <c r="AD806" s="96"/>
      <c r="AE806" s="96"/>
      <c r="AF806" s="97">
        <f t="shared" si="1414"/>
        <v>1108.52888</v>
      </c>
      <c r="AG806" s="98">
        <v>1101.32888</v>
      </c>
      <c r="AH806" s="98">
        <v>7.2</v>
      </c>
      <c r="AI806" s="99"/>
      <c r="AJ806" s="95">
        <f t="shared" si="31"/>
        <v>382.3</v>
      </c>
      <c r="AK806" s="96"/>
      <c r="AL806" s="98">
        <v>382.3</v>
      </c>
      <c r="AM806" s="99"/>
    </row>
    <row r="807" hidden="1" outlineLevel="2">
      <c r="A807" s="144"/>
      <c r="B807" s="93"/>
      <c r="C807" s="93"/>
      <c r="D807" s="11">
        <v>2020.0</v>
      </c>
      <c r="E807" s="94">
        <f t="shared" si="11"/>
        <v>808.6</v>
      </c>
      <c r="F807" s="94">
        <f t="shared" ref="F807:G807" si="1856">I807+L807+O807+R807+U807+X807+AA807+AD807+AK807+AG807</f>
        <v>345</v>
      </c>
      <c r="G807" s="94">
        <f t="shared" si="1856"/>
        <v>463.6</v>
      </c>
      <c r="H807" s="95">
        <f t="shared" si="13"/>
        <v>0</v>
      </c>
      <c r="I807" s="96"/>
      <c r="J807" s="96"/>
      <c r="K807" s="95">
        <f t="shared" si="51"/>
        <v>0</v>
      </c>
      <c r="L807" s="96"/>
      <c r="M807" s="96"/>
      <c r="N807" s="95">
        <f t="shared" si="17"/>
        <v>0</v>
      </c>
      <c r="O807" s="96"/>
      <c r="P807" s="96"/>
      <c r="Q807" s="97">
        <f t="shared" si="19"/>
        <v>299</v>
      </c>
      <c r="R807" s="98">
        <v>299.0</v>
      </c>
      <c r="S807" s="96"/>
      <c r="T807" s="95">
        <f t="shared" si="21"/>
        <v>0</v>
      </c>
      <c r="U807" s="96"/>
      <c r="V807" s="96"/>
      <c r="W807" s="95">
        <f t="shared" si="23"/>
        <v>0</v>
      </c>
      <c r="X807" s="96"/>
      <c r="Y807" s="96"/>
      <c r="Z807" s="95">
        <f t="shared" si="103"/>
        <v>0</v>
      </c>
      <c r="AA807" s="96"/>
      <c r="AB807" s="96"/>
      <c r="AC807" s="97">
        <f t="shared" si="104"/>
        <v>11</v>
      </c>
      <c r="AD807" s="98">
        <v>11.0</v>
      </c>
      <c r="AE807" s="96"/>
      <c r="AF807" s="97">
        <f t="shared" si="1414"/>
        <v>43</v>
      </c>
      <c r="AG807" s="98">
        <v>35.0</v>
      </c>
      <c r="AH807" s="98">
        <v>8.0</v>
      </c>
      <c r="AI807" s="103" t="s">
        <v>324</v>
      </c>
      <c r="AJ807" s="95">
        <f t="shared" si="31"/>
        <v>455.6</v>
      </c>
      <c r="AK807" s="96"/>
      <c r="AL807" s="98">
        <v>455.6</v>
      </c>
      <c r="AM807" s="99"/>
    </row>
    <row r="808" hidden="1" outlineLevel="2">
      <c r="A808" s="144"/>
      <c r="B808" s="93"/>
      <c r="C808" s="93"/>
      <c r="D808" s="35">
        <v>2021.0</v>
      </c>
      <c r="E808" s="94">
        <f t="shared" si="11"/>
        <v>0</v>
      </c>
      <c r="F808" s="94">
        <f t="shared" ref="F808:G808" si="1857">I808+L808+O808+R808+U808+X808+AA808+AD808+AK808+AG808</f>
        <v>0</v>
      </c>
      <c r="G808" s="94">
        <f t="shared" si="1857"/>
        <v>0</v>
      </c>
      <c r="H808" s="95">
        <f t="shared" si="13"/>
        <v>0</v>
      </c>
      <c r="I808" s="96"/>
      <c r="J808" s="96"/>
      <c r="K808" s="95">
        <f t="shared" si="51"/>
        <v>0</v>
      </c>
      <c r="L808" s="96"/>
      <c r="M808" s="96"/>
      <c r="N808" s="95">
        <f t="shared" si="17"/>
        <v>0</v>
      </c>
      <c r="O808" s="96"/>
      <c r="P808" s="96"/>
      <c r="Q808" s="97">
        <f t="shared" si="19"/>
        <v>0</v>
      </c>
      <c r="R808" s="98"/>
      <c r="S808" s="96"/>
      <c r="T808" s="95">
        <f t="shared" si="21"/>
        <v>0</v>
      </c>
      <c r="U808" s="96"/>
      <c r="V808" s="96"/>
      <c r="W808" s="95">
        <f t="shared" si="23"/>
        <v>0</v>
      </c>
      <c r="X808" s="96"/>
      <c r="Y808" s="96"/>
      <c r="Z808" s="95">
        <f t="shared" si="103"/>
        <v>0</v>
      </c>
      <c r="AA808" s="96"/>
      <c r="AB808" s="96"/>
      <c r="AC808" s="97">
        <f t="shared" si="104"/>
        <v>0</v>
      </c>
      <c r="AD808" s="98"/>
      <c r="AE808" s="96"/>
      <c r="AF808" s="97">
        <f t="shared" si="1414"/>
        <v>0</v>
      </c>
      <c r="AG808" s="98"/>
      <c r="AH808" s="98"/>
      <c r="AI808" s="99"/>
      <c r="AJ808" s="95">
        <f t="shared" si="31"/>
        <v>0</v>
      </c>
      <c r="AK808" s="96"/>
      <c r="AL808" s="98"/>
      <c r="AM808" s="99"/>
    </row>
    <row r="809" hidden="1" outlineLevel="1" collapsed="1">
      <c r="A809" s="145">
        <v>100.0</v>
      </c>
      <c r="B809" s="88" t="s">
        <v>325</v>
      </c>
      <c r="C809" s="88" t="s">
        <v>326</v>
      </c>
      <c r="D809" s="24"/>
      <c r="E809" s="89">
        <f t="shared" si="11"/>
        <v>1704.46765</v>
      </c>
      <c r="F809" s="89">
        <f t="shared" ref="F809:G809" si="1858">SUM(F810:F816)</f>
        <v>612.26765</v>
      </c>
      <c r="G809" s="89">
        <f t="shared" si="1858"/>
        <v>1092.2</v>
      </c>
      <c r="H809" s="90">
        <f t="shared" si="13"/>
        <v>375.96458</v>
      </c>
      <c r="I809" s="88">
        <f t="shared" ref="I809:J809" si="1859">SUM(I810:I816)</f>
        <v>375.96458</v>
      </c>
      <c r="J809" s="88">
        <f t="shared" si="1859"/>
        <v>0</v>
      </c>
      <c r="K809" s="90">
        <f t="shared" si="51"/>
        <v>0</v>
      </c>
      <c r="L809" s="88">
        <f t="shared" ref="L809:M809" si="1860">SUM(L810:L816)</f>
        <v>0</v>
      </c>
      <c r="M809" s="88">
        <f t="shared" si="1860"/>
        <v>0</v>
      </c>
      <c r="N809" s="90">
        <f t="shared" si="17"/>
        <v>0</v>
      </c>
      <c r="O809" s="88">
        <f t="shared" ref="O809:P809" si="1861">SUM(O810:O816)</f>
        <v>0</v>
      </c>
      <c r="P809" s="88">
        <f t="shared" si="1861"/>
        <v>0</v>
      </c>
      <c r="Q809" s="90">
        <f t="shared" si="19"/>
        <v>0</v>
      </c>
      <c r="R809" s="88">
        <f t="shared" ref="R809:S809" si="1862">SUM(R810:R816)</f>
        <v>0</v>
      </c>
      <c r="S809" s="88">
        <f t="shared" si="1862"/>
        <v>0</v>
      </c>
      <c r="T809" s="90">
        <f t="shared" si="21"/>
        <v>133.26384</v>
      </c>
      <c r="U809" s="88">
        <f t="shared" ref="U809:V809" si="1863">SUM(U810:U816)</f>
        <v>133.26384</v>
      </c>
      <c r="V809" s="88">
        <f t="shared" si="1863"/>
        <v>0</v>
      </c>
      <c r="W809" s="90">
        <f t="shared" si="23"/>
        <v>0</v>
      </c>
      <c r="X809" s="88">
        <f t="shared" ref="X809:Y809" si="1864">SUM(X810:X816)</f>
        <v>0</v>
      </c>
      <c r="Y809" s="88">
        <f t="shared" si="1864"/>
        <v>0</v>
      </c>
      <c r="Z809" s="90">
        <f t="shared" si="103"/>
        <v>0</v>
      </c>
      <c r="AA809" s="88">
        <f t="shared" ref="AA809:AB809" si="1865">SUM(AA810:AA816)</f>
        <v>0</v>
      </c>
      <c r="AB809" s="88">
        <f t="shared" si="1865"/>
        <v>0</v>
      </c>
      <c r="AC809" s="90">
        <f t="shared" si="104"/>
        <v>0</v>
      </c>
      <c r="AD809" s="88">
        <f t="shared" ref="AD809:AE809" si="1866">SUM(AD810:AD816)</f>
        <v>0</v>
      </c>
      <c r="AE809" s="88">
        <f t="shared" si="1866"/>
        <v>0</v>
      </c>
      <c r="AF809" s="90">
        <f t="shared" si="1414"/>
        <v>320.13923</v>
      </c>
      <c r="AG809" s="88">
        <f t="shared" ref="AG809:AH809" si="1867">SUM(AG810:AG816)</f>
        <v>74.53923</v>
      </c>
      <c r="AH809" s="88">
        <f t="shared" si="1867"/>
        <v>245.6</v>
      </c>
      <c r="AI809" s="91"/>
      <c r="AJ809" s="90">
        <f t="shared" si="31"/>
        <v>875.1</v>
      </c>
      <c r="AK809" s="88">
        <f t="shared" ref="AK809:AL809" si="1868">SUM(AK810:AK816)</f>
        <v>28.5</v>
      </c>
      <c r="AL809" s="88">
        <f t="shared" si="1868"/>
        <v>846.6</v>
      </c>
      <c r="AM809" s="91"/>
    </row>
    <row r="810" hidden="1" outlineLevel="2">
      <c r="A810" s="144"/>
      <c r="B810" s="93"/>
      <c r="C810" s="93"/>
      <c r="D810" s="11">
        <v>2015.0</v>
      </c>
      <c r="E810" s="94">
        <f t="shared" si="11"/>
        <v>486.40765</v>
      </c>
      <c r="F810" s="94">
        <f t="shared" ref="F810:G810" si="1869">I810+L810+O810+R810+U810+X810+AA810+AD810+AK810+AG810</f>
        <v>434.20765</v>
      </c>
      <c r="G810" s="94">
        <f t="shared" si="1869"/>
        <v>52.2</v>
      </c>
      <c r="H810" s="97">
        <f t="shared" si="13"/>
        <v>226.40458</v>
      </c>
      <c r="I810" s="98">
        <v>226.40458</v>
      </c>
      <c r="J810" s="96"/>
      <c r="K810" s="95">
        <f t="shared" si="51"/>
        <v>0</v>
      </c>
      <c r="L810" s="96"/>
      <c r="M810" s="96"/>
      <c r="N810" s="95">
        <f t="shared" si="17"/>
        <v>0</v>
      </c>
      <c r="O810" s="96"/>
      <c r="P810" s="96"/>
      <c r="Q810" s="95">
        <f t="shared" si="19"/>
        <v>0</v>
      </c>
      <c r="R810" s="96"/>
      <c r="S810" s="96"/>
      <c r="T810" s="97">
        <f t="shared" si="21"/>
        <v>133.26384</v>
      </c>
      <c r="U810" s="98">
        <v>133.26384</v>
      </c>
      <c r="V810" s="96"/>
      <c r="W810" s="95">
        <f t="shared" si="23"/>
        <v>0</v>
      </c>
      <c r="X810" s="96"/>
      <c r="Y810" s="96"/>
      <c r="Z810" s="95">
        <f t="shared" si="103"/>
        <v>0</v>
      </c>
      <c r="AA810" s="96"/>
      <c r="AB810" s="96"/>
      <c r="AC810" s="95">
        <f t="shared" si="104"/>
        <v>0</v>
      </c>
      <c r="AD810" s="96"/>
      <c r="AE810" s="96"/>
      <c r="AF810" s="97">
        <f t="shared" si="1414"/>
        <v>85.53923</v>
      </c>
      <c r="AG810" s="98">
        <v>74.53923</v>
      </c>
      <c r="AH810" s="98">
        <v>11.0</v>
      </c>
      <c r="AI810" s="99"/>
      <c r="AJ810" s="95">
        <f t="shared" si="31"/>
        <v>41.2</v>
      </c>
      <c r="AK810" s="96"/>
      <c r="AL810" s="98">
        <v>41.2</v>
      </c>
      <c r="AM810" s="99"/>
    </row>
    <row r="811" hidden="1" outlineLevel="2">
      <c r="A811" s="144"/>
      <c r="B811" s="93"/>
      <c r="C811" s="93"/>
      <c r="D811" s="11">
        <v>2016.0</v>
      </c>
      <c r="E811" s="94">
        <f t="shared" si="11"/>
        <v>210.06</v>
      </c>
      <c r="F811" s="94">
        <f t="shared" ref="F811:G811" si="1870">I811+L811+O811+R811+U811+X811+AA811+AD811+AK811+AG811</f>
        <v>149.56</v>
      </c>
      <c r="G811" s="94">
        <f t="shared" si="1870"/>
        <v>60.5</v>
      </c>
      <c r="H811" s="97">
        <f t="shared" si="13"/>
        <v>149.56</v>
      </c>
      <c r="I811" s="98">
        <v>149.56</v>
      </c>
      <c r="J811" s="96"/>
      <c r="K811" s="95">
        <f t="shared" si="51"/>
        <v>0</v>
      </c>
      <c r="L811" s="96"/>
      <c r="M811" s="96"/>
      <c r="N811" s="95">
        <f t="shared" si="17"/>
        <v>0</v>
      </c>
      <c r="O811" s="96"/>
      <c r="P811" s="96"/>
      <c r="Q811" s="95">
        <f t="shared" si="19"/>
        <v>0</v>
      </c>
      <c r="R811" s="96"/>
      <c r="S811" s="96"/>
      <c r="T811" s="95">
        <f t="shared" si="21"/>
        <v>0</v>
      </c>
      <c r="U811" s="96"/>
      <c r="V811" s="96"/>
      <c r="W811" s="95">
        <f t="shared" si="23"/>
        <v>0</v>
      </c>
      <c r="X811" s="96"/>
      <c r="Y811" s="96"/>
      <c r="Z811" s="95">
        <f t="shared" si="103"/>
        <v>0</v>
      </c>
      <c r="AA811" s="96"/>
      <c r="AB811" s="96"/>
      <c r="AC811" s="95">
        <f t="shared" si="104"/>
        <v>0</v>
      </c>
      <c r="AD811" s="96"/>
      <c r="AE811" s="96"/>
      <c r="AF811" s="95">
        <f t="shared" si="1414"/>
        <v>4.5</v>
      </c>
      <c r="AG811" s="96"/>
      <c r="AH811" s="98">
        <v>4.5</v>
      </c>
      <c r="AI811" s="99"/>
      <c r="AJ811" s="95">
        <f t="shared" si="31"/>
        <v>56</v>
      </c>
      <c r="AK811" s="96"/>
      <c r="AL811" s="98">
        <v>56.0</v>
      </c>
      <c r="AM811" s="99"/>
    </row>
    <row r="812" hidden="1" outlineLevel="2">
      <c r="A812" s="144"/>
      <c r="B812" s="93"/>
      <c r="C812" s="93"/>
      <c r="D812" s="11">
        <v>2017.0</v>
      </c>
      <c r="E812" s="94">
        <f t="shared" si="11"/>
        <v>90</v>
      </c>
      <c r="F812" s="94">
        <f t="shared" ref="F812:G812" si="1871">I812+L812+O812+R812+U812+X812+AA812+AD812+AK812+AG812</f>
        <v>0</v>
      </c>
      <c r="G812" s="94">
        <f t="shared" si="1871"/>
        <v>90</v>
      </c>
      <c r="H812" s="95">
        <f t="shared" si="13"/>
        <v>0</v>
      </c>
      <c r="I812" s="96"/>
      <c r="J812" s="96"/>
      <c r="K812" s="95">
        <f t="shared" si="51"/>
        <v>0</v>
      </c>
      <c r="L812" s="96"/>
      <c r="M812" s="96"/>
      <c r="N812" s="95">
        <f t="shared" si="17"/>
        <v>0</v>
      </c>
      <c r="O812" s="96"/>
      <c r="P812" s="96"/>
      <c r="Q812" s="95">
        <f t="shared" si="19"/>
        <v>0</v>
      </c>
      <c r="R812" s="96"/>
      <c r="S812" s="96"/>
      <c r="T812" s="95">
        <f t="shared" si="21"/>
        <v>0</v>
      </c>
      <c r="U812" s="96"/>
      <c r="V812" s="96"/>
      <c r="W812" s="95">
        <f t="shared" si="23"/>
        <v>0</v>
      </c>
      <c r="X812" s="96"/>
      <c r="Y812" s="96"/>
      <c r="Z812" s="95">
        <f t="shared" si="103"/>
        <v>0</v>
      </c>
      <c r="AA812" s="96"/>
      <c r="AB812" s="96"/>
      <c r="AC812" s="95">
        <f t="shared" si="104"/>
        <v>0</v>
      </c>
      <c r="AD812" s="96"/>
      <c r="AE812" s="96"/>
      <c r="AF812" s="95">
        <f t="shared" si="1414"/>
        <v>21.7</v>
      </c>
      <c r="AG812" s="96"/>
      <c r="AH812" s="98">
        <v>21.7</v>
      </c>
      <c r="AI812" s="99"/>
      <c r="AJ812" s="95">
        <f t="shared" si="31"/>
        <v>68.3</v>
      </c>
      <c r="AK812" s="96"/>
      <c r="AL812" s="98">
        <v>68.3</v>
      </c>
      <c r="AM812" s="99"/>
    </row>
    <row r="813" hidden="1" outlineLevel="2">
      <c r="A813" s="144"/>
      <c r="B813" s="93"/>
      <c r="C813" s="93"/>
      <c r="D813" s="11">
        <v>2018.0</v>
      </c>
      <c r="E813" s="94">
        <f t="shared" si="11"/>
        <v>191.5</v>
      </c>
      <c r="F813" s="94">
        <f t="shared" ref="F813:G813" si="1872">I813+L813+O813+R813+U813+X813+AA813+AD813+AK813+AG813</f>
        <v>0</v>
      </c>
      <c r="G813" s="94">
        <f t="shared" si="1872"/>
        <v>191.5</v>
      </c>
      <c r="H813" s="95">
        <f t="shared" si="13"/>
        <v>0</v>
      </c>
      <c r="I813" s="96"/>
      <c r="J813" s="96"/>
      <c r="K813" s="95">
        <f t="shared" si="51"/>
        <v>0</v>
      </c>
      <c r="L813" s="96"/>
      <c r="M813" s="96"/>
      <c r="N813" s="95">
        <f t="shared" si="17"/>
        <v>0</v>
      </c>
      <c r="O813" s="96"/>
      <c r="P813" s="96"/>
      <c r="Q813" s="95">
        <f t="shared" si="19"/>
        <v>0</v>
      </c>
      <c r="R813" s="96"/>
      <c r="S813" s="96"/>
      <c r="T813" s="95">
        <f t="shared" si="21"/>
        <v>0</v>
      </c>
      <c r="U813" s="96"/>
      <c r="V813" s="96"/>
      <c r="W813" s="95">
        <f t="shared" si="23"/>
        <v>0</v>
      </c>
      <c r="X813" s="96"/>
      <c r="Y813" s="96"/>
      <c r="Z813" s="95">
        <f t="shared" si="103"/>
        <v>0</v>
      </c>
      <c r="AA813" s="96"/>
      <c r="AB813" s="96"/>
      <c r="AC813" s="95">
        <f t="shared" si="104"/>
        <v>0</v>
      </c>
      <c r="AD813" s="96"/>
      <c r="AE813" s="96"/>
      <c r="AF813" s="95">
        <f t="shared" si="1414"/>
        <v>19</v>
      </c>
      <c r="AG813" s="96"/>
      <c r="AH813" s="98">
        <v>19.0</v>
      </c>
      <c r="AI813" s="99"/>
      <c r="AJ813" s="95">
        <f t="shared" si="31"/>
        <v>172.5</v>
      </c>
      <c r="AK813" s="96"/>
      <c r="AL813" s="98">
        <v>172.5</v>
      </c>
      <c r="AM813" s="99"/>
    </row>
    <row r="814" hidden="1" outlineLevel="2">
      <c r="A814" s="144"/>
      <c r="B814" s="93"/>
      <c r="C814" s="93"/>
      <c r="D814" s="11">
        <v>2019.0</v>
      </c>
      <c r="E814" s="94">
        <f t="shared" si="11"/>
        <v>283.4</v>
      </c>
      <c r="F814" s="94">
        <f t="shared" ref="F814:G814" si="1873">I814+L814+O814+R814+U814+X814+AA814+AD814+AK814+AG814</f>
        <v>0</v>
      </c>
      <c r="G814" s="94">
        <f t="shared" si="1873"/>
        <v>283.4</v>
      </c>
      <c r="H814" s="95">
        <f t="shared" si="13"/>
        <v>0</v>
      </c>
      <c r="I814" s="96"/>
      <c r="J814" s="96"/>
      <c r="K814" s="95">
        <f t="shared" si="51"/>
        <v>0</v>
      </c>
      <c r="L814" s="96"/>
      <c r="M814" s="96"/>
      <c r="N814" s="95">
        <f t="shared" si="17"/>
        <v>0</v>
      </c>
      <c r="O814" s="96"/>
      <c r="P814" s="96"/>
      <c r="Q814" s="95">
        <f t="shared" si="19"/>
        <v>0</v>
      </c>
      <c r="R814" s="96"/>
      <c r="S814" s="96"/>
      <c r="T814" s="95">
        <f t="shared" si="21"/>
        <v>0</v>
      </c>
      <c r="U814" s="96"/>
      <c r="V814" s="96"/>
      <c r="W814" s="95">
        <f t="shared" si="23"/>
        <v>0</v>
      </c>
      <c r="X814" s="96"/>
      <c r="Y814" s="96"/>
      <c r="Z814" s="95">
        <f t="shared" si="103"/>
        <v>0</v>
      </c>
      <c r="AA814" s="96"/>
      <c r="AB814" s="96"/>
      <c r="AC814" s="95">
        <f t="shared" si="104"/>
        <v>0</v>
      </c>
      <c r="AD814" s="96"/>
      <c r="AE814" s="96"/>
      <c r="AF814" s="95">
        <f t="shared" si="1414"/>
        <v>53.8</v>
      </c>
      <c r="AG814" s="96"/>
      <c r="AH814" s="98">
        <v>53.8</v>
      </c>
      <c r="AI814" s="99"/>
      <c r="AJ814" s="95">
        <f t="shared" si="31"/>
        <v>229.6</v>
      </c>
      <c r="AK814" s="96"/>
      <c r="AL814" s="98">
        <v>229.6</v>
      </c>
      <c r="AM814" s="99"/>
    </row>
    <row r="815" hidden="1" outlineLevel="2">
      <c r="A815" s="144"/>
      <c r="B815" s="93"/>
      <c r="C815" s="93"/>
      <c r="D815" s="11">
        <v>2020.0</v>
      </c>
      <c r="E815" s="94">
        <f t="shared" si="11"/>
        <v>443.1</v>
      </c>
      <c r="F815" s="94">
        <f t="shared" ref="F815:G815" si="1874">I815+L815+O815+R815+U815+X815+AA815+AD815+AK815+AG815</f>
        <v>28.5</v>
      </c>
      <c r="G815" s="94">
        <f t="shared" si="1874"/>
        <v>414.6</v>
      </c>
      <c r="H815" s="95">
        <f t="shared" si="13"/>
        <v>0</v>
      </c>
      <c r="I815" s="96"/>
      <c r="J815" s="96"/>
      <c r="K815" s="95">
        <f t="shared" si="51"/>
        <v>0</v>
      </c>
      <c r="L815" s="96"/>
      <c r="M815" s="96"/>
      <c r="N815" s="95">
        <f t="shared" si="17"/>
        <v>0</v>
      </c>
      <c r="O815" s="96"/>
      <c r="P815" s="96"/>
      <c r="Q815" s="95">
        <f t="shared" si="19"/>
        <v>0</v>
      </c>
      <c r="R815" s="96"/>
      <c r="S815" s="96"/>
      <c r="T815" s="95">
        <f t="shared" si="21"/>
        <v>0</v>
      </c>
      <c r="U815" s="96"/>
      <c r="V815" s="96"/>
      <c r="W815" s="95">
        <f t="shared" si="23"/>
        <v>0</v>
      </c>
      <c r="X815" s="96"/>
      <c r="Y815" s="96"/>
      <c r="Z815" s="95">
        <f t="shared" si="103"/>
        <v>0</v>
      </c>
      <c r="AA815" s="96"/>
      <c r="AB815" s="96"/>
      <c r="AC815" s="95">
        <f t="shared" si="104"/>
        <v>0</v>
      </c>
      <c r="AD815" s="96"/>
      <c r="AE815" s="96"/>
      <c r="AF815" s="95">
        <f t="shared" si="1414"/>
        <v>135.6</v>
      </c>
      <c r="AG815" s="96"/>
      <c r="AH815" s="98">
        <v>135.6</v>
      </c>
      <c r="AI815" s="99"/>
      <c r="AJ815" s="97">
        <f t="shared" si="31"/>
        <v>307.5</v>
      </c>
      <c r="AK815" s="98">
        <v>28.5</v>
      </c>
      <c r="AL815" s="98">
        <v>279.0</v>
      </c>
      <c r="AM815" s="103" t="s">
        <v>176</v>
      </c>
    </row>
    <row r="816" hidden="1" outlineLevel="2">
      <c r="A816" s="144"/>
      <c r="B816" s="93"/>
      <c r="C816" s="93"/>
      <c r="D816" s="35">
        <v>2021.0</v>
      </c>
      <c r="E816" s="94">
        <f t="shared" si="11"/>
        <v>0</v>
      </c>
      <c r="F816" s="94">
        <f t="shared" ref="F816:G816" si="1875">I816+L816+O816+R816+U816+X816+AA816+AD816+AK816+AG816</f>
        <v>0</v>
      </c>
      <c r="G816" s="94">
        <f t="shared" si="1875"/>
        <v>0</v>
      </c>
      <c r="H816" s="95">
        <f t="shared" si="13"/>
        <v>0</v>
      </c>
      <c r="I816" s="96"/>
      <c r="J816" s="96"/>
      <c r="K816" s="95">
        <f t="shared" si="51"/>
        <v>0</v>
      </c>
      <c r="L816" s="96"/>
      <c r="M816" s="96"/>
      <c r="N816" s="95">
        <f t="shared" si="17"/>
        <v>0</v>
      </c>
      <c r="O816" s="96"/>
      <c r="P816" s="96"/>
      <c r="Q816" s="95">
        <f t="shared" si="19"/>
        <v>0</v>
      </c>
      <c r="R816" s="96"/>
      <c r="S816" s="96"/>
      <c r="T816" s="95">
        <f t="shared" si="21"/>
        <v>0</v>
      </c>
      <c r="U816" s="96"/>
      <c r="V816" s="96"/>
      <c r="W816" s="95">
        <f t="shared" si="23"/>
        <v>0</v>
      </c>
      <c r="X816" s="96"/>
      <c r="Y816" s="96"/>
      <c r="Z816" s="95">
        <f t="shared" si="103"/>
        <v>0</v>
      </c>
      <c r="AA816" s="96"/>
      <c r="AB816" s="96"/>
      <c r="AC816" s="95">
        <f t="shared" si="104"/>
        <v>0</v>
      </c>
      <c r="AD816" s="96"/>
      <c r="AE816" s="96"/>
      <c r="AF816" s="95">
        <f t="shared" si="1414"/>
        <v>0</v>
      </c>
      <c r="AG816" s="96"/>
      <c r="AH816" s="98"/>
      <c r="AI816" s="99"/>
      <c r="AJ816" s="95">
        <f t="shared" si="31"/>
        <v>0</v>
      </c>
      <c r="AK816" s="96"/>
      <c r="AL816" s="98"/>
      <c r="AM816" s="99"/>
    </row>
    <row r="817" hidden="1" outlineLevel="1" collapsed="1">
      <c r="A817" s="145">
        <v>101.0</v>
      </c>
      <c r="B817" s="88" t="s">
        <v>327</v>
      </c>
      <c r="C817" s="88" t="s">
        <v>328</v>
      </c>
      <c r="D817" s="24"/>
      <c r="E817" s="89">
        <f t="shared" si="11"/>
        <v>8135.302205</v>
      </c>
      <c r="F817" s="89">
        <f t="shared" ref="F817:G817" si="1876">SUM(F818:F824)</f>
        <v>6497.602205</v>
      </c>
      <c r="G817" s="89">
        <f t="shared" si="1876"/>
        <v>1637.7</v>
      </c>
      <c r="H817" s="90">
        <f t="shared" si="13"/>
        <v>92.60637</v>
      </c>
      <c r="I817" s="88">
        <f t="shared" ref="I817:J817" si="1877">SUM(I818:I824)</f>
        <v>92.60637</v>
      </c>
      <c r="J817" s="88">
        <f t="shared" si="1877"/>
        <v>0</v>
      </c>
      <c r="K817" s="90">
        <f t="shared" si="51"/>
        <v>822.98922</v>
      </c>
      <c r="L817" s="88">
        <f t="shared" ref="L817:M817" si="1878">SUM(L818:L824)</f>
        <v>822.98922</v>
      </c>
      <c r="M817" s="88">
        <f t="shared" si="1878"/>
        <v>0</v>
      </c>
      <c r="N817" s="90">
        <f t="shared" si="17"/>
        <v>0</v>
      </c>
      <c r="O817" s="88">
        <f t="shared" ref="O817:P817" si="1879">SUM(O818:O824)</f>
        <v>0</v>
      </c>
      <c r="P817" s="88">
        <f t="shared" si="1879"/>
        <v>0</v>
      </c>
      <c r="Q817" s="90">
        <f t="shared" si="19"/>
        <v>0</v>
      </c>
      <c r="R817" s="88">
        <f t="shared" ref="R817:S817" si="1880">SUM(R818:R824)</f>
        <v>0</v>
      </c>
      <c r="S817" s="88">
        <f t="shared" si="1880"/>
        <v>0</v>
      </c>
      <c r="T817" s="90">
        <f t="shared" si="21"/>
        <v>0</v>
      </c>
      <c r="U817" s="88">
        <f t="shared" ref="U817:V817" si="1881">SUM(U818:U824)</f>
        <v>0</v>
      </c>
      <c r="V817" s="88">
        <f t="shared" si="1881"/>
        <v>0</v>
      </c>
      <c r="W817" s="90">
        <f t="shared" si="23"/>
        <v>55.012</v>
      </c>
      <c r="X817" s="88">
        <f t="shared" ref="X817:Y817" si="1882">SUM(X818:X824)</f>
        <v>55.012</v>
      </c>
      <c r="Y817" s="88">
        <f t="shared" si="1882"/>
        <v>0</v>
      </c>
      <c r="Z817" s="90">
        <f t="shared" si="103"/>
        <v>0</v>
      </c>
      <c r="AA817" s="88">
        <f t="shared" ref="AA817:AB817" si="1883">SUM(AA818:AA824)</f>
        <v>0</v>
      </c>
      <c r="AB817" s="88">
        <f t="shared" si="1883"/>
        <v>0</v>
      </c>
      <c r="AC817" s="90">
        <f t="shared" si="104"/>
        <v>5035.407615</v>
      </c>
      <c r="AD817" s="88">
        <f t="shared" ref="AD817:AE817" si="1884">SUM(AD818:AD824)</f>
        <v>5035.407615</v>
      </c>
      <c r="AE817" s="88">
        <f t="shared" si="1884"/>
        <v>0</v>
      </c>
      <c r="AF817" s="90">
        <f t="shared" si="1414"/>
        <v>897.797</v>
      </c>
      <c r="AG817" s="88">
        <f t="shared" ref="AG817:AH817" si="1885">SUM(AG818:AG824)</f>
        <v>380.497</v>
      </c>
      <c r="AH817" s="88">
        <f t="shared" si="1885"/>
        <v>517.3</v>
      </c>
      <c r="AI817" s="91"/>
      <c r="AJ817" s="90">
        <f t="shared" si="31"/>
        <v>1231.49</v>
      </c>
      <c r="AK817" s="88">
        <f t="shared" ref="AK817:AL817" si="1886">SUM(AK818:AK824)</f>
        <v>111.09</v>
      </c>
      <c r="AL817" s="88">
        <f t="shared" si="1886"/>
        <v>1120.4</v>
      </c>
      <c r="AM817" s="91"/>
    </row>
    <row r="818" hidden="1" outlineLevel="2">
      <c r="A818" s="144"/>
      <c r="B818" s="93"/>
      <c r="C818" s="93"/>
      <c r="D818" s="11">
        <v>2015.0</v>
      </c>
      <c r="E818" s="94">
        <f t="shared" si="11"/>
        <v>615.11737</v>
      </c>
      <c r="F818" s="94">
        <f t="shared" ref="F818:G818" si="1887">I818+L818+O818+R818+U818+X818+AA818+AD818+AK818+AG818</f>
        <v>571.61737</v>
      </c>
      <c r="G818" s="94">
        <f t="shared" si="1887"/>
        <v>43.5</v>
      </c>
      <c r="H818" s="97">
        <f t="shared" si="13"/>
        <v>92.60637</v>
      </c>
      <c r="I818" s="98">
        <v>92.60637</v>
      </c>
      <c r="J818" s="96"/>
      <c r="K818" s="97">
        <f t="shared" si="51"/>
        <v>429.999</v>
      </c>
      <c r="L818" s="98">
        <v>429.999</v>
      </c>
      <c r="M818" s="96"/>
      <c r="N818" s="95">
        <f t="shared" si="17"/>
        <v>0</v>
      </c>
      <c r="O818" s="96"/>
      <c r="P818" s="96"/>
      <c r="Q818" s="95">
        <f t="shared" si="19"/>
        <v>0</v>
      </c>
      <c r="R818" s="96"/>
      <c r="S818" s="96"/>
      <c r="T818" s="95">
        <f t="shared" si="21"/>
        <v>0</v>
      </c>
      <c r="U818" s="96"/>
      <c r="V818" s="96"/>
      <c r="W818" s="97">
        <f t="shared" si="23"/>
        <v>49.012</v>
      </c>
      <c r="X818" s="98">
        <v>49.012</v>
      </c>
      <c r="Y818" s="96"/>
      <c r="Z818" s="95">
        <f t="shared" si="103"/>
        <v>0</v>
      </c>
      <c r="AA818" s="96"/>
      <c r="AB818" s="96"/>
      <c r="AC818" s="95">
        <f t="shared" si="104"/>
        <v>0</v>
      </c>
      <c r="AD818" s="96"/>
      <c r="AE818" s="96"/>
      <c r="AF818" s="95">
        <f t="shared" si="1414"/>
        <v>18</v>
      </c>
      <c r="AG818" s="96"/>
      <c r="AH818" s="98">
        <v>18.0</v>
      </c>
      <c r="AI818" s="99"/>
      <c r="AJ818" s="95">
        <f t="shared" si="31"/>
        <v>25.5</v>
      </c>
      <c r="AK818" s="96"/>
      <c r="AL818" s="98">
        <v>25.5</v>
      </c>
      <c r="AM818" s="99"/>
    </row>
    <row r="819" hidden="1" outlineLevel="2">
      <c r="A819" s="144"/>
      <c r="B819" s="93"/>
      <c r="C819" s="93"/>
      <c r="D819" s="11">
        <v>2016.0</v>
      </c>
      <c r="E819" s="94">
        <f t="shared" si="11"/>
        <v>11.3</v>
      </c>
      <c r="F819" s="94">
        <f t="shared" ref="F819:G819" si="1888">I819+L819+O819+R819+U819+X819+AA819+AD819+AK819+AG819</f>
        <v>0</v>
      </c>
      <c r="G819" s="94">
        <f t="shared" si="1888"/>
        <v>11.3</v>
      </c>
      <c r="H819" s="95">
        <f t="shared" si="13"/>
        <v>0</v>
      </c>
      <c r="I819" s="96"/>
      <c r="J819" s="96"/>
      <c r="K819" s="95">
        <f t="shared" si="51"/>
        <v>0</v>
      </c>
      <c r="L819" s="96"/>
      <c r="M819" s="96"/>
      <c r="N819" s="95">
        <f t="shared" si="17"/>
        <v>0</v>
      </c>
      <c r="O819" s="96"/>
      <c r="P819" s="96"/>
      <c r="Q819" s="95">
        <f t="shared" si="19"/>
        <v>0</v>
      </c>
      <c r="R819" s="96"/>
      <c r="S819" s="96"/>
      <c r="T819" s="95">
        <f t="shared" si="21"/>
        <v>0</v>
      </c>
      <c r="U819" s="96"/>
      <c r="V819" s="96"/>
      <c r="W819" s="95">
        <f t="shared" si="23"/>
        <v>0</v>
      </c>
      <c r="X819" s="96"/>
      <c r="Y819" s="96"/>
      <c r="Z819" s="95">
        <f t="shared" si="103"/>
        <v>0</v>
      </c>
      <c r="AA819" s="96"/>
      <c r="AB819" s="96"/>
      <c r="AC819" s="95">
        <f t="shared" si="104"/>
        <v>0</v>
      </c>
      <c r="AD819" s="96"/>
      <c r="AE819" s="96"/>
      <c r="AF819" s="95">
        <f t="shared" si="1414"/>
        <v>0</v>
      </c>
      <c r="AG819" s="96"/>
      <c r="AH819" s="96"/>
      <c r="AI819" s="99"/>
      <c r="AJ819" s="95">
        <f t="shared" si="31"/>
        <v>11.3</v>
      </c>
      <c r="AK819" s="96"/>
      <c r="AL819" s="98">
        <v>11.3</v>
      </c>
      <c r="AM819" s="99"/>
    </row>
    <row r="820" hidden="1" outlineLevel="2">
      <c r="A820" s="144"/>
      <c r="B820" s="93"/>
      <c r="C820" s="93"/>
      <c r="D820" s="11">
        <v>2017.0</v>
      </c>
      <c r="E820" s="94">
        <f t="shared" si="11"/>
        <v>157.426</v>
      </c>
      <c r="F820" s="94">
        <f t="shared" ref="F820:G820" si="1889">I820+L820+O820+R820+U820+X820+AA820+AD820+AK820+AG820</f>
        <v>34.926</v>
      </c>
      <c r="G820" s="94">
        <f t="shared" si="1889"/>
        <v>122.5</v>
      </c>
      <c r="H820" s="95">
        <f t="shared" si="13"/>
        <v>0</v>
      </c>
      <c r="I820" s="96"/>
      <c r="J820" s="96"/>
      <c r="K820" s="95">
        <f t="shared" si="51"/>
        <v>0</v>
      </c>
      <c r="L820" s="96"/>
      <c r="M820" s="96"/>
      <c r="N820" s="95">
        <f t="shared" si="17"/>
        <v>0</v>
      </c>
      <c r="O820" s="96"/>
      <c r="P820" s="96"/>
      <c r="Q820" s="95">
        <f t="shared" si="19"/>
        <v>0</v>
      </c>
      <c r="R820" s="96"/>
      <c r="S820" s="96"/>
      <c r="T820" s="95">
        <f t="shared" si="21"/>
        <v>0</v>
      </c>
      <c r="U820" s="96"/>
      <c r="V820" s="96"/>
      <c r="W820" s="95">
        <f t="shared" si="23"/>
        <v>0</v>
      </c>
      <c r="X820" s="96"/>
      <c r="Y820" s="96"/>
      <c r="Z820" s="95">
        <f t="shared" si="103"/>
        <v>0</v>
      </c>
      <c r="AA820" s="96"/>
      <c r="AB820" s="96"/>
      <c r="AC820" s="97">
        <f t="shared" si="104"/>
        <v>34.926</v>
      </c>
      <c r="AD820" s="98">
        <v>34.926</v>
      </c>
      <c r="AE820" s="96"/>
      <c r="AF820" s="95">
        <f t="shared" si="1414"/>
        <v>50</v>
      </c>
      <c r="AG820" s="96"/>
      <c r="AH820" s="98">
        <v>50.0</v>
      </c>
      <c r="AI820" s="99"/>
      <c r="AJ820" s="95">
        <f t="shared" si="31"/>
        <v>72.5</v>
      </c>
      <c r="AK820" s="96"/>
      <c r="AL820" s="98">
        <v>72.5</v>
      </c>
      <c r="AM820" s="99"/>
    </row>
    <row r="821" hidden="1" outlineLevel="2">
      <c r="A821" s="144"/>
      <c r="B821" s="93"/>
      <c r="C821" s="93"/>
      <c r="D821" s="11">
        <v>2018.0</v>
      </c>
      <c r="E821" s="94">
        <f t="shared" si="11"/>
        <v>772.62767</v>
      </c>
      <c r="F821" s="94">
        <f t="shared" ref="F821:G821" si="1890">I821+L821+O821+R821+U821+X821+AA821+AD821+AK821+AG821</f>
        <v>361.02767</v>
      </c>
      <c r="G821" s="94">
        <f t="shared" si="1890"/>
        <v>411.6</v>
      </c>
      <c r="H821" s="95">
        <f t="shared" si="13"/>
        <v>0</v>
      </c>
      <c r="I821" s="96"/>
      <c r="J821" s="96"/>
      <c r="K821" s="97">
        <f t="shared" si="51"/>
        <v>283.18767</v>
      </c>
      <c r="L821" s="98">
        <v>283.18767</v>
      </c>
      <c r="M821" s="96"/>
      <c r="N821" s="95">
        <f t="shared" si="17"/>
        <v>0</v>
      </c>
      <c r="O821" s="96"/>
      <c r="P821" s="96"/>
      <c r="Q821" s="95">
        <f t="shared" si="19"/>
        <v>0</v>
      </c>
      <c r="R821" s="96"/>
      <c r="S821" s="96"/>
      <c r="T821" s="95">
        <f t="shared" si="21"/>
        <v>0</v>
      </c>
      <c r="U821" s="96"/>
      <c r="V821" s="96"/>
      <c r="W821" s="95">
        <f t="shared" si="23"/>
        <v>0</v>
      </c>
      <c r="X821" s="96"/>
      <c r="Y821" s="96"/>
      <c r="Z821" s="95">
        <f t="shared" si="103"/>
        <v>0</v>
      </c>
      <c r="AA821" s="96"/>
      <c r="AB821" s="96"/>
      <c r="AC821" s="95">
        <f t="shared" si="104"/>
        <v>0</v>
      </c>
      <c r="AD821" s="96"/>
      <c r="AE821" s="96"/>
      <c r="AF821" s="97">
        <f t="shared" si="1414"/>
        <v>158.3</v>
      </c>
      <c r="AG821" s="98">
        <v>6.0</v>
      </c>
      <c r="AH821" s="98">
        <v>152.3</v>
      </c>
      <c r="AI821" s="99"/>
      <c r="AJ821" s="97">
        <f t="shared" si="31"/>
        <v>331.14</v>
      </c>
      <c r="AK821" s="98">
        <v>71.84</v>
      </c>
      <c r="AL821" s="98">
        <v>259.3</v>
      </c>
      <c r="AM821" s="99"/>
    </row>
    <row r="822" hidden="1" outlineLevel="2">
      <c r="A822" s="144"/>
      <c r="B822" s="93"/>
      <c r="C822" s="93"/>
      <c r="D822" s="11">
        <v>2019.0</v>
      </c>
      <c r="E822" s="94">
        <f t="shared" si="11"/>
        <v>3975.031165</v>
      </c>
      <c r="F822" s="94">
        <f t="shared" ref="F822:G822" si="1891">I822+L822+O822+R822+U822+X822+AA822+AD822+AK822+AG822</f>
        <v>3524.031165</v>
      </c>
      <c r="G822" s="94">
        <f t="shared" si="1891"/>
        <v>451</v>
      </c>
      <c r="H822" s="95">
        <f t="shared" si="13"/>
        <v>0</v>
      </c>
      <c r="I822" s="96"/>
      <c r="J822" s="96"/>
      <c r="K822" s="97">
        <f t="shared" si="51"/>
        <v>109.80255</v>
      </c>
      <c r="L822" s="98">
        <v>109.80255</v>
      </c>
      <c r="M822" s="96"/>
      <c r="N822" s="95">
        <f t="shared" si="17"/>
        <v>0</v>
      </c>
      <c r="O822" s="96"/>
      <c r="P822" s="96"/>
      <c r="Q822" s="95">
        <f t="shared" si="19"/>
        <v>0</v>
      </c>
      <c r="R822" s="96"/>
      <c r="S822" s="96"/>
      <c r="T822" s="95">
        <f t="shared" si="21"/>
        <v>0</v>
      </c>
      <c r="U822" s="96"/>
      <c r="V822" s="96"/>
      <c r="W822" s="95">
        <f t="shared" si="23"/>
        <v>0</v>
      </c>
      <c r="X822" s="96"/>
      <c r="Y822" s="96"/>
      <c r="Z822" s="95">
        <f t="shared" si="103"/>
        <v>0</v>
      </c>
      <c r="AA822" s="96"/>
      <c r="AB822" s="96"/>
      <c r="AC822" s="97">
        <f t="shared" si="104"/>
        <v>3000.481615</v>
      </c>
      <c r="AD822" s="98">
        <v>3000.481615</v>
      </c>
      <c r="AE822" s="96"/>
      <c r="AF822" s="97">
        <f t="shared" si="1414"/>
        <v>537.797</v>
      </c>
      <c r="AG822" s="98">
        <v>374.497</v>
      </c>
      <c r="AH822" s="98">
        <v>163.3</v>
      </c>
      <c r="AI822" s="99"/>
      <c r="AJ822" s="97">
        <f t="shared" si="31"/>
        <v>326.95</v>
      </c>
      <c r="AK822" s="98">
        <v>39.25</v>
      </c>
      <c r="AL822" s="98">
        <v>287.7</v>
      </c>
      <c r="AM822" s="99"/>
    </row>
    <row r="823" hidden="1" outlineLevel="2">
      <c r="A823" s="144"/>
      <c r="B823" s="93"/>
      <c r="C823" s="93"/>
      <c r="D823" s="11">
        <v>2020.0</v>
      </c>
      <c r="E823" s="94">
        <f t="shared" si="11"/>
        <v>2603.8</v>
      </c>
      <c r="F823" s="94">
        <f t="shared" ref="F823:G823" si="1892">I823+L823+O823+R823+U823+X823+AA823+AD823+AK823+AG823</f>
        <v>2006</v>
      </c>
      <c r="G823" s="94">
        <f t="shared" si="1892"/>
        <v>597.8</v>
      </c>
      <c r="H823" s="95">
        <f t="shared" si="13"/>
        <v>0</v>
      </c>
      <c r="I823" s="96"/>
      <c r="J823" s="96"/>
      <c r="K823" s="95">
        <f t="shared" si="51"/>
        <v>0</v>
      </c>
      <c r="L823" s="96"/>
      <c r="M823" s="96"/>
      <c r="N823" s="95">
        <f t="shared" si="17"/>
        <v>0</v>
      </c>
      <c r="O823" s="96"/>
      <c r="P823" s="96"/>
      <c r="Q823" s="95">
        <f t="shared" si="19"/>
        <v>0</v>
      </c>
      <c r="R823" s="96"/>
      <c r="S823" s="96"/>
      <c r="T823" s="95">
        <f t="shared" si="21"/>
        <v>0</v>
      </c>
      <c r="U823" s="96"/>
      <c r="V823" s="96"/>
      <c r="W823" s="97">
        <f t="shared" si="23"/>
        <v>6</v>
      </c>
      <c r="X823" s="98">
        <v>6.0</v>
      </c>
      <c r="Y823" s="96"/>
      <c r="Z823" s="95">
        <f t="shared" si="103"/>
        <v>0</v>
      </c>
      <c r="AA823" s="96"/>
      <c r="AB823" s="96"/>
      <c r="AC823" s="97">
        <f t="shared" si="104"/>
        <v>2000</v>
      </c>
      <c r="AD823" s="98">
        <v>2000.0</v>
      </c>
      <c r="AE823" s="96"/>
      <c r="AF823" s="95">
        <f t="shared" si="1414"/>
        <v>133.7</v>
      </c>
      <c r="AG823" s="96"/>
      <c r="AH823" s="98">
        <v>133.7</v>
      </c>
      <c r="AI823" s="99"/>
      <c r="AJ823" s="95">
        <f t="shared" si="31"/>
        <v>464.1</v>
      </c>
      <c r="AK823" s="96"/>
      <c r="AL823" s="98">
        <v>464.1</v>
      </c>
      <c r="AM823" s="99"/>
    </row>
    <row r="824" hidden="1" outlineLevel="2">
      <c r="A824" s="144"/>
      <c r="B824" s="93"/>
      <c r="C824" s="93"/>
      <c r="D824" s="35">
        <v>2021.0</v>
      </c>
      <c r="E824" s="94">
        <f t="shared" si="11"/>
        <v>0</v>
      </c>
      <c r="F824" s="94">
        <f t="shared" ref="F824:G824" si="1893">I824+L824+O824+R824+U824+X824+AA824+AD824+AK824+AG824</f>
        <v>0</v>
      </c>
      <c r="G824" s="94">
        <f t="shared" si="1893"/>
        <v>0</v>
      </c>
      <c r="H824" s="95">
        <f t="shared" si="13"/>
        <v>0</v>
      </c>
      <c r="I824" s="96"/>
      <c r="J824" s="96"/>
      <c r="K824" s="95">
        <f t="shared" si="51"/>
        <v>0</v>
      </c>
      <c r="L824" s="96"/>
      <c r="M824" s="96"/>
      <c r="N824" s="95">
        <f t="shared" si="17"/>
        <v>0</v>
      </c>
      <c r="O824" s="96"/>
      <c r="P824" s="96"/>
      <c r="Q824" s="95">
        <f t="shared" si="19"/>
        <v>0</v>
      </c>
      <c r="R824" s="96"/>
      <c r="S824" s="96"/>
      <c r="T824" s="95">
        <f t="shared" si="21"/>
        <v>0</v>
      </c>
      <c r="U824" s="96"/>
      <c r="V824" s="96"/>
      <c r="W824" s="97">
        <f t="shared" si="23"/>
        <v>0</v>
      </c>
      <c r="X824" s="98"/>
      <c r="Y824" s="96"/>
      <c r="Z824" s="95">
        <f t="shared" si="103"/>
        <v>0</v>
      </c>
      <c r="AA824" s="96"/>
      <c r="AB824" s="96"/>
      <c r="AC824" s="97">
        <f t="shared" si="104"/>
        <v>0</v>
      </c>
      <c r="AD824" s="98"/>
      <c r="AE824" s="96"/>
      <c r="AF824" s="95">
        <f t="shared" si="1414"/>
        <v>0</v>
      </c>
      <c r="AG824" s="96"/>
      <c r="AH824" s="98"/>
      <c r="AI824" s="99"/>
      <c r="AJ824" s="95">
        <f t="shared" si="31"/>
        <v>0</v>
      </c>
      <c r="AK824" s="96"/>
      <c r="AL824" s="98"/>
      <c r="AM824" s="99"/>
    </row>
    <row r="825" hidden="1" outlineLevel="1" collapsed="1">
      <c r="A825" s="145">
        <v>102.0</v>
      </c>
      <c r="B825" s="88" t="s">
        <v>329</v>
      </c>
      <c r="C825" s="88" t="s">
        <v>330</v>
      </c>
      <c r="D825" s="24"/>
      <c r="E825" s="89">
        <f t="shared" si="11"/>
        <v>3584.924</v>
      </c>
      <c r="F825" s="89">
        <f t="shared" ref="F825:G825" si="1894">SUM(F826:F832)</f>
        <v>1834.224</v>
      </c>
      <c r="G825" s="89">
        <f t="shared" si="1894"/>
        <v>1750.7</v>
      </c>
      <c r="H825" s="90">
        <f t="shared" si="13"/>
        <v>0</v>
      </c>
      <c r="I825" s="88">
        <f t="shared" ref="I825:J825" si="1895">SUM(I826:I832)</f>
        <v>0</v>
      </c>
      <c r="J825" s="88">
        <f t="shared" si="1895"/>
        <v>0</v>
      </c>
      <c r="K825" s="90">
        <f t="shared" si="51"/>
        <v>0</v>
      </c>
      <c r="L825" s="88">
        <f t="shared" ref="L825:M825" si="1896">SUM(L826:L832)</f>
        <v>0</v>
      </c>
      <c r="M825" s="88">
        <f t="shared" si="1896"/>
        <v>0</v>
      </c>
      <c r="N825" s="90">
        <f t="shared" si="17"/>
        <v>0</v>
      </c>
      <c r="O825" s="88">
        <f t="shared" ref="O825:P825" si="1897">SUM(O826:O832)</f>
        <v>0</v>
      </c>
      <c r="P825" s="88">
        <f t="shared" si="1897"/>
        <v>0</v>
      </c>
      <c r="Q825" s="90">
        <f t="shared" si="19"/>
        <v>0</v>
      </c>
      <c r="R825" s="88">
        <f t="shared" ref="R825:S825" si="1898">SUM(R826:R832)</f>
        <v>0</v>
      </c>
      <c r="S825" s="88">
        <f t="shared" si="1898"/>
        <v>0</v>
      </c>
      <c r="T825" s="90">
        <f t="shared" si="21"/>
        <v>0</v>
      </c>
      <c r="U825" s="88">
        <f t="shared" ref="U825:V825" si="1899">SUM(U826:U832)</f>
        <v>0</v>
      </c>
      <c r="V825" s="88">
        <f t="shared" si="1899"/>
        <v>0</v>
      </c>
      <c r="W825" s="90">
        <f t="shared" si="23"/>
        <v>0</v>
      </c>
      <c r="X825" s="88">
        <f t="shared" ref="X825:Y825" si="1900">SUM(X826:X832)</f>
        <v>0</v>
      </c>
      <c r="Y825" s="88">
        <f t="shared" si="1900"/>
        <v>0</v>
      </c>
      <c r="Z825" s="90">
        <f t="shared" si="103"/>
        <v>0</v>
      </c>
      <c r="AA825" s="88">
        <f t="shared" ref="AA825:AB825" si="1901">SUM(AA826:AA832)</f>
        <v>0</v>
      </c>
      <c r="AB825" s="88">
        <f t="shared" si="1901"/>
        <v>0</v>
      </c>
      <c r="AC825" s="90">
        <f t="shared" si="104"/>
        <v>87.73033</v>
      </c>
      <c r="AD825" s="88">
        <f t="shared" ref="AD825:AE825" si="1902">SUM(AD826:AD832)</f>
        <v>87.73033</v>
      </c>
      <c r="AE825" s="88">
        <f t="shared" si="1902"/>
        <v>0</v>
      </c>
      <c r="AF825" s="90">
        <f t="shared" si="1414"/>
        <v>2374.42367</v>
      </c>
      <c r="AG825" s="88">
        <f t="shared" ref="AG825:AH825" si="1903">SUM(AG826:AG832)</f>
        <v>1600.42367</v>
      </c>
      <c r="AH825" s="88">
        <f t="shared" si="1903"/>
        <v>774</v>
      </c>
      <c r="AI825" s="91"/>
      <c r="AJ825" s="90">
        <f t="shared" si="31"/>
        <v>1122.77</v>
      </c>
      <c r="AK825" s="88">
        <f t="shared" ref="AK825:AL825" si="1904">SUM(AK826:AK832)</f>
        <v>146.07</v>
      </c>
      <c r="AL825" s="88">
        <f t="shared" si="1904"/>
        <v>976.7</v>
      </c>
      <c r="AM825" s="91"/>
    </row>
    <row r="826" hidden="1" outlineLevel="2">
      <c r="A826" s="144"/>
      <c r="B826" s="93"/>
      <c r="C826" s="93"/>
      <c r="D826" s="11">
        <v>2015.0</v>
      </c>
      <c r="E826" s="94">
        <f t="shared" si="11"/>
        <v>314.86598</v>
      </c>
      <c r="F826" s="94">
        <f t="shared" ref="F826:G826" si="1905">I826+L826+O826+R826+U826+X826+AA826+AD826+AK826+AG826</f>
        <v>247.66598</v>
      </c>
      <c r="G826" s="94">
        <f t="shared" si="1905"/>
        <v>67.2</v>
      </c>
      <c r="H826" s="95">
        <f t="shared" si="13"/>
        <v>0</v>
      </c>
      <c r="I826" s="96"/>
      <c r="J826" s="96"/>
      <c r="K826" s="95">
        <f t="shared" si="51"/>
        <v>0</v>
      </c>
      <c r="L826" s="96"/>
      <c r="M826" s="96"/>
      <c r="N826" s="95">
        <f t="shared" si="17"/>
        <v>0</v>
      </c>
      <c r="O826" s="96"/>
      <c r="P826" s="96"/>
      <c r="Q826" s="95">
        <f t="shared" si="19"/>
        <v>0</v>
      </c>
      <c r="R826" s="96"/>
      <c r="S826" s="96"/>
      <c r="T826" s="95">
        <f t="shared" si="21"/>
        <v>0</v>
      </c>
      <c r="U826" s="96"/>
      <c r="V826" s="96"/>
      <c r="W826" s="95">
        <f t="shared" si="23"/>
        <v>0</v>
      </c>
      <c r="X826" s="96"/>
      <c r="Y826" s="96"/>
      <c r="Z826" s="95">
        <f t="shared" si="103"/>
        <v>0</v>
      </c>
      <c r="AA826" s="96"/>
      <c r="AB826" s="96"/>
      <c r="AC826" s="95">
        <f t="shared" si="104"/>
        <v>0</v>
      </c>
      <c r="AD826" s="96"/>
      <c r="AE826" s="96"/>
      <c r="AF826" s="97">
        <f t="shared" si="1414"/>
        <v>285.26598</v>
      </c>
      <c r="AG826" s="98">
        <v>247.66598</v>
      </c>
      <c r="AH826" s="98">
        <v>37.6</v>
      </c>
      <c r="AI826" s="99"/>
      <c r="AJ826" s="95">
        <f t="shared" si="31"/>
        <v>29.6</v>
      </c>
      <c r="AK826" s="96"/>
      <c r="AL826" s="98">
        <v>29.6</v>
      </c>
      <c r="AM826" s="99"/>
    </row>
    <row r="827" hidden="1" outlineLevel="2">
      <c r="A827" s="144"/>
      <c r="B827" s="93"/>
      <c r="C827" s="93"/>
      <c r="D827" s="11">
        <v>2016.0</v>
      </c>
      <c r="E827" s="94">
        <f t="shared" si="11"/>
        <v>43.65</v>
      </c>
      <c r="F827" s="94">
        <f t="shared" ref="F827:G827" si="1906">I827+L827+O827+R827+U827+X827+AA827+AD827+AK827+AG827</f>
        <v>5.55</v>
      </c>
      <c r="G827" s="94">
        <f t="shared" si="1906"/>
        <v>38.1</v>
      </c>
      <c r="H827" s="95">
        <f t="shared" si="13"/>
        <v>0</v>
      </c>
      <c r="I827" s="96"/>
      <c r="J827" s="96"/>
      <c r="K827" s="95">
        <f t="shared" si="51"/>
        <v>0</v>
      </c>
      <c r="L827" s="96"/>
      <c r="M827" s="96"/>
      <c r="N827" s="95">
        <f t="shared" si="17"/>
        <v>0</v>
      </c>
      <c r="O827" s="96"/>
      <c r="P827" s="96"/>
      <c r="Q827" s="95">
        <f t="shared" si="19"/>
        <v>0</v>
      </c>
      <c r="R827" s="96"/>
      <c r="S827" s="96"/>
      <c r="T827" s="95">
        <f t="shared" si="21"/>
        <v>0</v>
      </c>
      <c r="U827" s="96"/>
      <c r="V827" s="96"/>
      <c r="W827" s="95">
        <f t="shared" si="23"/>
        <v>0</v>
      </c>
      <c r="X827" s="96"/>
      <c r="Y827" s="96"/>
      <c r="Z827" s="95">
        <f t="shared" si="103"/>
        <v>0</v>
      </c>
      <c r="AA827" s="96"/>
      <c r="AB827" s="96"/>
      <c r="AC827" s="95">
        <f t="shared" si="104"/>
        <v>0</v>
      </c>
      <c r="AD827" s="96"/>
      <c r="AE827" s="96"/>
      <c r="AF827" s="97">
        <f t="shared" si="1414"/>
        <v>5.55</v>
      </c>
      <c r="AG827" s="98">
        <v>5.55</v>
      </c>
      <c r="AH827" s="96"/>
      <c r="AI827" s="99"/>
      <c r="AJ827" s="95">
        <f t="shared" si="31"/>
        <v>38.1</v>
      </c>
      <c r="AK827" s="96"/>
      <c r="AL827" s="98">
        <v>38.1</v>
      </c>
      <c r="AM827" s="99"/>
    </row>
    <row r="828" hidden="1" outlineLevel="2">
      <c r="A828" s="144"/>
      <c r="B828" s="93"/>
      <c r="C828" s="93"/>
      <c r="D828" s="11">
        <v>2017.0</v>
      </c>
      <c r="E828" s="94">
        <f t="shared" si="11"/>
        <v>1476.47769</v>
      </c>
      <c r="F828" s="94">
        <f t="shared" ref="F828:G828" si="1907">I828+L828+O828+R828+U828+X828+AA828+AD828+AK828+AG828</f>
        <v>1389.27769</v>
      </c>
      <c r="G828" s="94">
        <f t="shared" si="1907"/>
        <v>87.2</v>
      </c>
      <c r="H828" s="95">
        <f t="shared" si="13"/>
        <v>0</v>
      </c>
      <c r="I828" s="96"/>
      <c r="J828" s="96"/>
      <c r="K828" s="95">
        <f t="shared" si="51"/>
        <v>0</v>
      </c>
      <c r="L828" s="96"/>
      <c r="M828" s="96"/>
      <c r="N828" s="95">
        <f t="shared" si="17"/>
        <v>0</v>
      </c>
      <c r="O828" s="96"/>
      <c r="P828" s="96"/>
      <c r="Q828" s="95">
        <f t="shared" si="19"/>
        <v>0</v>
      </c>
      <c r="R828" s="96"/>
      <c r="S828" s="96"/>
      <c r="T828" s="95">
        <f t="shared" si="21"/>
        <v>0</v>
      </c>
      <c r="U828" s="96"/>
      <c r="V828" s="96"/>
      <c r="W828" s="95">
        <f t="shared" si="23"/>
        <v>0</v>
      </c>
      <c r="X828" s="96"/>
      <c r="Y828" s="96"/>
      <c r="Z828" s="95">
        <f t="shared" si="103"/>
        <v>0</v>
      </c>
      <c r="AA828" s="96"/>
      <c r="AB828" s="96"/>
      <c r="AC828" s="95">
        <f t="shared" si="104"/>
        <v>0</v>
      </c>
      <c r="AD828" s="96"/>
      <c r="AE828" s="96"/>
      <c r="AF828" s="97">
        <f t="shared" si="1414"/>
        <v>1281.20769</v>
      </c>
      <c r="AG828" s="98">
        <v>1243.20769</v>
      </c>
      <c r="AH828" s="98">
        <v>38.0</v>
      </c>
      <c r="AI828" s="99"/>
      <c r="AJ828" s="97">
        <f t="shared" si="31"/>
        <v>195.27</v>
      </c>
      <c r="AK828" s="98">
        <v>146.07</v>
      </c>
      <c r="AL828" s="98">
        <v>49.2</v>
      </c>
      <c r="AM828" s="99"/>
    </row>
    <row r="829" hidden="1" outlineLevel="2">
      <c r="A829" s="144"/>
      <c r="B829" s="93"/>
      <c r="C829" s="93"/>
      <c r="D829" s="11">
        <v>2018.0</v>
      </c>
      <c r="E829" s="94">
        <f t="shared" si="11"/>
        <v>462.33033</v>
      </c>
      <c r="F829" s="94">
        <f t="shared" ref="F829:G829" si="1908">I829+L829+O829+R829+U829+X829+AA829+AD829+AK829+AG829</f>
        <v>87.73033</v>
      </c>
      <c r="G829" s="94">
        <f t="shared" si="1908"/>
        <v>374.6</v>
      </c>
      <c r="H829" s="95">
        <f t="shared" si="13"/>
        <v>0</v>
      </c>
      <c r="I829" s="96"/>
      <c r="J829" s="96"/>
      <c r="K829" s="95">
        <f t="shared" si="51"/>
        <v>0</v>
      </c>
      <c r="L829" s="96"/>
      <c r="M829" s="96"/>
      <c r="N829" s="95">
        <f t="shared" si="17"/>
        <v>0</v>
      </c>
      <c r="O829" s="96"/>
      <c r="P829" s="96"/>
      <c r="Q829" s="95">
        <f t="shared" si="19"/>
        <v>0</v>
      </c>
      <c r="R829" s="96"/>
      <c r="S829" s="96"/>
      <c r="T829" s="95">
        <f t="shared" si="21"/>
        <v>0</v>
      </c>
      <c r="U829" s="96"/>
      <c r="V829" s="96"/>
      <c r="W829" s="95">
        <f t="shared" si="23"/>
        <v>0</v>
      </c>
      <c r="X829" s="96"/>
      <c r="Y829" s="96"/>
      <c r="Z829" s="95">
        <f t="shared" si="103"/>
        <v>0</v>
      </c>
      <c r="AA829" s="96"/>
      <c r="AB829" s="96"/>
      <c r="AC829" s="150">
        <f t="shared" si="104"/>
        <v>87.73033</v>
      </c>
      <c r="AD829" s="151">
        <v>87.73033</v>
      </c>
      <c r="AE829" s="96"/>
      <c r="AF829" s="95">
        <f t="shared" si="1414"/>
        <v>90.3</v>
      </c>
      <c r="AG829" s="96"/>
      <c r="AH829" s="98">
        <v>90.3</v>
      </c>
      <c r="AI829" s="99"/>
      <c r="AJ829" s="95">
        <f t="shared" si="31"/>
        <v>284.3</v>
      </c>
      <c r="AK829" s="96"/>
      <c r="AL829" s="98">
        <v>284.3</v>
      </c>
      <c r="AM829" s="99"/>
    </row>
    <row r="830" hidden="1" outlineLevel="2">
      <c r="A830" s="144"/>
      <c r="B830" s="93"/>
      <c r="C830" s="93"/>
      <c r="D830" s="11">
        <v>2019.0</v>
      </c>
      <c r="E830" s="94">
        <f t="shared" si="11"/>
        <v>612</v>
      </c>
      <c r="F830" s="94">
        <f t="shared" ref="F830:G830" si="1909">I830+L830+O830+R830+U830+X830+AA830+AD830+AK830+AG830</f>
        <v>0</v>
      </c>
      <c r="G830" s="94">
        <f t="shared" si="1909"/>
        <v>612</v>
      </c>
      <c r="H830" s="95">
        <f t="shared" si="13"/>
        <v>0</v>
      </c>
      <c r="I830" s="96"/>
      <c r="J830" s="96"/>
      <c r="K830" s="95">
        <f t="shared" si="51"/>
        <v>0</v>
      </c>
      <c r="L830" s="96"/>
      <c r="M830" s="96"/>
      <c r="N830" s="95">
        <f t="shared" si="17"/>
        <v>0</v>
      </c>
      <c r="O830" s="96"/>
      <c r="P830" s="96"/>
      <c r="Q830" s="95">
        <f t="shared" si="19"/>
        <v>0</v>
      </c>
      <c r="R830" s="96"/>
      <c r="S830" s="96"/>
      <c r="T830" s="95">
        <f t="shared" si="21"/>
        <v>0</v>
      </c>
      <c r="U830" s="96"/>
      <c r="V830" s="96"/>
      <c r="W830" s="95">
        <f t="shared" si="23"/>
        <v>0</v>
      </c>
      <c r="X830" s="96"/>
      <c r="Y830" s="96"/>
      <c r="Z830" s="95">
        <f t="shared" si="103"/>
        <v>0</v>
      </c>
      <c r="AA830" s="96"/>
      <c r="AB830" s="96"/>
      <c r="AC830" s="95">
        <f t="shared" si="104"/>
        <v>0</v>
      </c>
      <c r="AD830" s="96"/>
      <c r="AE830" s="96"/>
      <c r="AF830" s="95">
        <f t="shared" si="1414"/>
        <v>378.2</v>
      </c>
      <c r="AG830" s="96"/>
      <c r="AH830" s="98">
        <v>378.2</v>
      </c>
      <c r="AI830" s="99"/>
      <c r="AJ830" s="95">
        <f t="shared" si="31"/>
        <v>233.8</v>
      </c>
      <c r="AK830" s="96"/>
      <c r="AL830" s="98">
        <v>233.8</v>
      </c>
      <c r="AM830" s="99"/>
    </row>
    <row r="831" hidden="1" outlineLevel="2">
      <c r="A831" s="144"/>
      <c r="B831" s="93"/>
      <c r="C831" s="93"/>
      <c r="D831" s="11">
        <v>2020.0</v>
      </c>
      <c r="E831" s="94">
        <f t="shared" si="11"/>
        <v>675.6</v>
      </c>
      <c r="F831" s="94">
        <f t="shared" ref="F831:G831" si="1910">I831+L831+O831+R831+U831+X831+AA831+AD831+AK831+AG831</f>
        <v>104</v>
      </c>
      <c r="G831" s="94">
        <f t="shared" si="1910"/>
        <v>571.6</v>
      </c>
      <c r="H831" s="95">
        <f t="shared" si="13"/>
        <v>0</v>
      </c>
      <c r="I831" s="96"/>
      <c r="J831" s="96"/>
      <c r="K831" s="95">
        <f t="shared" si="51"/>
        <v>0</v>
      </c>
      <c r="L831" s="96"/>
      <c r="M831" s="96"/>
      <c r="N831" s="95">
        <f t="shared" si="17"/>
        <v>0</v>
      </c>
      <c r="O831" s="96"/>
      <c r="P831" s="96"/>
      <c r="Q831" s="95">
        <f t="shared" si="19"/>
        <v>0</v>
      </c>
      <c r="R831" s="96"/>
      <c r="S831" s="96"/>
      <c r="T831" s="95">
        <f t="shared" si="21"/>
        <v>0</v>
      </c>
      <c r="U831" s="96"/>
      <c r="V831" s="96"/>
      <c r="W831" s="95">
        <f t="shared" si="23"/>
        <v>0</v>
      </c>
      <c r="X831" s="96"/>
      <c r="Y831" s="96"/>
      <c r="Z831" s="95">
        <f t="shared" si="103"/>
        <v>0</v>
      </c>
      <c r="AA831" s="96"/>
      <c r="AB831" s="96"/>
      <c r="AC831" s="95">
        <f t="shared" si="104"/>
        <v>0</v>
      </c>
      <c r="AD831" s="96"/>
      <c r="AE831" s="96"/>
      <c r="AF831" s="97">
        <f t="shared" si="1414"/>
        <v>333.9</v>
      </c>
      <c r="AG831" s="98">
        <v>104.0</v>
      </c>
      <c r="AH831" s="98">
        <v>229.9</v>
      </c>
      <c r="AI831" s="103" t="s">
        <v>46</v>
      </c>
      <c r="AJ831" s="95">
        <f t="shared" si="31"/>
        <v>341.7</v>
      </c>
      <c r="AK831" s="96"/>
      <c r="AL831" s="98">
        <v>341.7</v>
      </c>
      <c r="AM831" s="99"/>
    </row>
    <row r="832" hidden="1" outlineLevel="2">
      <c r="A832" s="144"/>
      <c r="B832" s="93"/>
      <c r="C832" s="93"/>
      <c r="D832" s="35">
        <v>2021.0</v>
      </c>
      <c r="E832" s="94">
        <f t="shared" si="11"/>
        <v>0</v>
      </c>
      <c r="F832" s="94">
        <f t="shared" ref="F832:G832" si="1911">I832+L832+O832+R832+U832+X832+AA832+AD832+AK832+AG832</f>
        <v>0</v>
      </c>
      <c r="G832" s="94">
        <f t="shared" si="1911"/>
        <v>0</v>
      </c>
      <c r="H832" s="95">
        <f t="shared" si="13"/>
        <v>0</v>
      </c>
      <c r="I832" s="96"/>
      <c r="J832" s="96"/>
      <c r="K832" s="95">
        <f t="shared" si="51"/>
        <v>0</v>
      </c>
      <c r="L832" s="96"/>
      <c r="M832" s="96"/>
      <c r="N832" s="95">
        <f t="shared" si="17"/>
        <v>0</v>
      </c>
      <c r="O832" s="96"/>
      <c r="P832" s="96"/>
      <c r="Q832" s="95">
        <f t="shared" si="19"/>
        <v>0</v>
      </c>
      <c r="R832" s="96"/>
      <c r="S832" s="96"/>
      <c r="T832" s="95">
        <f t="shared" si="21"/>
        <v>0</v>
      </c>
      <c r="U832" s="96"/>
      <c r="V832" s="96"/>
      <c r="W832" s="95">
        <f t="shared" si="23"/>
        <v>0</v>
      </c>
      <c r="X832" s="96"/>
      <c r="Y832" s="96"/>
      <c r="Z832" s="95">
        <f t="shared" si="103"/>
        <v>0</v>
      </c>
      <c r="AA832" s="96"/>
      <c r="AB832" s="96"/>
      <c r="AC832" s="95">
        <f t="shared" si="104"/>
        <v>0</v>
      </c>
      <c r="AD832" s="96"/>
      <c r="AE832" s="96"/>
      <c r="AF832" s="97">
        <f t="shared" si="1414"/>
        <v>0</v>
      </c>
      <c r="AG832" s="98"/>
      <c r="AH832" s="98"/>
      <c r="AI832" s="99"/>
      <c r="AJ832" s="95">
        <f t="shared" si="31"/>
        <v>0</v>
      </c>
      <c r="AK832" s="96"/>
      <c r="AL832" s="98"/>
      <c r="AM832" s="99"/>
    </row>
    <row r="833" hidden="1" outlineLevel="1" collapsed="1">
      <c r="A833" s="145">
        <v>103.0</v>
      </c>
      <c r="B833" s="88" t="s">
        <v>331</v>
      </c>
      <c r="C833" s="88" t="s">
        <v>332</v>
      </c>
      <c r="D833" s="24"/>
      <c r="E833" s="89">
        <f t="shared" si="11"/>
        <v>5592.1202</v>
      </c>
      <c r="F833" s="89">
        <f t="shared" ref="F833:G833" si="1912">SUM(F834:F840)</f>
        <v>3710.4202</v>
      </c>
      <c r="G833" s="89">
        <f t="shared" si="1912"/>
        <v>1881.7</v>
      </c>
      <c r="H833" s="90">
        <f t="shared" si="13"/>
        <v>0</v>
      </c>
      <c r="I833" s="88">
        <f t="shared" ref="I833:J833" si="1913">SUM(I834:I840)</f>
        <v>0</v>
      </c>
      <c r="J833" s="88">
        <f t="shared" si="1913"/>
        <v>0</v>
      </c>
      <c r="K833" s="90">
        <f t="shared" si="51"/>
        <v>0</v>
      </c>
      <c r="L833" s="88">
        <f t="shared" ref="L833:M833" si="1914">SUM(L834:L840)</f>
        <v>0</v>
      </c>
      <c r="M833" s="88">
        <f t="shared" si="1914"/>
        <v>0</v>
      </c>
      <c r="N833" s="90">
        <f t="shared" si="17"/>
        <v>148.27</v>
      </c>
      <c r="O833" s="88">
        <f t="shared" ref="O833:P833" si="1915">SUM(O834:O840)</f>
        <v>148.27</v>
      </c>
      <c r="P833" s="88">
        <f t="shared" si="1915"/>
        <v>0</v>
      </c>
      <c r="Q833" s="90">
        <f t="shared" si="19"/>
        <v>0</v>
      </c>
      <c r="R833" s="88">
        <f t="shared" ref="R833:S833" si="1916">SUM(R834:R840)</f>
        <v>0</v>
      </c>
      <c r="S833" s="88">
        <f t="shared" si="1916"/>
        <v>0</v>
      </c>
      <c r="T833" s="90">
        <f t="shared" si="21"/>
        <v>0</v>
      </c>
      <c r="U833" s="88">
        <f t="shared" ref="U833:V833" si="1917">SUM(U834:U840)</f>
        <v>0</v>
      </c>
      <c r="V833" s="88">
        <f t="shared" si="1917"/>
        <v>0</v>
      </c>
      <c r="W833" s="90">
        <f t="shared" si="23"/>
        <v>0</v>
      </c>
      <c r="X833" s="88">
        <f t="shared" ref="X833:Y833" si="1918">SUM(X834:X840)</f>
        <v>0</v>
      </c>
      <c r="Y833" s="88">
        <f t="shared" si="1918"/>
        <v>0</v>
      </c>
      <c r="Z833" s="90">
        <f t="shared" si="103"/>
        <v>0</v>
      </c>
      <c r="AA833" s="88">
        <f t="shared" ref="AA833:AB833" si="1919">SUM(AA834:AA840)</f>
        <v>0</v>
      </c>
      <c r="AB833" s="88">
        <f t="shared" si="1919"/>
        <v>0</v>
      </c>
      <c r="AC833" s="90">
        <f t="shared" si="104"/>
        <v>953.53766</v>
      </c>
      <c r="AD833" s="88">
        <f t="shared" ref="AD833:AE833" si="1920">SUM(AD834:AD840)</f>
        <v>953.53766</v>
      </c>
      <c r="AE833" s="88">
        <f t="shared" si="1920"/>
        <v>0</v>
      </c>
      <c r="AF833" s="90">
        <f t="shared" si="1414"/>
        <v>3206.96254</v>
      </c>
      <c r="AG833" s="88">
        <f t="shared" ref="AG833:AH833" si="1921">SUM(AG834:AG840)</f>
        <v>2597.36254</v>
      </c>
      <c r="AH833" s="88">
        <f t="shared" si="1921"/>
        <v>609.6</v>
      </c>
      <c r="AI833" s="91"/>
      <c r="AJ833" s="90">
        <f t="shared" si="31"/>
        <v>1283.35</v>
      </c>
      <c r="AK833" s="88">
        <f t="shared" ref="AK833:AL833" si="1922">SUM(AK834:AK840)</f>
        <v>11.25</v>
      </c>
      <c r="AL833" s="88">
        <f t="shared" si="1922"/>
        <v>1272.1</v>
      </c>
      <c r="AM833" s="91"/>
    </row>
    <row r="834" hidden="1" outlineLevel="2">
      <c r="A834" s="144"/>
      <c r="B834" s="93"/>
      <c r="C834" s="93"/>
      <c r="D834" s="11">
        <v>2015.0</v>
      </c>
      <c r="E834" s="94">
        <f t="shared" si="11"/>
        <v>34.8</v>
      </c>
      <c r="F834" s="94">
        <f t="shared" ref="F834:G834" si="1923">I834+L834+O834+R834+U834+X834+AA834+AD834+AK834+AG834</f>
        <v>0</v>
      </c>
      <c r="G834" s="94">
        <f t="shared" si="1923"/>
        <v>34.8</v>
      </c>
      <c r="H834" s="95">
        <f t="shared" si="13"/>
        <v>0</v>
      </c>
      <c r="I834" s="96"/>
      <c r="J834" s="96"/>
      <c r="K834" s="95">
        <f t="shared" si="51"/>
        <v>0</v>
      </c>
      <c r="L834" s="96"/>
      <c r="M834" s="96"/>
      <c r="N834" s="95">
        <f t="shared" si="17"/>
        <v>0</v>
      </c>
      <c r="O834" s="96"/>
      <c r="P834" s="96"/>
      <c r="Q834" s="95">
        <f t="shared" si="19"/>
        <v>0</v>
      </c>
      <c r="R834" s="96"/>
      <c r="S834" s="96"/>
      <c r="T834" s="95">
        <f t="shared" si="21"/>
        <v>0</v>
      </c>
      <c r="U834" s="96"/>
      <c r="V834" s="96"/>
      <c r="W834" s="95">
        <f t="shared" si="23"/>
        <v>0</v>
      </c>
      <c r="X834" s="96"/>
      <c r="Y834" s="96"/>
      <c r="Z834" s="95">
        <f t="shared" si="103"/>
        <v>0</v>
      </c>
      <c r="AA834" s="96"/>
      <c r="AB834" s="96"/>
      <c r="AC834" s="95">
        <f t="shared" si="104"/>
        <v>0</v>
      </c>
      <c r="AD834" s="96"/>
      <c r="AE834" s="96"/>
      <c r="AF834" s="95">
        <f t="shared" si="1414"/>
        <v>9.6</v>
      </c>
      <c r="AG834" s="96"/>
      <c r="AH834" s="98">
        <v>9.6</v>
      </c>
      <c r="AI834" s="99"/>
      <c r="AJ834" s="95">
        <f t="shared" si="31"/>
        <v>25.2</v>
      </c>
      <c r="AK834" s="96"/>
      <c r="AL834" s="98">
        <v>25.2</v>
      </c>
      <c r="AM834" s="99"/>
    </row>
    <row r="835" hidden="1" outlineLevel="2">
      <c r="A835" s="144"/>
      <c r="B835" s="93"/>
      <c r="C835" s="93"/>
      <c r="D835" s="11">
        <v>2016.0</v>
      </c>
      <c r="E835" s="94">
        <f t="shared" si="11"/>
        <v>240.07</v>
      </c>
      <c r="F835" s="94">
        <f t="shared" ref="F835:G835" si="1924">I835+L835+O835+R835+U835+X835+AA835+AD835+AK835+AG835</f>
        <v>167.17</v>
      </c>
      <c r="G835" s="94">
        <f t="shared" si="1924"/>
        <v>72.9</v>
      </c>
      <c r="H835" s="95">
        <f t="shared" si="13"/>
        <v>0</v>
      </c>
      <c r="I835" s="96"/>
      <c r="J835" s="96"/>
      <c r="K835" s="95">
        <f t="shared" si="51"/>
        <v>0</v>
      </c>
      <c r="L835" s="96"/>
      <c r="M835" s="96"/>
      <c r="N835" s="97">
        <f t="shared" si="17"/>
        <v>148.27</v>
      </c>
      <c r="O835" s="98">
        <v>148.27</v>
      </c>
      <c r="P835" s="96"/>
      <c r="Q835" s="95">
        <f t="shared" si="19"/>
        <v>0</v>
      </c>
      <c r="R835" s="96"/>
      <c r="S835" s="96"/>
      <c r="T835" s="95">
        <f t="shared" si="21"/>
        <v>0</v>
      </c>
      <c r="U835" s="96"/>
      <c r="V835" s="96"/>
      <c r="W835" s="95">
        <f t="shared" si="23"/>
        <v>0</v>
      </c>
      <c r="X835" s="96"/>
      <c r="Y835" s="96"/>
      <c r="Z835" s="95">
        <f t="shared" si="103"/>
        <v>0</v>
      </c>
      <c r="AA835" s="96"/>
      <c r="AB835" s="96"/>
      <c r="AC835" s="95">
        <f t="shared" si="104"/>
        <v>0</v>
      </c>
      <c r="AD835" s="96"/>
      <c r="AE835" s="96"/>
      <c r="AF835" s="97">
        <f t="shared" si="1414"/>
        <v>80.2</v>
      </c>
      <c r="AG835" s="98">
        <v>18.9</v>
      </c>
      <c r="AH835" s="98">
        <v>61.3</v>
      </c>
      <c r="AI835" s="99"/>
      <c r="AJ835" s="95">
        <f t="shared" si="31"/>
        <v>11.6</v>
      </c>
      <c r="AK835" s="96"/>
      <c r="AL835" s="98">
        <v>11.6</v>
      </c>
      <c r="AM835" s="99"/>
    </row>
    <row r="836" hidden="1" outlineLevel="2">
      <c r="A836" s="144"/>
      <c r="B836" s="93"/>
      <c r="C836" s="93"/>
      <c r="D836" s="11">
        <v>2017.0</v>
      </c>
      <c r="E836" s="94">
        <f t="shared" si="11"/>
        <v>82.2</v>
      </c>
      <c r="F836" s="94">
        <f t="shared" ref="F836:G836" si="1925">I836+L836+O836+R836+U836+X836+AA836+AD836+AK836+AG836</f>
        <v>0</v>
      </c>
      <c r="G836" s="94">
        <f t="shared" si="1925"/>
        <v>82.2</v>
      </c>
      <c r="H836" s="95">
        <f t="shared" si="13"/>
        <v>0</v>
      </c>
      <c r="I836" s="96"/>
      <c r="J836" s="96"/>
      <c r="K836" s="95">
        <f t="shared" si="51"/>
        <v>0</v>
      </c>
      <c r="L836" s="96"/>
      <c r="M836" s="96"/>
      <c r="N836" s="95">
        <f t="shared" si="17"/>
        <v>0</v>
      </c>
      <c r="O836" s="96"/>
      <c r="P836" s="96"/>
      <c r="Q836" s="95">
        <f t="shared" si="19"/>
        <v>0</v>
      </c>
      <c r="R836" s="96"/>
      <c r="S836" s="96"/>
      <c r="T836" s="95">
        <f t="shared" si="21"/>
        <v>0</v>
      </c>
      <c r="U836" s="96"/>
      <c r="V836" s="96"/>
      <c r="W836" s="95">
        <f t="shared" si="23"/>
        <v>0</v>
      </c>
      <c r="X836" s="96"/>
      <c r="Y836" s="96"/>
      <c r="Z836" s="95">
        <f t="shared" si="103"/>
        <v>0</v>
      </c>
      <c r="AA836" s="96"/>
      <c r="AB836" s="96"/>
      <c r="AC836" s="95">
        <f t="shared" si="104"/>
        <v>0</v>
      </c>
      <c r="AD836" s="96"/>
      <c r="AE836" s="96"/>
      <c r="AF836" s="95">
        <f t="shared" si="1414"/>
        <v>18.2</v>
      </c>
      <c r="AG836" s="96"/>
      <c r="AH836" s="98">
        <v>18.2</v>
      </c>
      <c r="AI836" s="99"/>
      <c r="AJ836" s="95">
        <f t="shared" si="31"/>
        <v>64</v>
      </c>
      <c r="AK836" s="96"/>
      <c r="AL836" s="98">
        <v>64.0</v>
      </c>
      <c r="AM836" s="99"/>
    </row>
    <row r="837" hidden="1" outlineLevel="2">
      <c r="A837" s="144"/>
      <c r="B837" s="93"/>
      <c r="C837" s="93"/>
      <c r="D837" s="11">
        <v>2018.0</v>
      </c>
      <c r="E837" s="94">
        <f t="shared" si="11"/>
        <v>1477.73766</v>
      </c>
      <c r="F837" s="94">
        <f t="shared" ref="F837:G837" si="1926">I837+L837+O837+R837+U837+X837+AA837+AD837+AK837+AG837</f>
        <v>953.53766</v>
      </c>
      <c r="G837" s="94">
        <f t="shared" si="1926"/>
        <v>524.2</v>
      </c>
      <c r="H837" s="95">
        <f t="shared" si="13"/>
        <v>0</v>
      </c>
      <c r="I837" s="96"/>
      <c r="J837" s="96"/>
      <c r="K837" s="95">
        <f t="shared" si="51"/>
        <v>0</v>
      </c>
      <c r="L837" s="96"/>
      <c r="M837" s="96"/>
      <c r="N837" s="95">
        <f t="shared" si="17"/>
        <v>0</v>
      </c>
      <c r="O837" s="96"/>
      <c r="P837" s="96"/>
      <c r="Q837" s="95">
        <f t="shared" si="19"/>
        <v>0</v>
      </c>
      <c r="R837" s="96"/>
      <c r="S837" s="96"/>
      <c r="T837" s="95">
        <f t="shared" si="21"/>
        <v>0</v>
      </c>
      <c r="U837" s="96"/>
      <c r="V837" s="96"/>
      <c r="W837" s="95">
        <f t="shared" si="23"/>
        <v>0</v>
      </c>
      <c r="X837" s="96"/>
      <c r="Y837" s="96"/>
      <c r="Z837" s="95">
        <f t="shared" si="103"/>
        <v>0</v>
      </c>
      <c r="AA837" s="96"/>
      <c r="AB837" s="96"/>
      <c r="AC837" s="97">
        <f t="shared" si="104"/>
        <v>953.53766</v>
      </c>
      <c r="AD837" s="98">
        <v>953.53766</v>
      </c>
      <c r="AE837" s="96"/>
      <c r="AF837" s="95">
        <f t="shared" si="1414"/>
        <v>88.8</v>
      </c>
      <c r="AG837" s="96"/>
      <c r="AH837" s="98">
        <v>88.8</v>
      </c>
      <c r="AI837" s="99"/>
      <c r="AJ837" s="95">
        <f t="shared" si="31"/>
        <v>435.4</v>
      </c>
      <c r="AK837" s="96"/>
      <c r="AL837" s="98">
        <v>435.4</v>
      </c>
      <c r="AM837" s="99"/>
    </row>
    <row r="838" hidden="1" outlineLevel="2">
      <c r="A838" s="144"/>
      <c r="B838" s="93"/>
      <c r="C838" s="93"/>
      <c r="D838" s="11">
        <v>2019.0</v>
      </c>
      <c r="E838" s="94">
        <f t="shared" si="11"/>
        <v>2427.01254</v>
      </c>
      <c r="F838" s="94">
        <f t="shared" ref="F838:G838" si="1927">I838+L838+O838+R838+U838+X838+AA838+AD838+AK838+AG838</f>
        <v>1913.71254</v>
      </c>
      <c r="G838" s="94">
        <f t="shared" si="1927"/>
        <v>513.3</v>
      </c>
      <c r="H838" s="95">
        <f t="shared" si="13"/>
        <v>0</v>
      </c>
      <c r="I838" s="96"/>
      <c r="J838" s="96"/>
      <c r="K838" s="95">
        <f t="shared" si="51"/>
        <v>0</v>
      </c>
      <c r="L838" s="96"/>
      <c r="M838" s="96"/>
      <c r="N838" s="95">
        <f t="shared" si="17"/>
        <v>0</v>
      </c>
      <c r="O838" s="96"/>
      <c r="P838" s="96"/>
      <c r="Q838" s="95">
        <f t="shared" si="19"/>
        <v>0</v>
      </c>
      <c r="R838" s="96"/>
      <c r="S838" s="96"/>
      <c r="T838" s="95">
        <f t="shared" si="21"/>
        <v>0</v>
      </c>
      <c r="U838" s="96"/>
      <c r="V838" s="96"/>
      <c r="W838" s="95">
        <f t="shared" si="23"/>
        <v>0</v>
      </c>
      <c r="X838" s="96"/>
      <c r="Y838" s="96"/>
      <c r="Z838" s="95">
        <f t="shared" si="103"/>
        <v>0</v>
      </c>
      <c r="AA838" s="96"/>
      <c r="AB838" s="96"/>
      <c r="AC838" s="95">
        <f t="shared" si="104"/>
        <v>0</v>
      </c>
      <c r="AD838" s="96"/>
      <c r="AE838" s="96"/>
      <c r="AF838" s="97">
        <f t="shared" si="1414"/>
        <v>2094.16254</v>
      </c>
      <c r="AG838" s="98">
        <v>1902.46254</v>
      </c>
      <c r="AH838" s="98">
        <v>191.7</v>
      </c>
      <c r="AI838" s="99"/>
      <c r="AJ838" s="97">
        <f t="shared" si="31"/>
        <v>332.85</v>
      </c>
      <c r="AK838" s="98">
        <v>11.25</v>
      </c>
      <c r="AL838" s="98">
        <v>321.6</v>
      </c>
      <c r="AM838" s="99"/>
    </row>
    <row r="839" hidden="1" outlineLevel="2">
      <c r="A839" s="144"/>
      <c r="B839" s="93"/>
      <c r="C839" s="93"/>
      <c r="D839" s="11">
        <v>2020.0</v>
      </c>
      <c r="E839" s="94">
        <f t="shared" si="11"/>
        <v>1330.3</v>
      </c>
      <c r="F839" s="94">
        <f t="shared" ref="F839:G839" si="1928">I839+L839+O839+R839+U839+X839+AA839+AD839+AK839+AG839</f>
        <v>676</v>
      </c>
      <c r="G839" s="94">
        <f t="shared" si="1928"/>
        <v>654.3</v>
      </c>
      <c r="H839" s="95">
        <f t="shared" si="13"/>
        <v>0</v>
      </c>
      <c r="I839" s="96"/>
      <c r="J839" s="96"/>
      <c r="K839" s="97">
        <f t="shared" si="51"/>
        <v>0</v>
      </c>
      <c r="L839" s="98"/>
      <c r="M839" s="96"/>
      <c r="N839" s="95">
        <f t="shared" si="17"/>
        <v>0</v>
      </c>
      <c r="O839" s="96"/>
      <c r="P839" s="96"/>
      <c r="Q839" s="95">
        <f t="shared" si="19"/>
        <v>0</v>
      </c>
      <c r="R839" s="96"/>
      <c r="S839" s="96"/>
      <c r="T839" s="95">
        <f t="shared" si="21"/>
        <v>0</v>
      </c>
      <c r="U839" s="96"/>
      <c r="V839" s="96"/>
      <c r="W839" s="95">
        <f t="shared" si="23"/>
        <v>0</v>
      </c>
      <c r="X839" s="96"/>
      <c r="Y839" s="96"/>
      <c r="Z839" s="95">
        <f t="shared" si="103"/>
        <v>0</v>
      </c>
      <c r="AA839" s="96"/>
      <c r="AB839" s="96"/>
      <c r="AC839" s="95">
        <f t="shared" si="104"/>
        <v>0</v>
      </c>
      <c r="AD839" s="96"/>
      <c r="AE839" s="96"/>
      <c r="AF839" s="97">
        <f t="shared" si="1414"/>
        <v>916</v>
      </c>
      <c r="AG839" s="98">
        <v>676.0</v>
      </c>
      <c r="AH839" s="98">
        <v>240.0</v>
      </c>
      <c r="AI839" s="103" t="s">
        <v>333</v>
      </c>
      <c r="AJ839" s="95">
        <f t="shared" si="31"/>
        <v>414.3</v>
      </c>
      <c r="AK839" s="96"/>
      <c r="AL839" s="98">
        <v>414.3</v>
      </c>
      <c r="AM839" s="99"/>
    </row>
    <row r="840" hidden="1" outlineLevel="2">
      <c r="A840" s="144"/>
      <c r="B840" s="93"/>
      <c r="C840" s="93"/>
      <c r="D840" s="35">
        <v>2021.0</v>
      </c>
      <c r="E840" s="94">
        <f t="shared" si="11"/>
        <v>0</v>
      </c>
      <c r="F840" s="94">
        <f t="shared" ref="F840:G840" si="1929">I840+L840+O840+R840+U840+X840+AA840+AD840+AK840+AG840</f>
        <v>0</v>
      </c>
      <c r="G840" s="94">
        <f t="shared" si="1929"/>
        <v>0</v>
      </c>
      <c r="H840" s="95">
        <f t="shared" si="13"/>
        <v>0</v>
      </c>
      <c r="I840" s="96"/>
      <c r="J840" s="96"/>
      <c r="K840" s="97">
        <f t="shared" si="51"/>
        <v>0</v>
      </c>
      <c r="L840" s="98"/>
      <c r="M840" s="96"/>
      <c r="N840" s="95">
        <f t="shared" si="17"/>
        <v>0</v>
      </c>
      <c r="O840" s="96"/>
      <c r="P840" s="96"/>
      <c r="Q840" s="95">
        <f t="shared" si="19"/>
        <v>0</v>
      </c>
      <c r="R840" s="96"/>
      <c r="S840" s="96"/>
      <c r="T840" s="95">
        <f t="shared" si="21"/>
        <v>0</v>
      </c>
      <c r="U840" s="96"/>
      <c r="V840" s="96"/>
      <c r="W840" s="95">
        <f t="shared" si="23"/>
        <v>0</v>
      </c>
      <c r="X840" s="96"/>
      <c r="Y840" s="96"/>
      <c r="Z840" s="95">
        <f t="shared" si="103"/>
        <v>0</v>
      </c>
      <c r="AA840" s="96"/>
      <c r="AB840" s="96"/>
      <c r="AC840" s="95">
        <f t="shared" si="104"/>
        <v>0</v>
      </c>
      <c r="AD840" s="96"/>
      <c r="AE840" s="96"/>
      <c r="AF840" s="97">
        <f t="shared" si="1414"/>
        <v>0</v>
      </c>
      <c r="AG840" s="98"/>
      <c r="AH840" s="98"/>
      <c r="AI840" s="99"/>
      <c r="AJ840" s="95">
        <f t="shared" si="31"/>
        <v>0</v>
      </c>
      <c r="AK840" s="96"/>
      <c r="AL840" s="98"/>
      <c r="AM840" s="99"/>
    </row>
    <row r="841" hidden="1" outlineLevel="1" collapsed="1">
      <c r="A841" s="145">
        <v>104.0</v>
      </c>
      <c r="B841" s="108" t="s">
        <v>334</v>
      </c>
      <c r="C841" s="88" t="s">
        <v>335</v>
      </c>
      <c r="D841" s="24"/>
      <c r="E841" s="89">
        <f t="shared" si="11"/>
        <v>12687.7492</v>
      </c>
      <c r="F841" s="89">
        <f t="shared" ref="F841:G841" si="1930">SUM(F842:F848)</f>
        <v>10281.6492</v>
      </c>
      <c r="G841" s="89">
        <f t="shared" si="1930"/>
        <v>2406.1</v>
      </c>
      <c r="H841" s="90">
        <f t="shared" si="13"/>
        <v>587.78156</v>
      </c>
      <c r="I841" s="88">
        <f t="shared" ref="I841:J841" si="1931">SUM(I842:I848)</f>
        <v>587.78156</v>
      </c>
      <c r="J841" s="88">
        <f t="shared" si="1931"/>
        <v>0</v>
      </c>
      <c r="K841" s="90">
        <f t="shared" si="51"/>
        <v>993.8092</v>
      </c>
      <c r="L841" s="88">
        <f t="shared" ref="L841:M841" si="1932">SUM(L842:L848)</f>
        <v>993.8092</v>
      </c>
      <c r="M841" s="88">
        <f t="shared" si="1932"/>
        <v>0</v>
      </c>
      <c r="N841" s="90">
        <f t="shared" si="17"/>
        <v>0</v>
      </c>
      <c r="O841" s="88">
        <f t="shared" ref="O841:P841" si="1933">SUM(O842:O848)</f>
        <v>0</v>
      </c>
      <c r="P841" s="88">
        <f t="shared" si="1933"/>
        <v>0</v>
      </c>
      <c r="Q841" s="90">
        <f t="shared" si="19"/>
        <v>0</v>
      </c>
      <c r="R841" s="88">
        <f t="shared" ref="R841:S841" si="1934">SUM(R842:R848)</f>
        <v>0</v>
      </c>
      <c r="S841" s="88">
        <f t="shared" si="1934"/>
        <v>0</v>
      </c>
      <c r="T841" s="90">
        <f t="shared" si="21"/>
        <v>1981.65082</v>
      </c>
      <c r="U841" s="88">
        <f t="shared" ref="U841:V841" si="1935">SUM(U842:U848)</f>
        <v>1981.65082</v>
      </c>
      <c r="V841" s="88">
        <f t="shared" si="1935"/>
        <v>0</v>
      </c>
      <c r="W841" s="90">
        <f t="shared" si="23"/>
        <v>0</v>
      </c>
      <c r="X841" s="88">
        <f t="shared" ref="X841:Y841" si="1936">SUM(X842:X848)</f>
        <v>0</v>
      </c>
      <c r="Y841" s="88">
        <f t="shared" si="1936"/>
        <v>0</v>
      </c>
      <c r="Z841" s="90">
        <f t="shared" si="103"/>
        <v>0</v>
      </c>
      <c r="AA841" s="88">
        <f t="shared" ref="AA841:AB841" si="1937">SUM(AA842:AA848)</f>
        <v>0</v>
      </c>
      <c r="AB841" s="88">
        <f t="shared" si="1937"/>
        <v>0</v>
      </c>
      <c r="AC841" s="90">
        <f t="shared" si="104"/>
        <v>4367.58556</v>
      </c>
      <c r="AD841" s="88">
        <f t="shared" ref="AD841:AE841" si="1938">SUM(AD842:AD848)</f>
        <v>4367.58556</v>
      </c>
      <c r="AE841" s="88">
        <f t="shared" si="1938"/>
        <v>0</v>
      </c>
      <c r="AF841" s="90">
        <f t="shared" si="1414"/>
        <v>2590.0972</v>
      </c>
      <c r="AG841" s="88">
        <f t="shared" ref="AG841:AH841" si="1939">SUM(AG842:AG848)</f>
        <v>1782.3972</v>
      </c>
      <c r="AH841" s="88">
        <f t="shared" si="1939"/>
        <v>807.7</v>
      </c>
      <c r="AI841" s="91"/>
      <c r="AJ841" s="90">
        <f t="shared" si="31"/>
        <v>2166.82486</v>
      </c>
      <c r="AK841" s="88">
        <f t="shared" ref="AK841:AL841" si="1940">SUM(AK842:AK848)</f>
        <v>568.42486</v>
      </c>
      <c r="AL841" s="88">
        <f t="shared" si="1940"/>
        <v>1598.4</v>
      </c>
      <c r="AM841" s="91"/>
    </row>
    <row r="842" hidden="1" outlineLevel="2">
      <c r="A842" s="144"/>
      <c r="B842" s="93"/>
      <c r="C842" s="93"/>
      <c r="D842" s="11">
        <v>2015.0</v>
      </c>
      <c r="E842" s="94">
        <f t="shared" si="11"/>
        <v>1420.78796</v>
      </c>
      <c r="F842" s="94">
        <f t="shared" ref="F842:G842" si="1941">I842+L842+O842+R842+U842+X842+AA842+AD842+AK842+AG842</f>
        <v>1375.48796</v>
      </c>
      <c r="G842" s="94">
        <f t="shared" si="1941"/>
        <v>45.3</v>
      </c>
      <c r="H842" s="101">
        <f t="shared" si="13"/>
        <v>42.78156</v>
      </c>
      <c r="I842" s="152">
        <v>42.78156</v>
      </c>
      <c r="J842" s="96"/>
      <c r="K842" s="101">
        <f t="shared" si="51"/>
        <v>993.8092</v>
      </c>
      <c r="L842" s="152">
        <v>993.8092</v>
      </c>
      <c r="M842" s="96"/>
      <c r="N842" s="95">
        <f t="shared" si="17"/>
        <v>0</v>
      </c>
      <c r="O842" s="96"/>
      <c r="P842" s="96"/>
      <c r="Q842" s="95">
        <f t="shared" si="19"/>
        <v>0</v>
      </c>
      <c r="R842" s="96"/>
      <c r="S842" s="96"/>
      <c r="T842" s="95">
        <f t="shared" si="21"/>
        <v>0</v>
      </c>
      <c r="U842" s="96"/>
      <c r="V842" s="96"/>
      <c r="W842" s="95">
        <f t="shared" si="23"/>
        <v>0</v>
      </c>
      <c r="X842" s="96"/>
      <c r="Y842" s="96"/>
      <c r="Z842" s="95">
        <f t="shared" si="103"/>
        <v>0</v>
      </c>
      <c r="AA842" s="96"/>
      <c r="AB842" s="96"/>
      <c r="AC842" s="95">
        <f t="shared" si="104"/>
        <v>0</v>
      </c>
      <c r="AD842" s="96"/>
      <c r="AE842" s="96"/>
      <c r="AF842" s="97">
        <f t="shared" si="1414"/>
        <v>371.1972</v>
      </c>
      <c r="AG842" s="98">
        <v>338.8972</v>
      </c>
      <c r="AH842" s="98">
        <v>32.3</v>
      </c>
      <c r="AI842" s="99"/>
      <c r="AJ842" s="95">
        <f t="shared" si="31"/>
        <v>13</v>
      </c>
      <c r="AK842" s="96"/>
      <c r="AL842" s="98">
        <v>13.0</v>
      </c>
      <c r="AM842" s="99"/>
    </row>
    <row r="843" hidden="1" outlineLevel="2">
      <c r="A843" s="144"/>
      <c r="B843" s="93"/>
      <c r="C843" s="93"/>
      <c r="D843" s="11">
        <v>2016.0</v>
      </c>
      <c r="E843" s="94">
        <f t="shared" si="11"/>
        <v>59.2</v>
      </c>
      <c r="F843" s="94">
        <f t="shared" ref="F843:G843" si="1942">I843+L843+O843+R843+U843+X843+AA843+AD843+AK843+AG843</f>
        <v>0</v>
      </c>
      <c r="G843" s="94">
        <f t="shared" si="1942"/>
        <v>59.2</v>
      </c>
      <c r="H843" s="95">
        <f t="shared" si="13"/>
        <v>0</v>
      </c>
      <c r="I843" s="96"/>
      <c r="J843" s="96"/>
      <c r="K843" s="95">
        <f t="shared" si="51"/>
        <v>0</v>
      </c>
      <c r="L843" s="96"/>
      <c r="M843" s="96"/>
      <c r="N843" s="95">
        <f t="shared" si="17"/>
        <v>0</v>
      </c>
      <c r="O843" s="96"/>
      <c r="P843" s="96"/>
      <c r="Q843" s="95">
        <f t="shared" si="19"/>
        <v>0</v>
      </c>
      <c r="R843" s="96"/>
      <c r="S843" s="96"/>
      <c r="T843" s="95">
        <f t="shared" si="21"/>
        <v>0</v>
      </c>
      <c r="U843" s="96"/>
      <c r="V843" s="96"/>
      <c r="W843" s="95">
        <f t="shared" si="23"/>
        <v>0</v>
      </c>
      <c r="X843" s="96"/>
      <c r="Y843" s="96"/>
      <c r="Z843" s="95">
        <f t="shared" si="103"/>
        <v>0</v>
      </c>
      <c r="AA843" s="96"/>
      <c r="AB843" s="96"/>
      <c r="AC843" s="95">
        <f t="shared" si="104"/>
        <v>0</v>
      </c>
      <c r="AD843" s="96"/>
      <c r="AE843" s="96"/>
      <c r="AF843" s="95">
        <f t="shared" si="1414"/>
        <v>24.9</v>
      </c>
      <c r="AG843" s="96"/>
      <c r="AH843" s="98">
        <v>24.9</v>
      </c>
      <c r="AI843" s="99"/>
      <c r="AJ843" s="95">
        <f t="shared" si="31"/>
        <v>34.3</v>
      </c>
      <c r="AK843" s="96"/>
      <c r="AL843" s="98">
        <v>34.3</v>
      </c>
      <c r="AM843" s="99"/>
    </row>
    <row r="844" hidden="1" outlineLevel="2">
      <c r="A844" s="144"/>
      <c r="B844" s="93"/>
      <c r="C844" s="93"/>
      <c r="D844" s="11">
        <v>2017.0</v>
      </c>
      <c r="E844" s="94">
        <f t="shared" si="11"/>
        <v>534.54886</v>
      </c>
      <c r="F844" s="94">
        <f t="shared" ref="F844:G844" si="1943">I844+L844+O844+R844+U844+X844+AA844+AD844+AK844+AG844</f>
        <v>342.14886</v>
      </c>
      <c r="G844" s="94">
        <f t="shared" si="1943"/>
        <v>192.4</v>
      </c>
      <c r="H844" s="95">
        <f t="shared" si="13"/>
        <v>0</v>
      </c>
      <c r="I844" s="96"/>
      <c r="J844" s="96"/>
      <c r="K844" s="95">
        <f t="shared" si="51"/>
        <v>0</v>
      </c>
      <c r="L844" s="96"/>
      <c r="M844" s="96"/>
      <c r="N844" s="95">
        <f t="shared" si="17"/>
        <v>0</v>
      </c>
      <c r="O844" s="96"/>
      <c r="P844" s="96"/>
      <c r="Q844" s="95">
        <f t="shared" si="19"/>
        <v>0</v>
      </c>
      <c r="R844" s="96"/>
      <c r="S844" s="96"/>
      <c r="T844" s="95">
        <f t="shared" si="21"/>
        <v>0</v>
      </c>
      <c r="U844" s="96"/>
      <c r="V844" s="96"/>
      <c r="W844" s="95">
        <f t="shared" si="23"/>
        <v>0</v>
      </c>
      <c r="X844" s="96"/>
      <c r="Y844" s="96"/>
      <c r="Z844" s="95">
        <f t="shared" si="103"/>
        <v>0</v>
      </c>
      <c r="AA844" s="96"/>
      <c r="AB844" s="96"/>
      <c r="AC844" s="153">
        <f t="shared" si="104"/>
        <v>34.074</v>
      </c>
      <c r="AD844" s="154">
        <v>34.074</v>
      </c>
      <c r="AE844" s="96"/>
      <c r="AF844" s="95">
        <f t="shared" si="1414"/>
        <v>42.1</v>
      </c>
      <c r="AG844" s="96"/>
      <c r="AH844" s="98">
        <v>42.1</v>
      </c>
      <c r="AI844" s="99"/>
      <c r="AJ844" s="153">
        <f t="shared" si="31"/>
        <v>458.37486</v>
      </c>
      <c r="AK844" s="154">
        <v>308.07486</v>
      </c>
      <c r="AL844" s="98">
        <v>150.3</v>
      </c>
      <c r="AM844" s="99"/>
    </row>
    <row r="845" hidden="1" outlineLevel="2">
      <c r="A845" s="144"/>
      <c r="B845" s="93"/>
      <c r="C845" s="93"/>
      <c r="D845" s="11">
        <v>2018.0</v>
      </c>
      <c r="E845" s="94">
        <f t="shared" si="11"/>
        <v>1199.6109</v>
      </c>
      <c r="F845" s="94">
        <f t="shared" ref="F845:G845" si="1944">I845+L845+O845+R845+U845+X845+AA845+AD845+AK845+AG845</f>
        <v>650.1109</v>
      </c>
      <c r="G845" s="94">
        <f t="shared" si="1944"/>
        <v>549.5</v>
      </c>
      <c r="H845" s="95">
        <f t="shared" si="13"/>
        <v>0</v>
      </c>
      <c r="I845" s="96"/>
      <c r="J845" s="96"/>
      <c r="K845" s="95">
        <f t="shared" si="51"/>
        <v>0</v>
      </c>
      <c r="L845" s="96"/>
      <c r="M845" s="96"/>
      <c r="N845" s="95">
        <f t="shared" si="17"/>
        <v>0</v>
      </c>
      <c r="O845" s="96"/>
      <c r="P845" s="96"/>
      <c r="Q845" s="95">
        <f t="shared" si="19"/>
        <v>0</v>
      </c>
      <c r="R845" s="96"/>
      <c r="S845" s="96"/>
      <c r="T845" s="95">
        <f t="shared" si="21"/>
        <v>0</v>
      </c>
      <c r="U845" s="96"/>
      <c r="V845" s="96"/>
      <c r="W845" s="95">
        <f t="shared" si="23"/>
        <v>0</v>
      </c>
      <c r="X845" s="96"/>
      <c r="Y845" s="96"/>
      <c r="Z845" s="95">
        <f t="shared" si="103"/>
        <v>0</v>
      </c>
      <c r="AA845" s="96"/>
      <c r="AB845" s="96"/>
      <c r="AC845" s="97">
        <f t="shared" si="104"/>
        <v>381.0813</v>
      </c>
      <c r="AD845" s="98">
        <v>381.0813</v>
      </c>
      <c r="AE845" s="96"/>
      <c r="AF845" s="97">
        <f t="shared" si="1414"/>
        <v>327.7296</v>
      </c>
      <c r="AG845" s="98">
        <v>248.4296</v>
      </c>
      <c r="AH845" s="98">
        <v>79.3</v>
      </c>
      <c r="AI845" s="99"/>
      <c r="AJ845" s="155">
        <f t="shared" si="31"/>
        <v>490.8</v>
      </c>
      <c r="AK845" s="156">
        <v>20.6</v>
      </c>
      <c r="AL845" s="98">
        <v>470.2</v>
      </c>
      <c r="AM845" s="99"/>
    </row>
    <row r="846" hidden="1" outlineLevel="2">
      <c r="A846" s="144"/>
      <c r="B846" s="93"/>
      <c r="C846" s="93"/>
      <c r="D846" s="11">
        <v>2019.0</v>
      </c>
      <c r="E846" s="94">
        <f t="shared" si="11"/>
        <v>6383.70148</v>
      </c>
      <c r="F846" s="94">
        <f t="shared" ref="F846:G846" si="1945">I846+L846+O846+R846+U846+X846+AA846+AD846+AK846+AG846</f>
        <v>5894.40148</v>
      </c>
      <c r="G846" s="94">
        <f t="shared" si="1945"/>
        <v>489.3</v>
      </c>
      <c r="H846" s="95">
        <f t="shared" si="13"/>
        <v>0</v>
      </c>
      <c r="I846" s="96"/>
      <c r="J846" s="96"/>
      <c r="K846" s="95">
        <f t="shared" si="51"/>
        <v>0</v>
      </c>
      <c r="L846" s="96"/>
      <c r="M846" s="96"/>
      <c r="N846" s="95">
        <f t="shared" si="17"/>
        <v>0</v>
      </c>
      <c r="O846" s="96"/>
      <c r="P846" s="96"/>
      <c r="Q846" s="95">
        <f t="shared" si="19"/>
        <v>0</v>
      </c>
      <c r="R846" s="96"/>
      <c r="S846" s="96"/>
      <c r="T846" s="97">
        <f t="shared" si="21"/>
        <v>994.65082</v>
      </c>
      <c r="U846" s="98">
        <v>994.65082</v>
      </c>
      <c r="V846" s="96"/>
      <c r="W846" s="95">
        <f t="shared" si="23"/>
        <v>0</v>
      </c>
      <c r="X846" s="96"/>
      <c r="Y846" s="96"/>
      <c r="Z846" s="95">
        <f t="shared" si="103"/>
        <v>0</v>
      </c>
      <c r="AA846" s="96"/>
      <c r="AB846" s="96"/>
      <c r="AC846" s="97">
        <f t="shared" si="104"/>
        <v>3942.43026</v>
      </c>
      <c r="AD846" s="98">
        <v>3942.43026</v>
      </c>
      <c r="AE846" s="96"/>
      <c r="AF846" s="97">
        <f t="shared" si="1414"/>
        <v>1054.7704</v>
      </c>
      <c r="AG846" s="98">
        <v>946.0704</v>
      </c>
      <c r="AH846" s="98">
        <v>108.7</v>
      </c>
      <c r="AI846" s="99"/>
      <c r="AJ846" s="97">
        <f t="shared" si="31"/>
        <v>391.85</v>
      </c>
      <c r="AK846" s="98">
        <v>11.25</v>
      </c>
      <c r="AL846" s="98">
        <v>380.6</v>
      </c>
      <c r="AM846" s="99"/>
    </row>
    <row r="847" hidden="1" outlineLevel="2">
      <c r="A847" s="144"/>
      <c r="B847" s="93"/>
      <c r="C847" s="93"/>
      <c r="D847" s="11">
        <v>2020.0</v>
      </c>
      <c r="E847" s="94">
        <f t="shared" si="11"/>
        <v>3089.9</v>
      </c>
      <c r="F847" s="94">
        <f t="shared" ref="F847:G847" si="1946">I847+L847+O847+R847+U847+X847+AA847+AD847+AK847+AG847</f>
        <v>2019.5</v>
      </c>
      <c r="G847" s="94">
        <f t="shared" si="1946"/>
        <v>1070.4</v>
      </c>
      <c r="H847" s="97">
        <f t="shared" si="13"/>
        <v>545</v>
      </c>
      <c r="I847" s="98">
        <v>545.0</v>
      </c>
      <c r="J847" s="96"/>
      <c r="K847" s="95">
        <f t="shared" si="51"/>
        <v>0</v>
      </c>
      <c r="L847" s="96"/>
      <c r="M847" s="96"/>
      <c r="N847" s="95">
        <f t="shared" si="17"/>
        <v>0</v>
      </c>
      <c r="O847" s="96"/>
      <c r="P847" s="96"/>
      <c r="Q847" s="95">
        <f t="shared" si="19"/>
        <v>0</v>
      </c>
      <c r="R847" s="96"/>
      <c r="S847" s="96"/>
      <c r="T847" s="97">
        <f t="shared" si="21"/>
        <v>987</v>
      </c>
      <c r="U847" s="98">
        <v>987.0</v>
      </c>
      <c r="V847" s="96"/>
      <c r="W847" s="95">
        <f t="shared" si="23"/>
        <v>0</v>
      </c>
      <c r="X847" s="96"/>
      <c r="Y847" s="96"/>
      <c r="Z847" s="95">
        <f t="shared" si="103"/>
        <v>0</v>
      </c>
      <c r="AA847" s="96"/>
      <c r="AB847" s="96"/>
      <c r="AC847" s="97">
        <f t="shared" si="104"/>
        <v>10</v>
      </c>
      <c r="AD847" s="98">
        <v>10.0</v>
      </c>
      <c r="AE847" s="96"/>
      <c r="AF847" s="95">
        <f t="shared" si="1414"/>
        <v>769.4</v>
      </c>
      <c r="AG847" s="96">
        <f>11+227+11</f>
        <v>249</v>
      </c>
      <c r="AH847" s="98">
        <v>520.4</v>
      </c>
      <c r="AI847" s="103" t="s">
        <v>148</v>
      </c>
      <c r="AJ847" s="97">
        <f t="shared" si="31"/>
        <v>778.5</v>
      </c>
      <c r="AK847" s="98">
        <f>28.5+200</f>
        <v>228.5</v>
      </c>
      <c r="AL847" s="98">
        <v>550.0</v>
      </c>
      <c r="AM847" s="103" t="s">
        <v>336</v>
      </c>
    </row>
    <row r="848" hidden="1" outlineLevel="2">
      <c r="A848" s="144"/>
      <c r="B848" s="93"/>
      <c r="C848" s="93"/>
      <c r="D848" s="35">
        <v>2021.0</v>
      </c>
      <c r="E848" s="94">
        <f t="shared" si="11"/>
        <v>0</v>
      </c>
      <c r="F848" s="94">
        <f t="shared" ref="F848:G848" si="1947">I848+L848+O848+R848+U848+X848+AA848+AD848+AK848+AG848</f>
        <v>0</v>
      </c>
      <c r="G848" s="94">
        <f t="shared" si="1947"/>
        <v>0</v>
      </c>
      <c r="H848" s="95">
        <f t="shared" si="13"/>
        <v>0</v>
      </c>
      <c r="I848" s="96"/>
      <c r="J848" s="96"/>
      <c r="K848" s="95">
        <f t="shared" si="51"/>
        <v>0</v>
      </c>
      <c r="L848" s="96"/>
      <c r="M848" s="96"/>
      <c r="N848" s="95">
        <f t="shared" si="17"/>
        <v>0</v>
      </c>
      <c r="O848" s="96"/>
      <c r="P848" s="96"/>
      <c r="Q848" s="95">
        <f t="shared" si="19"/>
        <v>0</v>
      </c>
      <c r="R848" s="96"/>
      <c r="S848" s="96"/>
      <c r="T848" s="95">
        <f t="shared" si="21"/>
        <v>0</v>
      </c>
      <c r="U848" s="96"/>
      <c r="V848" s="96"/>
      <c r="W848" s="95">
        <f t="shared" si="23"/>
        <v>0</v>
      </c>
      <c r="X848" s="96"/>
      <c r="Y848" s="96"/>
      <c r="Z848" s="95">
        <f t="shared" si="103"/>
        <v>0</v>
      </c>
      <c r="AA848" s="96"/>
      <c r="AB848" s="96"/>
      <c r="AC848" s="95">
        <f t="shared" si="104"/>
        <v>0</v>
      </c>
      <c r="AD848" s="96"/>
      <c r="AE848" s="96"/>
      <c r="AF848" s="95">
        <f t="shared" si="1414"/>
        <v>0</v>
      </c>
      <c r="AG848" s="96"/>
      <c r="AH848" s="98"/>
      <c r="AI848" s="99"/>
      <c r="AJ848" s="95">
        <f t="shared" si="31"/>
        <v>0</v>
      </c>
      <c r="AK848" s="96"/>
      <c r="AL848" s="98"/>
      <c r="AM848" s="99"/>
    </row>
    <row r="849" hidden="1" outlineLevel="1" collapsed="1">
      <c r="A849" s="145">
        <v>105.0</v>
      </c>
      <c r="B849" s="88" t="s">
        <v>337</v>
      </c>
      <c r="C849" s="88" t="s">
        <v>338</v>
      </c>
      <c r="D849" s="24"/>
      <c r="E849" s="89">
        <f t="shared" si="11"/>
        <v>15658.2729</v>
      </c>
      <c r="F849" s="89">
        <f t="shared" ref="F849:G849" si="1948">SUM(F850:F856)</f>
        <v>14557.0729</v>
      </c>
      <c r="G849" s="89">
        <f t="shared" si="1948"/>
        <v>1101.2</v>
      </c>
      <c r="H849" s="90">
        <f t="shared" si="13"/>
        <v>636.41848</v>
      </c>
      <c r="I849" s="88">
        <f t="shared" ref="I849:J849" si="1949">SUM(I850:I856)</f>
        <v>636.41848</v>
      </c>
      <c r="J849" s="88">
        <f t="shared" si="1949"/>
        <v>0</v>
      </c>
      <c r="K849" s="90">
        <f t="shared" si="51"/>
        <v>145.46055</v>
      </c>
      <c r="L849" s="88">
        <f t="shared" ref="L849:M849" si="1950">SUM(L850:L856)</f>
        <v>145.46055</v>
      </c>
      <c r="M849" s="88">
        <f t="shared" si="1950"/>
        <v>0</v>
      </c>
      <c r="N849" s="90">
        <f t="shared" si="17"/>
        <v>4529.7616</v>
      </c>
      <c r="O849" s="88">
        <f t="shared" ref="O849:P849" si="1951">SUM(O850:O856)</f>
        <v>4529.7616</v>
      </c>
      <c r="P849" s="88">
        <f t="shared" si="1951"/>
        <v>0</v>
      </c>
      <c r="Q849" s="90">
        <f t="shared" si="19"/>
        <v>83.57527</v>
      </c>
      <c r="R849" s="88">
        <f t="shared" ref="R849:S849" si="1952">SUM(R850:R856)</f>
        <v>83.57527</v>
      </c>
      <c r="S849" s="88">
        <f t="shared" si="1952"/>
        <v>0</v>
      </c>
      <c r="T849" s="90">
        <f t="shared" si="21"/>
        <v>0</v>
      </c>
      <c r="U849" s="88">
        <f t="shared" ref="U849:V849" si="1953">SUM(U850:U856)</f>
        <v>0</v>
      </c>
      <c r="V849" s="88">
        <f t="shared" si="1953"/>
        <v>0</v>
      </c>
      <c r="W849" s="90">
        <f t="shared" si="23"/>
        <v>0</v>
      </c>
      <c r="X849" s="88">
        <f t="shared" ref="X849:Y849" si="1954">SUM(X850:X856)</f>
        <v>0</v>
      </c>
      <c r="Y849" s="88">
        <f t="shared" si="1954"/>
        <v>0</v>
      </c>
      <c r="Z849" s="90">
        <f t="shared" si="103"/>
        <v>640.42215</v>
      </c>
      <c r="AA849" s="88">
        <f t="shared" ref="AA849:AB849" si="1955">SUM(AA850:AA856)</f>
        <v>640.42215</v>
      </c>
      <c r="AB849" s="88">
        <f t="shared" si="1955"/>
        <v>0</v>
      </c>
      <c r="AC849" s="90">
        <f t="shared" si="104"/>
        <v>6645.17153</v>
      </c>
      <c r="AD849" s="88">
        <f t="shared" ref="AD849:AE849" si="1956">SUM(AD850:AD856)</f>
        <v>6645.17153</v>
      </c>
      <c r="AE849" s="88">
        <f t="shared" si="1956"/>
        <v>0</v>
      </c>
      <c r="AF849" s="90">
        <f t="shared" si="1414"/>
        <v>2244.76932</v>
      </c>
      <c r="AG849" s="88">
        <f t="shared" ref="AG849:AH849" si="1957">SUM(AG850:AG856)</f>
        <v>1825.66932</v>
      </c>
      <c r="AH849" s="88">
        <f t="shared" si="1957"/>
        <v>419.1</v>
      </c>
      <c r="AI849" s="91"/>
      <c r="AJ849" s="90">
        <f t="shared" si="31"/>
        <v>732.694</v>
      </c>
      <c r="AK849" s="88">
        <f t="shared" ref="AK849:AL849" si="1958">SUM(AK850:AK856)</f>
        <v>50.594</v>
      </c>
      <c r="AL849" s="88">
        <f t="shared" si="1958"/>
        <v>682.1</v>
      </c>
      <c r="AM849" s="91"/>
    </row>
    <row r="850" hidden="1" outlineLevel="2">
      <c r="A850" s="144"/>
      <c r="B850" s="93"/>
      <c r="C850" s="93"/>
      <c r="D850" s="11">
        <v>2015.0</v>
      </c>
      <c r="E850" s="94">
        <f t="shared" si="11"/>
        <v>3233.4106</v>
      </c>
      <c r="F850" s="94">
        <f t="shared" ref="F850:G850" si="1959">I850+L850+O850+R850+U850+X850+AA850+AD850+AK850+AG850</f>
        <v>3191.0106</v>
      </c>
      <c r="G850" s="94">
        <f t="shared" si="1959"/>
        <v>42.4</v>
      </c>
      <c r="H850" s="95">
        <f t="shared" si="13"/>
        <v>0</v>
      </c>
      <c r="I850" s="96"/>
      <c r="J850" s="96"/>
      <c r="K850" s="95">
        <f t="shared" si="51"/>
        <v>0</v>
      </c>
      <c r="L850" s="96"/>
      <c r="M850" s="96"/>
      <c r="N850" s="101">
        <f t="shared" si="17"/>
        <v>3191.0106</v>
      </c>
      <c r="O850" s="152">
        <v>3191.0106</v>
      </c>
      <c r="P850" s="96"/>
      <c r="Q850" s="95">
        <f t="shared" si="19"/>
        <v>0</v>
      </c>
      <c r="R850" s="96"/>
      <c r="S850" s="96"/>
      <c r="T850" s="95">
        <f t="shared" si="21"/>
        <v>0</v>
      </c>
      <c r="U850" s="96"/>
      <c r="V850" s="96"/>
      <c r="W850" s="95">
        <f t="shared" si="23"/>
        <v>0</v>
      </c>
      <c r="X850" s="96"/>
      <c r="Y850" s="96"/>
      <c r="Z850" s="95">
        <f t="shared" si="103"/>
        <v>0</v>
      </c>
      <c r="AA850" s="96"/>
      <c r="AB850" s="96"/>
      <c r="AC850" s="95">
        <f t="shared" si="104"/>
        <v>0</v>
      </c>
      <c r="AD850" s="96"/>
      <c r="AE850" s="96"/>
      <c r="AF850" s="95">
        <f t="shared" si="1414"/>
        <v>3.8</v>
      </c>
      <c r="AG850" s="96"/>
      <c r="AH850" s="98">
        <v>3.8</v>
      </c>
      <c r="AI850" s="99"/>
      <c r="AJ850" s="95">
        <f t="shared" si="31"/>
        <v>38.6</v>
      </c>
      <c r="AK850" s="96"/>
      <c r="AL850" s="98">
        <v>38.6</v>
      </c>
      <c r="AM850" s="99"/>
    </row>
    <row r="851" hidden="1" outlineLevel="2">
      <c r="A851" s="144"/>
      <c r="B851" s="93"/>
      <c r="C851" s="93"/>
      <c r="D851" s="11">
        <v>2016.0</v>
      </c>
      <c r="E851" s="94">
        <f t="shared" si="11"/>
        <v>1394.26</v>
      </c>
      <c r="F851" s="94">
        <f t="shared" ref="F851:G851" si="1960">I851+L851+O851+R851+U851+X851+AA851+AD851+AK851+AG851</f>
        <v>1327.76</v>
      </c>
      <c r="G851" s="94">
        <f t="shared" si="1960"/>
        <v>66.5</v>
      </c>
      <c r="H851" s="95">
        <f t="shared" si="13"/>
        <v>0</v>
      </c>
      <c r="I851" s="96"/>
      <c r="J851" s="96"/>
      <c r="K851" s="95">
        <f t="shared" si="51"/>
        <v>0</v>
      </c>
      <c r="L851" s="96"/>
      <c r="M851" s="96"/>
      <c r="N851" s="97">
        <f t="shared" si="17"/>
        <v>1277.81</v>
      </c>
      <c r="O851" s="98">
        <v>1277.81</v>
      </c>
      <c r="P851" s="96"/>
      <c r="Q851" s="95">
        <f t="shared" si="19"/>
        <v>0</v>
      </c>
      <c r="R851" s="96"/>
      <c r="S851" s="96"/>
      <c r="T851" s="95">
        <f t="shared" si="21"/>
        <v>0</v>
      </c>
      <c r="U851" s="96"/>
      <c r="V851" s="96"/>
      <c r="W851" s="95">
        <f t="shared" si="23"/>
        <v>0</v>
      </c>
      <c r="X851" s="96"/>
      <c r="Y851" s="96"/>
      <c r="Z851" s="95">
        <f t="shared" si="103"/>
        <v>0</v>
      </c>
      <c r="AA851" s="96"/>
      <c r="AB851" s="96"/>
      <c r="AC851" s="97">
        <f t="shared" si="104"/>
        <v>49.95</v>
      </c>
      <c r="AD851" s="98">
        <v>49.95</v>
      </c>
      <c r="AE851" s="96"/>
      <c r="AF851" s="95">
        <f t="shared" si="1414"/>
        <v>40.1</v>
      </c>
      <c r="AG851" s="96"/>
      <c r="AH851" s="98">
        <v>40.1</v>
      </c>
      <c r="AI851" s="99"/>
      <c r="AJ851" s="95">
        <f t="shared" si="31"/>
        <v>26.4</v>
      </c>
      <c r="AK851" s="96"/>
      <c r="AL851" s="98">
        <v>26.4</v>
      </c>
      <c r="AM851" s="99"/>
    </row>
    <row r="852" hidden="1" outlineLevel="2">
      <c r="A852" s="144"/>
      <c r="B852" s="93"/>
      <c r="C852" s="93"/>
      <c r="D852" s="11">
        <v>2017.0</v>
      </c>
      <c r="E852" s="94">
        <f t="shared" si="11"/>
        <v>2280.07392</v>
      </c>
      <c r="F852" s="94">
        <f t="shared" ref="F852:G852" si="1961">I852+L852+O852+R852+U852+X852+AA852+AD852+AK852+AG852</f>
        <v>2119.07392</v>
      </c>
      <c r="G852" s="94">
        <f t="shared" si="1961"/>
        <v>161</v>
      </c>
      <c r="H852" s="95">
        <f t="shared" si="13"/>
        <v>0</v>
      </c>
      <c r="I852" s="96"/>
      <c r="J852" s="96"/>
      <c r="K852" s="97">
        <f t="shared" si="51"/>
        <v>135.98415</v>
      </c>
      <c r="L852" s="98">
        <v>135.98415</v>
      </c>
      <c r="M852" s="96"/>
      <c r="N852" s="157">
        <f t="shared" si="17"/>
        <v>60.941</v>
      </c>
      <c r="O852" s="158">
        <v>60.941</v>
      </c>
      <c r="P852" s="96"/>
      <c r="Q852" s="95">
        <f t="shared" si="19"/>
        <v>0</v>
      </c>
      <c r="R852" s="96"/>
      <c r="S852" s="96"/>
      <c r="T852" s="95">
        <f t="shared" si="21"/>
        <v>0</v>
      </c>
      <c r="U852" s="96"/>
      <c r="V852" s="96"/>
      <c r="W852" s="95">
        <f t="shared" si="23"/>
        <v>0</v>
      </c>
      <c r="X852" s="96"/>
      <c r="Y852" s="96"/>
      <c r="Z852" s="95">
        <f t="shared" si="103"/>
        <v>0</v>
      </c>
      <c r="AA852" s="96"/>
      <c r="AB852" s="96"/>
      <c r="AC852" s="97">
        <f t="shared" si="104"/>
        <v>357.87325</v>
      </c>
      <c r="AD852" s="98">
        <v>357.87325</v>
      </c>
      <c r="AE852" s="96"/>
      <c r="AF852" s="97">
        <f t="shared" si="1414"/>
        <v>1627.07552</v>
      </c>
      <c r="AG852" s="98">
        <v>1564.27552</v>
      </c>
      <c r="AH852" s="98">
        <v>62.8</v>
      </c>
      <c r="AI852" s="99"/>
      <c r="AJ852" s="95">
        <f t="shared" si="31"/>
        <v>98.2</v>
      </c>
      <c r="AK852" s="96"/>
      <c r="AL852" s="98">
        <v>98.2</v>
      </c>
      <c r="AM852" s="99"/>
    </row>
    <row r="853" hidden="1" outlineLevel="2">
      <c r="A853" s="144"/>
      <c r="B853" s="93"/>
      <c r="C853" s="93"/>
      <c r="D853" s="11">
        <v>2018.0</v>
      </c>
      <c r="E853" s="94">
        <f t="shared" si="11"/>
        <v>4669.08239</v>
      </c>
      <c r="F853" s="94">
        <f t="shared" ref="F853:G853" si="1962">I853+L853+O853+R853+U853+X853+AA853+AD853+AK853+AG853</f>
        <v>4392.18239</v>
      </c>
      <c r="G853" s="94">
        <f t="shared" si="1962"/>
        <v>276.9</v>
      </c>
      <c r="H853" s="95">
        <f t="shared" si="13"/>
        <v>0</v>
      </c>
      <c r="I853" s="96"/>
      <c r="J853" s="96"/>
      <c r="K853" s="150">
        <f t="shared" si="51"/>
        <v>9.4764</v>
      </c>
      <c r="L853" s="151">
        <v>9.4764</v>
      </c>
      <c r="M853" s="96"/>
      <c r="N853" s="95">
        <f t="shared" si="17"/>
        <v>0</v>
      </c>
      <c r="O853" s="96"/>
      <c r="P853" s="96"/>
      <c r="Q853" s="150">
        <f t="shared" si="19"/>
        <v>83.57527</v>
      </c>
      <c r="R853" s="151">
        <v>83.57527</v>
      </c>
      <c r="S853" s="96"/>
      <c r="T853" s="95">
        <f t="shared" si="21"/>
        <v>0</v>
      </c>
      <c r="U853" s="96"/>
      <c r="V853" s="96"/>
      <c r="W853" s="95">
        <f t="shared" si="23"/>
        <v>0</v>
      </c>
      <c r="X853" s="96"/>
      <c r="Y853" s="96"/>
      <c r="Z853" s="97">
        <f t="shared" si="103"/>
        <v>455.96364</v>
      </c>
      <c r="AA853" s="98">
        <v>455.96364</v>
      </c>
      <c r="AB853" s="96"/>
      <c r="AC853" s="97">
        <f t="shared" si="104"/>
        <v>3822.56708</v>
      </c>
      <c r="AD853" s="98">
        <v>3822.56708</v>
      </c>
      <c r="AE853" s="96"/>
      <c r="AF853" s="95">
        <f t="shared" si="1414"/>
        <v>112.9</v>
      </c>
      <c r="AG853" s="96"/>
      <c r="AH853" s="98">
        <v>112.9</v>
      </c>
      <c r="AI853" s="99"/>
      <c r="AJ853" s="97">
        <f t="shared" si="31"/>
        <v>184.6</v>
      </c>
      <c r="AK853" s="98">
        <v>20.6</v>
      </c>
      <c r="AL853" s="98">
        <v>164.0</v>
      </c>
      <c r="AM853" s="99"/>
    </row>
    <row r="854" hidden="1" outlineLevel="2">
      <c r="A854" s="144"/>
      <c r="B854" s="93"/>
      <c r="C854" s="93"/>
      <c r="D854" s="11">
        <v>2019.0</v>
      </c>
      <c r="E854" s="94">
        <f t="shared" si="11"/>
        <v>2339.94599</v>
      </c>
      <c r="F854" s="94">
        <f t="shared" ref="F854:G854" si="1963">I854+L854+O854+R854+U854+X854+AA854+AD854+AK854+AG854</f>
        <v>1990.04599</v>
      </c>
      <c r="G854" s="94">
        <f t="shared" si="1963"/>
        <v>349.9</v>
      </c>
      <c r="H854" s="97">
        <f t="shared" si="13"/>
        <v>195.41848</v>
      </c>
      <c r="I854" s="98">
        <v>195.41848</v>
      </c>
      <c r="J854" s="96"/>
      <c r="K854" s="95">
        <f t="shared" si="51"/>
        <v>0</v>
      </c>
      <c r="L854" s="96"/>
      <c r="M854" s="96"/>
      <c r="N854" s="95">
        <f t="shared" si="17"/>
        <v>0</v>
      </c>
      <c r="O854" s="96"/>
      <c r="P854" s="96"/>
      <c r="Q854" s="95">
        <f t="shared" si="19"/>
        <v>0</v>
      </c>
      <c r="R854" s="96"/>
      <c r="S854" s="96"/>
      <c r="T854" s="95">
        <f t="shared" si="21"/>
        <v>0</v>
      </c>
      <c r="U854" s="96"/>
      <c r="V854" s="96"/>
      <c r="W854" s="95">
        <f t="shared" si="23"/>
        <v>0</v>
      </c>
      <c r="X854" s="96"/>
      <c r="Y854" s="96"/>
      <c r="Z854" s="97">
        <f t="shared" si="103"/>
        <v>184.45851</v>
      </c>
      <c r="AA854" s="98">
        <v>184.45851</v>
      </c>
      <c r="AB854" s="96"/>
      <c r="AC854" s="97">
        <f t="shared" si="104"/>
        <v>1318.7812</v>
      </c>
      <c r="AD854" s="98">
        <v>1318.7812</v>
      </c>
      <c r="AE854" s="96"/>
      <c r="AF854" s="97">
        <f t="shared" si="1414"/>
        <v>405.1938</v>
      </c>
      <c r="AG854" s="98">
        <v>261.3938</v>
      </c>
      <c r="AH854" s="98">
        <v>143.8</v>
      </c>
      <c r="AI854" s="99"/>
      <c r="AJ854" s="97">
        <f t="shared" si="31"/>
        <v>236.094</v>
      </c>
      <c r="AK854" s="98">
        <v>29.994</v>
      </c>
      <c r="AL854" s="98">
        <v>206.1</v>
      </c>
      <c r="AM854" s="99"/>
    </row>
    <row r="855" hidden="1" outlineLevel="2">
      <c r="A855" s="144"/>
      <c r="B855" s="93"/>
      <c r="C855" s="93"/>
      <c r="D855" s="11">
        <v>2020.0</v>
      </c>
      <c r="E855" s="94">
        <f t="shared" si="11"/>
        <v>1741.5</v>
      </c>
      <c r="F855" s="94">
        <f t="shared" ref="F855:G855" si="1964">I855+L855+O855+R855+U855+X855+AA855+AD855+AK855+AG855</f>
        <v>1537</v>
      </c>
      <c r="G855" s="94">
        <f t="shared" si="1964"/>
        <v>204.5</v>
      </c>
      <c r="H855" s="97">
        <f t="shared" si="13"/>
        <v>441</v>
      </c>
      <c r="I855" s="98">
        <v>441.0</v>
      </c>
      <c r="J855" s="96"/>
      <c r="K855" s="95">
        <f t="shared" si="51"/>
        <v>0</v>
      </c>
      <c r="L855" s="96"/>
      <c r="M855" s="96"/>
      <c r="N855" s="95">
        <f t="shared" si="17"/>
        <v>0</v>
      </c>
      <c r="O855" s="96"/>
      <c r="P855" s="96"/>
      <c r="Q855" s="95">
        <f t="shared" si="19"/>
        <v>0</v>
      </c>
      <c r="R855" s="96"/>
      <c r="S855" s="96"/>
      <c r="T855" s="95">
        <f t="shared" si="21"/>
        <v>0</v>
      </c>
      <c r="U855" s="96"/>
      <c r="V855" s="96"/>
      <c r="W855" s="95">
        <f t="shared" si="23"/>
        <v>0</v>
      </c>
      <c r="X855" s="96"/>
      <c r="Y855" s="96"/>
      <c r="Z855" s="95">
        <f t="shared" si="103"/>
        <v>0</v>
      </c>
      <c r="AA855" s="96"/>
      <c r="AB855" s="96"/>
      <c r="AC855" s="97">
        <f t="shared" si="104"/>
        <v>1096</v>
      </c>
      <c r="AD855" s="98">
        <v>1096.0</v>
      </c>
      <c r="AE855" s="96"/>
      <c r="AF855" s="95">
        <f t="shared" si="1414"/>
        <v>55.7</v>
      </c>
      <c r="AG855" s="96"/>
      <c r="AH855" s="98">
        <v>55.7</v>
      </c>
      <c r="AI855" s="99"/>
      <c r="AJ855" s="95">
        <f t="shared" si="31"/>
        <v>148.8</v>
      </c>
      <c r="AK855" s="96"/>
      <c r="AL855" s="98">
        <v>148.8</v>
      </c>
      <c r="AM855" s="99"/>
    </row>
    <row r="856" hidden="1" outlineLevel="2">
      <c r="A856" s="144"/>
      <c r="B856" s="93"/>
      <c r="C856" s="93"/>
      <c r="D856" s="35">
        <v>2021.0</v>
      </c>
      <c r="E856" s="94">
        <f t="shared" si="11"/>
        <v>0</v>
      </c>
      <c r="F856" s="94">
        <f t="shared" ref="F856:G856" si="1965">I856+L856+O856+R856+U856+X856+AA856+AD856+AK856+AG856</f>
        <v>0</v>
      </c>
      <c r="G856" s="94">
        <f t="shared" si="1965"/>
        <v>0</v>
      </c>
      <c r="H856" s="95">
        <f t="shared" si="13"/>
        <v>0</v>
      </c>
      <c r="I856" s="96"/>
      <c r="J856" s="96"/>
      <c r="K856" s="95">
        <f t="shared" si="51"/>
        <v>0</v>
      </c>
      <c r="L856" s="96"/>
      <c r="M856" s="96"/>
      <c r="N856" s="95">
        <f t="shared" si="17"/>
        <v>0</v>
      </c>
      <c r="O856" s="96"/>
      <c r="P856" s="96"/>
      <c r="Q856" s="95">
        <f t="shared" si="19"/>
        <v>0</v>
      </c>
      <c r="R856" s="96"/>
      <c r="S856" s="96"/>
      <c r="T856" s="95">
        <f t="shared" si="21"/>
        <v>0</v>
      </c>
      <c r="U856" s="96"/>
      <c r="V856" s="96"/>
      <c r="W856" s="95">
        <f t="shared" si="23"/>
        <v>0</v>
      </c>
      <c r="X856" s="96"/>
      <c r="Y856" s="96"/>
      <c r="Z856" s="95">
        <f t="shared" si="103"/>
        <v>0</v>
      </c>
      <c r="AA856" s="96"/>
      <c r="AB856" s="96"/>
      <c r="AC856" s="95">
        <f t="shared" si="104"/>
        <v>0</v>
      </c>
      <c r="AD856" s="96"/>
      <c r="AE856" s="96"/>
      <c r="AF856" s="95">
        <f t="shared" si="1414"/>
        <v>0</v>
      </c>
      <c r="AG856" s="96"/>
      <c r="AH856" s="98"/>
      <c r="AI856" s="99"/>
      <c r="AJ856" s="95">
        <f t="shared" si="31"/>
        <v>0</v>
      </c>
      <c r="AK856" s="96"/>
      <c r="AL856" s="98"/>
      <c r="AM856" s="99"/>
    </row>
    <row r="857" hidden="1" outlineLevel="1" collapsed="1">
      <c r="A857" s="145">
        <v>106.0</v>
      </c>
      <c r="B857" s="88" t="s">
        <v>339</v>
      </c>
      <c r="C857" s="88" t="s">
        <v>340</v>
      </c>
      <c r="D857" s="24"/>
      <c r="E857" s="89">
        <f t="shared" si="11"/>
        <v>2965.34363</v>
      </c>
      <c r="F857" s="89">
        <f t="shared" ref="F857:G857" si="1966">SUM(F858:F864)</f>
        <v>1596.34363</v>
      </c>
      <c r="G857" s="89">
        <f t="shared" si="1966"/>
        <v>1369</v>
      </c>
      <c r="H857" s="90">
        <f t="shared" si="13"/>
        <v>211.13357</v>
      </c>
      <c r="I857" s="88">
        <f t="shared" ref="I857:J857" si="1967">SUM(I858:I864)</f>
        <v>211.13357</v>
      </c>
      <c r="J857" s="88">
        <f t="shared" si="1967"/>
        <v>0</v>
      </c>
      <c r="K857" s="90">
        <f t="shared" si="51"/>
        <v>567.13159</v>
      </c>
      <c r="L857" s="88">
        <f t="shared" ref="L857:M857" si="1968">SUM(L858:L864)</f>
        <v>567.13159</v>
      </c>
      <c r="M857" s="88">
        <f t="shared" si="1968"/>
        <v>0</v>
      </c>
      <c r="N857" s="90">
        <f t="shared" si="17"/>
        <v>0</v>
      </c>
      <c r="O857" s="88">
        <f t="shared" ref="O857:P857" si="1969">SUM(O858:O864)</f>
        <v>0</v>
      </c>
      <c r="P857" s="88">
        <f t="shared" si="1969"/>
        <v>0</v>
      </c>
      <c r="Q857" s="90">
        <f t="shared" si="19"/>
        <v>42.98835</v>
      </c>
      <c r="R857" s="88">
        <f t="shared" ref="R857:S857" si="1970">SUM(R858:R864)</f>
        <v>42.98835</v>
      </c>
      <c r="S857" s="88">
        <f t="shared" si="1970"/>
        <v>0</v>
      </c>
      <c r="T857" s="90">
        <f t="shared" si="21"/>
        <v>0</v>
      </c>
      <c r="U857" s="88">
        <f t="shared" ref="U857:V857" si="1971">SUM(U858:U864)</f>
        <v>0</v>
      </c>
      <c r="V857" s="88">
        <f t="shared" si="1971"/>
        <v>0</v>
      </c>
      <c r="W857" s="90">
        <f t="shared" si="23"/>
        <v>0</v>
      </c>
      <c r="X857" s="88">
        <f t="shared" ref="X857:Y857" si="1972">SUM(X858:X864)</f>
        <v>0</v>
      </c>
      <c r="Y857" s="88">
        <f t="shared" si="1972"/>
        <v>0</v>
      </c>
      <c r="Z857" s="90">
        <f t="shared" si="103"/>
        <v>0</v>
      </c>
      <c r="AA857" s="88">
        <f t="shared" ref="AA857:AB857" si="1973">SUM(AA858:AA864)</f>
        <v>0</v>
      </c>
      <c r="AB857" s="88">
        <f t="shared" si="1973"/>
        <v>0</v>
      </c>
      <c r="AC857" s="90">
        <f t="shared" si="104"/>
        <v>0</v>
      </c>
      <c r="AD857" s="88">
        <f t="shared" ref="AD857:AE857" si="1974">SUM(AD858:AD864)</f>
        <v>0</v>
      </c>
      <c r="AE857" s="88">
        <f t="shared" si="1974"/>
        <v>0</v>
      </c>
      <c r="AF857" s="90">
        <f t="shared" si="1414"/>
        <v>1085.74012</v>
      </c>
      <c r="AG857" s="88">
        <f t="shared" ref="AG857:AH857" si="1975">SUM(AG858:AG864)</f>
        <v>743.24012</v>
      </c>
      <c r="AH857" s="88">
        <f t="shared" si="1975"/>
        <v>342.5</v>
      </c>
      <c r="AI857" s="91"/>
      <c r="AJ857" s="90">
        <f t="shared" si="31"/>
        <v>1058.35</v>
      </c>
      <c r="AK857" s="88">
        <f t="shared" ref="AK857:AL857" si="1976">SUM(AK858:AK864)</f>
        <v>31.85</v>
      </c>
      <c r="AL857" s="88">
        <f t="shared" si="1976"/>
        <v>1026.5</v>
      </c>
      <c r="AM857" s="91"/>
    </row>
    <row r="858" hidden="1" outlineLevel="2">
      <c r="A858" s="144"/>
      <c r="B858" s="93"/>
      <c r="C858" s="93"/>
      <c r="D858" s="11">
        <v>2015.0</v>
      </c>
      <c r="E858" s="94">
        <f t="shared" si="11"/>
        <v>153.23847</v>
      </c>
      <c r="F858" s="94">
        <f t="shared" ref="F858:G858" si="1977">I858+L858+O858+R858+U858+X858+AA858+AD858+AK858+AG858</f>
        <v>75.93847</v>
      </c>
      <c r="G858" s="94">
        <f t="shared" si="1977"/>
        <v>77.3</v>
      </c>
      <c r="H858" s="95">
        <f t="shared" si="13"/>
        <v>0</v>
      </c>
      <c r="I858" s="96"/>
      <c r="J858" s="96"/>
      <c r="K858" s="95">
        <f t="shared" si="51"/>
        <v>0</v>
      </c>
      <c r="L858" s="96"/>
      <c r="M858" s="96"/>
      <c r="N858" s="95">
        <f t="shared" si="17"/>
        <v>0</v>
      </c>
      <c r="O858" s="96"/>
      <c r="P858" s="96"/>
      <c r="Q858" s="97">
        <f t="shared" si="19"/>
        <v>42.98835</v>
      </c>
      <c r="R858" s="98">
        <v>42.98835</v>
      </c>
      <c r="S858" s="96"/>
      <c r="T858" s="95">
        <f t="shared" si="21"/>
        <v>0</v>
      </c>
      <c r="U858" s="96"/>
      <c r="V858" s="96"/>
      <c r="W858" s="95">
        <f t="shared" si="23"/>
        <v>0</v>
      </c>
      <c r="X858" s="96"/>
      <c r="Y858" s="96"/>
      <c r="Z858" s="95">
        <f t="shared" si="103"/>
        <v>0</v>
      </c>
      <c r="AA858" s="96"/>
      <c r="AB858" s="96"/>
      <c r="AC858" s="95">
        <f t="shared" si="104"/>
        <v>0</v>
      </c>
      <c r="AD858" s="96"/>
      <c r="AE858" s="96"/>
      <c r="AF858" s="97">
        <f t="shared" si="1414"/>
        <v>65.45012</v>
      </c>
      <c r="AG858" s="98">
        <v>32.95012</v>
      </c>
      <c r="AH858" s="98">
        <v>32.5</v>
      </c>
      <c r="AI858" s="99"/>
      <c r="AJ858" s="95">
        <f t="shared" si="31"/>
        <v>44.8</v>
      </c>
      <c r="AK858" s="96"/>
      <c r="AL858" s="98">
        <v>44.8</v>
      </c>
      <c r="AM858" s="99"/>
    </row>
    <row r="859" hidden="1" outlineLevel="2">
      <c r="A859" s="144"/>
      <c r="B859" s="93"/>
      <c r="C859" s="93"/>
      <c r="D859" s="11">
        <v>2016.0</v>
      </c>
      <c r="E859" s="94">
        <f t="shared" si="11"/>
        <v>803.58</v>
      </c>
      <c r="F859" s="94">
        <f t="shared" ref="F859:G859" si="1978">I859+L859+O859+R859+U859+X859+AA859+AD859+AK859+AG859</f>
        <v>779.98</v>
      </c>
      <c r="G859" s="94">
        <f t="shared" si="1978"/>
        <v>23.6</v>
      </c>
      <c r="H859" s="95">
        <f t="shared" si="13"/>
        <v>0</v>
      </c>
      <c r="I859" s="96"/>
      <c r="J859" s="96"/>
      <c r="K859" s="97">
        <f t="shared" si="51"/>
        <v>174.69</v>
      </c>
      <c r="L859" s="98">
        <v>174.69</v>
      </c>
      <c r="M859" s="96"/>
      <c r="N859" s="95">
        <f t="shared" si="17"/>
        <v>0</v>
      </c>
      <c r="O859" s="96"/>
      <c r="P859" s="96"/>
      <c r="Q859" s="95">
        <f t="shared" si="19"/>
        <v>0</v>
      </c>
      <c r="R859" s="96"/>
      <c r="S859" s="96"/>
      <c r="T859" s="95">
        <f t="shared" si="21"/>
        <v>0</v>
      </c>
      <c r="U859" s="96"/>
      <c r="V859" s="96"/>
      <c r="W859" s="95">
        <f t="shared" si="23"/>
        <v>0</v>
      </c>
      <c r="X859" s="96"/>
      <c r="Y859" s="96"/>
      <c r="Z859" s="95">
        <f t="shared" si="103"/>
        <v>0</v>
      </c>
      <c r="AA859" s="96"/>
      <c r="AB859" s="96"/>
      <c r="AC859" s="95">
        <f t="shared" si="104"/>
        <v>0</v>
      </c>
      <c r="AD859" s="96"/>
      <c r="AE859" s="96"/>
      <c r="AF859" s="97">
        <f t="shared" si="1414"/>
        <v>620.79</v>
      </c>
      <c r="AG859" s="98">
        <v>605.29</v>
      </c>
      <c r="AH859" s="98">
        <v>15.5</v>
      </c>
      <c r="AI859" s="99"/>
      <c r="AJ859" s="95">
        <f t="shared" si="31"/>
        <v>8.1</v>
      </c>
      <c r="AK859" s="96"/>
      <c r="AL859" s="98">
        <v>8.1</v>
      </c>
      <c r="AM859" s="99"/>
    </row>
    <row r="860" hidden="1" outlineLevel="2">
      <c r="A860" s="144"/>
      <c r="B860" s="93"/>
      <c r="C860" s="93"/>
      <c r="D860" s="11">
        <v>2017.0</v>
      </c>
      <c r="E860" s="94">
        <f t="shared" si="11"/>
        <v>217.67002</v>
      </c>
      <c r="F860" s="94">
        <f t="shared" ref="F860:G860" si="1979">I860+L860+O860+R860+U860+X860+AA860+AD860+AK860+AG860</f>
        <v>75.77002</v>
      </c>
      <c r="G860" s="94">
        <f t="shared" si="1979"/>
        <v>141.9</v>
      </c>
      <c r="H860" s="95">
        <f t="shared" si="13"/>
        <v>0</v>
      </c>
      <c r="I860" s="96"/>
      <c r="J860" s="96"/>
      <c r="K860" s="97">
        <f t="shared" si="51"/>
        <v>75.77002</v>
      </c>
      <c r="L860" s="98">
        <v>75.77002</v>
      </c>
      <c r="M860" s="96"/>
      <c r="N860" s="95">
        <f t="shared" si="17"/>
        <v>0</v>
      </c>
      <c r="O860" s="96"/>
      <c r="P860" s="96"/>
      <c r="Q860" s="95">
        <f t="shared" si="19"/>
        <v>0</v>
      </c>
      <c r="R860" s="96"/>
      <c r="S860" s="96"/>
      <c r="T860" s="95">
        <f t="shared" si="21"/>
        <v>0</v>
      </c>
      <c r="U860" s="96"/>
      <c r="V860" s="96"/>
      <c r="W860" s="95">
        <f t="shared" si="23"/>
        <v>0</v>
      </c>
      <c r="X860" s="96"/>
      <c r="Y860" s="96"/>
      <c r="Z860" s="95">
        <f t="shared" si="103"/>
        <v>0</v>
      </c>
      <c r="AA860" s="96"/>
      <c r="AB860" s="96"/>
      <c r="AC860" s="95">
        <f t="shared" si="104"/>
        <v>0</v>
      </c>
      <c r="AD860" s="96"/>
      <c r="AE860" s="96"/>
      <c r="AF860" s="95">
        <f t="shared" si="1414"/>
        <v>49.8</v>
      </c>
      <c r="AG860" s="96"/>
      <c r="AH860" s="98">
        <v>49.8</v>
      </c>
      <c r="AI860" s="99"/>
      <c r="AJ860" s="95">
        <f t="shared" si="31"/>
        <v>92.1</v>
      </c>
      <c r="AK860" s="96"/>
      <c r="AL860" s="98">
        <v>92.1</v>
      </c>
      <c r="AM860" s="99"/>
    </row>
    <row r="861" hidden="1" outlineLevel="2">
      <c r="A861" s="144"/>
      <c r="B861" s="93"/>
      <c r="C861" s="93"/>
      <c r="D861" s="11">
        <v>2018.0</v>
      </c>
      <c r="E861" s="94">
        <f t="shared" si="11"/>
        <v>682.87157</v>
      </c>
      <c r="F861" s="94">
        <f t="shared" ref="F861:G861" si="1980">I861+L861+O861+R861+U861+X861+AA861+AD861+AK861+AG861</f>
        <v>337.27157</v>
      </c>
      <c r="G861" s="94">
        <f t="shared" si="1980"/>
        <v>345.6</v>
      </c>
      <c r="H861" s="95">
        <f t="shared" si="13"/>
        <v>0</v>
      </c>
      <c r="I861" s="96"/>
      <c r="J861" s="96"/>
      <c r="K861" s="97">
        <f t="shared" si="51"/>
        <v>316.67157</v>
      </c>
      <c r="L861" s="98">
        <v>316.67157</v>
      </c>
      <c r="M861" s="96"/>
      <c r="N861" s="95">
        <f t="shared" si="17"/>
        <v>0</v>
      </c>
      <c r="O861" s="96"/>
      <c r="P861" s="96"/>
      <c r="Q861" s="95">
        <f t="shared" si="19"/>
        <v>0</v>
      </c>
      <c r="R861" s="96"/>
      <c r="S861" s="96"/>
      <c r="T861" s="95">
        <f t="shared" si="21"/>
        <v>0</v>
      </c>
      <c r="U861" s="96"/>
      <c r="V861" s="96"/>
      <c r="W861" s="95">
        <f t="shared" si="23"/>
        <v>0</v>
      </c>
      <c r="X861" s="96"/>
      <c r="Y861" s="96"/>
      <c r="Z861" s="95">
        <f t="shared" si="103"/>
        <v>0</v>
      </c>
      <c r="AA861" s="96"/>
      <c r="AB861" s="96"/>
      <c r="AC861" s="95">
        <f t="shared" si="104"/>
        <v>0</v>
      </c>
      <c r="AD861" s="96"/>
      <c r="AE861" s="96"/>
      <c r="AF861" s="95">
        <f t="shared" si="1414"/>
        <v>64.9</v>
      </c>
      <c r="AG861" s="96"/>
      <c r="AH861" s="98">
        <v>64.9</v>
      </c>
      <c r="AI861" s="99"/>
      <c r="AJ861" s="97">
        <f t="shared" si="31"/>
        <v>301.3</v>
      </c>
      <c r="AK861" s="98">
        <v>20.6</v>
      </c>
      <c r="AL861" s="98">
        <v>280.7</v>
      </c>
      <c r="AM861" s="99"/>
    </row>
    <row r="862" hidden="1" outlineLevel="2">
      <c r="A862" s="144"/>
      <c r="B862" s="93"/>
      <c r="C862" s="93"/>
      <c r="D862" s="11">
        <v>2019.0</v>
      </c>
      <c r="E862" s="94">
        <f t="shared" si="11"/>
        <v>522.28357</v>
      </c>
      <c r="F862" s="94">
        <f t="shared" ref="F862:G862" si="1981">I862+L862+O862+R862+U862+X862+AA862+AD862+AK862+AG862</f>
        <v>222.38357</v>
      </c>
      <c r="G862" s="94">
        <f t="shared" si="1981"/>
        <v>299.9</v>
      </c>
      <c r="H862" s="97">
        <f t="shared" si="13"/>
        <v>211.13357</v>
      </c>
      <c r="I862" s="98">
        <v>211.13357</v>
      </c>
      <c r="J862" s="96"/>
      <c r="K862" s="95">
        <f t="shared" si="51"/>
        <v>0</v>
      </c>
      <c r="L862" s="96"/>
      <c r="M862" s="96"/>
      <c r="N862" s="95">
        <f t="shared" si="17"/>
        <v>0</v>
      </c>
      <c r="O862" s="96"/>
      <c r="P862" s="96"/>
      <c r="Q862" s="95">
        <f t="shared" si="19"/>
        <v>0</v>
      </c>
      <c r="R862" s="96"/>
      <c r="S862" s="96"/>
      <c r="T862" s="95">
        <f t="shared" si="21"/>
        <v>0</v>
      </c>
      <c r="U862" s="96"/>
      <c r="V862" s="96"/>
      <c r="W862" s="95">
        <f t="shared" si="23"/>
        <v>0</v>
      </c>
      <c r="X862" s="96"/>
      <c r="Y862" s="96"/>
      <c r="Z862" s="95">
        <f t="shared" si="103"/>
        <v>0</v>
      </c>
      <c r="AA862" s="96"/>
      <c r="AB862" s="96"/>
      <c r="AC862" s="95">
        <f t="shared" si="104"/>
        <v>0</v>
      </c>
      <c r="AD862" s="96"/>
      <c r="AE862" s="96"/>
      <c r="AF862" s="95">
        <f t="shared" si="1414"/>
        <v>42.8</v>
      </c>
      <c r="AG862" s="96"/>
      <c r="AH862" s="98">
        <v>42.8</v>
      </c>
      <c r="AI862" s="99"/>
      <c r="AJ862" s="97">
        <f t="shared" si="31"/>
        <v>268.35</v>
      </c>
      <c r="AK862" s="98">
        <v>11.25</v>
      </c>
      <c r="AL862" s="98">
        <v>257.1</v>
      </c>
      <c r="AM862" s="99"/>
    </row>
    <row r="863" hidden="1" outlineLevel="2">
      <c r="A863" s="144"/>
      <c r="B863" s="93"/>
      <c r="C863" s="93"/>
      <c r="D863" s="11">
        <v>2020.0</v>
      </c>
      <c r="E863" s="94">
        <f t="shared" si="11"/>
        <v>585.7</v>
      </c>
      <c r="F863" s="94">
        <f t="shared" ref="F863:G863" si="1982">I863+L863+O863+R863+U863+X863+AA863+AD863+AK863+AG863</f>
        <v>105</v>
      </c>
      <c r="G863" s="94">
        <f t="shared" si="1982"/>
        <v>480.7</v>
      </c>
      <c r="H863" s="95">
        <f t="shared" si="13"/>
        <v>0</v>
      </c>
      <c r="I863" s="96"/>
      <c r="J863" s="96"/>
      <c r="K863" s="95">
        <f t="shared" si="51"/>
        <v>0</v>
      </c>
      <c r="L863" s="96"/>
      <c r="M863" s="96"/>
      <c r="N863" s="95">
        <f t="shared" si="17"/>
        <v>0</v>
      </c>
      <c r="O863" s="96"/>
      <c r="P863" s="96"/>
      <c r="Q863" s="95">
        <f t="shared" si="19"/>
        <v>0</v>
      </c>
      <c r="R863" s="96"/>
      <c r="S863" s="96"/>
      <c r="T863" s="95">
        <f t="shared" si="21"/>
        <v>0</v>
      </c>
      <c r="U863" s="96"/>
      <c r="V863" s="96"/>
      <c r="W863" s="95">
        <f t="shared" si="23"/>
        <v>0</v>
      </c>
      <c r="X863" s="96"/>
      <c r="Y863" s="96"/>
      <c r="Z863" s="95">
        <f t="shared" si="103"/>
        <v>0</v>
      </c>
      <c r="AA863" s="96"/>
      <c r="AB863" s="96"/>
      <c r="AC863" s="95">
        <f t="shared" si="104"/>
        <v>0</v>
      </c>
      <c r="AD863" s="96"/>
      <c r="AE863" s="96"/>
      <c r="AF863" s="97">
        <f t="shared" si="1414"/>
        <v>242</v>
      </c>
      <c r="AG863" s="98">
        <v>105.0</v>
      </c>
      <c r="AH863" s="98">
        <v>137.0</v>
      </c>
      <c r="AI863" s="103" t="s">
        <v>341</v>
      </c>
      <c r="AJ863" s="95">
        <f t="shared" si="31"/>
        <v>343.7</v>
      </c>
      <c r="AK863" s="96"/>
      <c r="AL863" s="98">
        <v>343.7</v>
      </c>
      <c r="AM863" s="99"/>
    </row>
    <row r="864" hidden="1" outlineLevel="2">
      <c r="A864" s="144"/>
      <c r="B864" s="93"/>
      <c r="C864" s="93"/>
      <c r="D864" s="35">
        <v>2021.0</v>
      </c>
      <c r="E864" s="94">
        <f t="shared" si="11"/>
        <v>0</v>
      </c>
      <c r="F864" s="94">
        <f t="shared" ref="F864:G864" si="1983">I864+L864+O864+R864+U864+X864+AA864+AD864+AK864+AG864</f>
        <v>0</v>
      </c>
      <c r="G864" s="94">
        <f t="shared" si="1983"/>
        <v>0</v>
      </c>
      <c r="H864" s="95">
        <f t="shared" si="13"/>
        <v>0</v>
      </c>
      <c r="I864" s="96"/>
      <c r="J864" s="96"/>
      <c r="K864" s="95">
        <f t="shared" si="51"/>
        <v>0</v>
      </c>
      <c r="L864" s="96"/>
      <c r="M864" s="96"/>
      <c r="N864" s="95">
        <f t="shared" si="17"/>
        <v>0</v>
      </c>
      <c r="O864" s="96"/>
      <c r="P864" s="96"/>
      <c r="Q864" s="95">
        <f t="shared" si="19"/>
        <v>0</v>
      </c>
      <c r="R864" s="96"/>
      <c r="S864" s="96"/>
      <c r="T864" s="95">
        <f t="shared" si="21"/>
        <v>0</v>
      </c>
      <c r="U864" s="96"/>
      <c r="V864" s="96"/>
      <c r="W864" s="95">
        <f t="shared" si="23"/>
        <v>0</v>
      </c>
      <c r="X864" s="96"/>
      <c r="Y864" s="96"/>
      <c r="Z864" s="95">
        <f t="shared" si="103"/>
        <v>0</v>
      </c>
      <c r="AA864" s="96"/>
      <c r="AB864" s="96"/>
      <c r="AC864" s="95">
        <f t="shared" si="104"/>
        <v>0</v>
      </c>
      <c r="AD864" s="96"/>
      <c r="AE864" s="96"/>
      <c r="AF864" s="95">
        <f t="shared" si="1414"/>
        <v>0</v>
      </c>
      <c r="AG864" s="96"/>
      <c r="AH864" s="98"/>
      <c r="AI864" s="99"/>
      <c r="AJ864" s="95">
        <f t="shared" si="31"/>
        <v>0</v>
      </c>
      <c r="AK864" s="96"/>
      <c r="AL864" s="98"/>
      <c r="AM864" s="99"/>
    </row>
    <row r="865" hidden="1" outlineLevel="1" collapsed="1">
      <c r="A865" s="145">
        <v>107.0</v>
      </c>
      <c r="B865" s="88" t="s">
        <v>342</v>
      </c>
      <c r="C865" s="88" t="s">
        <v>343</v>
      </c>
      <c r="D865" s="24"/>
      <c r="E865" s="89">
        <f t="shared" si="11"/>
        <v>6824.58792</v>
      </c>
      <c r="F865" s="89">
        <f t="shared" ref="F865:G865" si="1984">SUM(F866:F872)</f>
        <v>5199.88792</v>
      </c>
      <c r="G865" s="89">
        <f t="shared" si="1984"/>
        <v>1624.7</v>
      </c>
      <c r="H865" s="90">
        <f t="shared" si="13"/>
        <v>0</v>
      </c>
      <c r="I865" s="88">
        <f t="shared" ref="I865:J865" si="1985">SUM(I866:I872)</f>
        <v>0</v>
      </c>
      <c r="J865" s="88">
        <f t="shared" si="1985"/>
        <v>0</v>
      </c>
      <c r="K865" s="90">
        <f t="shared" si="51"/>
        <v>933.4752</v>
      </c>
      <c r="L865" s="88">
        <f t="shared" ref="L865:M865" si="1986">SUM(L866:L872)</f>
        <v>933.4752</v>
      </c>
      <c r="M865" s="88">
        <f t="shared" si="1986"/>
        <v>0</v>
      </c>
      <c r="N865" s="90">
        <f t="shared" si="17"/>
        <v>0</v>
      </c>
      <c r="O865" s="88">
        <f t="shared" ref="O865:P865" si="1987">SUM(O866:O872)</f>
        <v>0</v>
      </c>
      <c r="P865" s="88">
        <f t="shared" si="1987"/>
        <v>0</v>
      </c>
      <c r="Q865" s="90">
        <f t="shared" si="19"/>
        <v>0</v>
      </c>
      <c r="R865" s="88">
        <f t="shared" ref="R865:S865" si="1988">SUM(R866:R872)</f>
        <v>0</v>
      </c>
      <c r="S865" s="88">
        <f t="shared" si="1988"/>
        <v>0</v>
      </c>
      <c r="T865" s="90">
        <f t="shared" si="21"/>
        <v>754</v>
      </c>
      <c r="U865" s="88">
        <f t="shared" ref="U865:V865" si="1989">SUM(U866:U872)</f>
        <v>754</v>
      </c>
      <c r="V865" s="88">
        <f t="shared" si="1989"/>
        <v>0</v>
      </c>
      <c r="W865" s="90">
        <f t="shared" si="23"/>
        <v>0</v>
      </c>
      <c r="X865" s="88">
        <f t="shared" ref="X865:Y865" si="1990">SUM(X866:X872)</f>
        <v>0</v>
      </c>
      <c r="Y865" s="88">
        <f t="shared" si="1990"/>
        <v>0</v>
      </c>
      <c r="Z865" s="90">
        <f t="shared" si="103"/>
        <v>0</v>
      </c>
      <c r="AA865" s="88">
        <f t="shared" ref="AA865:AB865" si="1991">SUM(AA866:AA872)</f>
        <v>0</v>
      </c>
      <c r="AB865" s="88">
        <f t="shared" si="1991"/>
        <v>0</v>
      </c>
      <c r="AC865" s="90">
        <f t="shared" si="104"/>
        <v>2018.3624</v>
      </c>
      <c r="AD865" s="88">
        <f t="shared" ref="AD865:AE865" si="1992">SUM(AD866:AD872)</f>
        <v>2018.3624</v>
      </c>
      <c r="AE865" s="88">
        <f t="shared" si="1992"/>
        <v>0</v>
      </c>
      <c r="AF865" s="90">
        <f t="shared" si="1414"/>
        <v>1132.02552</v>
      </c>
      <c r="AG865" s="88">
        <f t="shared" ref="AG865:AH865" si="1993">SUM(AG866:AG872)</f>
        <v>946.02552</v>
      </c>
      <c r="AH865" s="88">
        <f t="shared" si="1993"/>
        <v>186</v>
      </c>
      <c r="AI865" s="91"/>
      <c r="AJ865" s="90">
        <f t="shared" si="31"/>
        <v>1986.7248</v>
      </c>
      <c r="AK865" s="88">
        <f t="shared" ref="AK865:AL865" si="1994">SUM(AK866:AK872)</f>
        <v>548.0248</v>
      </c>
      <c r="AL865" s="88">
        <f t="shared" si="1994"/>
        <v>1438.7</v>
      </c>
      <c r="AM865" s="91"/>
    </row>
    <row r="866" hidden="1" outlineLevel="2">
      <c r="A866" s="144"/>
      <c r="B866" s="93"/>
      <c r="C866" s="93"/>
      <c r="D866" s="11">
        <v>2015.0</v>
      </c>
      <c r="E866" s="94">
        <f t="shared" si="11"/>
        <v>965.5</v>
      </c>
      <c r="F866" s="94">
        <f t="shared" ref="F866:G866" si="1995">I866+L866+O866+R866+U866+X866+AA866+AD866+AK866+AG866</f>
        <v>954</v>
      </c>
      <c r="G866" s="94">
        <f t="shared" si="1995"/>
        <v>11.5</v>
      </c>
      <c r="H866" s="95">
        <f t="shared" si="13"/>
        <v>0</v>
      </c>
      <c r="I866" s="96"/>
      <c r="J866" s="96"/>
      <c r="K866" s="97">
        <f t="shared" si="51"/>
        <v>933.4752</v>
      </c>
      <c r="L866" s="98">
        <v>933.4752</v>
      </c>
      <c r="M866" s="96"/>
      <c r="N866" s="95">
        <f t="shared" si="17"/>
        <v>0</v>
      </c>
      <c r="O866" s="96"/>
      <c r="P866" s="96"/>
      <c r="Q866" s="95">
        <f t="shared" si="19"/>
        <v>0</v>
      </c>
      <c r="R866" s="96"/>
      <c r="S866" s="96"/>
      <c r="T866" s="95">
        <f t="shared" si="21"/>
        <v>0</v>
      </c>
      <c r="U866" s="96"/>
      <c r="V866" s="96"/>
      <c r="W866" s="95">
        <f t="shared" si="23"/>
        <v>0</v>
      </c>
      <c r="X866" s="96"/>
      <c r="Y866" s="96"/>
      <c r="Z866" s="95">
        <f t="shared" si="103"/>
        <v>0</v>
      </c>
      <c r="AA866" s="96"/>
      <c r="AB866" s="96"/>
      <c r="AC866" s="95">
        <f t="shared" si="104"/>
        <v>0</v>
      </c>
      <c r="AD866" s="96"/>
      <c r="AE866" s="96"/>
      <c r="AF866" s="95">
        <f t="shared" si="1414"/>
        <v>0</v>
      </c>
      <c r="AG866" s="96"/>
      <c r="AH866" s="96"/>
      <c r="AI866" s="99"/>
      <c r="AJ866" s="97">
        <f t="shared" si="31"/>
        <v>32.0248</v>
      </c>
      <c r="AK866" s="98">
        <v>20.5248</v>
      </c>
      <c r="AL866" s="98">
        <v>11.5</v>
      </c>
      <c r="AM866" s="99"/>
    </row>
    <row r="867" hidden="1" outlineLevel="2">
      <c r="A867" s="144"/>
      <c r="B867" s="93"/>
      <c r="C867" s="93"/>
      <c r="D867" s="11">
        <v>2016.0</v>
      </c>
      <c r="E867" s="94">
        <f t="shared" si="11"/>
        <v>13.8</v>
      </c>
      <c r="F867" s="94">
        <f t="shared" ref="F867:G867" si="1996">I867+L867+O867+R867+U867+X867+AA867+AD867+AK867+AG867</f>
        <v>0</v>
      </c>
      <c r="G867" s="94">
        <f t="shared" si="1996"/>
        <v>13.8</v>
      </c>
      <c r="H867" s="95">
        <f t="shared" si="13"/>
        <v>0</v>
      </c>
      <c r="I867" s="96"/>
      <c r="J867" s="96"/>
      <c r="K867" s="95">
        <f t="shared" si="51"/>
        <v>0</v>
      </c>
      <c r="L867" s="96"/>
      <c r="M867" s="96"/>
      <c r="N867" s="95">
        <f t="shared" si="17"/>
        <v>0</v>
      </c>
      <c r="O867" s="96"/>
      <c r="P867" s="96"/>
      <c r="Q867" s="95">
        <f t="shared" si="19"/>
        <v>0</v>
      </c>
      <c r="R867" s="96"/>
      <c r="S867" s="96"/>
      <c r="T867" s="95">
        <f t="shared" si="21"/>
        <v>0</v>
      </c>
      <c r="U867" s="96"/>
      <c r="V867" s="96"/>
      <c r="W867" s="95">
        <f t="shared" si="23"/>
        <v>0</v>
      </c>
      <c r="X867" s="96"/>
      <c r="Y867" s="96"/>
      <c r="Z867" s="95">
        <f t="shared" si="103"/>
        <v>0</v>
      </c>
      <c r="AA867" s="96"/>
      <c r="AB867" s="96"/>
      <c r="AC867" s="97">
        <f t="shared" si="104"/>
        <v>0</v>
      </c>
      <c r="AD867" s="98"/>
      <c r="AE867" s="96"/>
      <c r="AF867" s="95">
        <f t="shared" si="1414"/>
        <v>0</v>
      </c>
      <c r="AG867" s="96"/>
      <c r="AH867" s="96"/>
      <c r="AI867" s="99"/>
      <c r="AJ867" s="95">
        <f t="shared" si="31"/>
        <v>13.8</v>
      </c>
      <c r="AK867" s="96"/>
      <c r="AL867" s="98">
        <v>13.8</v>
      </c>
      <c r="AM867" s="99"/>
    </row>
    <row r="868" hidden="1" outlineLevel="2">
      <c r="A868" s="144"/>
      <c r="B868" s="93"/>
      <c r="C868" s="93"/>
      <c r="D868" s="11">
        <v>2017.0</v>
      </c>
      <c r="E868" s="94">
        <f t="shared" si="11"/>
        <v>1195.25565</v>
      </c>
      <c r="F868" s="94">
        <f t="shared" ref="F868:G868" si="1997">I868+L868+O868+R868+U868+X868+AA868+AD868+AK868+AG868</f>
        <v>1072.45565</v>
      </c>
      <c r="G868" s="94">
        <f t="shared" si="1997"/>
        <v>122.8</v>
      </c>
      <c r="H868" s="95">
        <f t="shared" si="13"/>
        <v>0</v>
      </c>
      <c r="I868" s="96"/>
      <c r="J868" s="96"/>
      <c r="K868" s="95">
        <f t="shared" si="51"/>
        <v>0</v>
      </c>
      <c r="L868" s="96"/>
      <c r="M868" s="96"/>
      <c r="N868" s="95">
        <f t="shared" si="17"/>
        <v>0</v>
      </c>
      <c r="O868" s="96"/>
      <c r="P868" s="96"/>
      <c r="Q868" s="95">
        <f t="shared" si="19"/>
        <v>0</v>
      </c>
      <c r="R868" s="96"/>
      <c r="S868" s="96"/>
      <c r="T868" s="95">
        <f t="shared" si="21"/>
        <v>0</v>
      </c>
      <c r="U868" s="96"/>
      <c r="V868" s="96"/>
      <c r="W868" s="95">
        <f t="shared" si="23"/>
        <v>0</v>
      </c>
      <c r="X868" s="96"/>
      <c r="Y868" s="96"/>
      <c r="Z868" s="95">
        <f t="shared" si="103"/>
        <v>0</v>
      </c>
      <c r="AA868" s="96"/>
      <c r="AB868" s="96"/>
      <c r="AC868" s="97">
        <f t="shared" si="104"/>
        <v>1072.45565</v>
      </c>
      <c r="AD868" s="98">
        <v>1072.45565</v>
      </c>
      <c r="AE868" s="96"/>
      <c r="AF868" s="95">
        <f t="shared" si="1414"/>
        <v>0</v>
      </c>
      <c r="AG868" s="96"/>
      <c r="AH868" s="96"/>
      <c r="AI868" s="99"/>
      <c r="AJ868" s="95">
        <f t="shared" si="31"/>
        <v>122.8</v>
      </c>
      <c r="AK868" s="96"/>
      <c r="AL868" s="98">
        <v>122.8</v>
      </c>
      <c r="AM868" s="99"/>
    </row>
    <row r="869" hidden="1" outlineLevel="2">
      <c r="A869" s="144"/>
      <c r="B869" s="93"/>
      <c r="C869" s="93"/>
      <c r="D869" s="11">
        <v>2018.0</v>
      </c>
      <c r="E869" s="94">
        <f t="shared" si="11"/>
        <v>1379.42435</v>
      </c>
      <c r="F869" s="94">
        <f t="shared" ref="F869:G869" si="1998">I869+L869+O869+R869+U869+X869+AA869+AD869+AK869+AG869</f>
        <v>938.22435</v>
      </c>
      <c r="G869" s="94">
        <f t="shared" si="1998"/>
        <v>441.2</v>
      </c>
      <c r="H869" s="95">
        <f t="shared" si="13"/>
        <v>0</v>
      </c>
      <c r="I869" s="96"/>
      <c r="J869" s="96"/>
      <c r="K869" s="95">
        <f t="shared" si="51"/>
        <v>0</v>
      </c>
      <c r="L869" s="96"/>
      <c r="M869" s="96"/>
      <c r="N869" s="95">
        <f t="shared" si="17"/>
        <v>0</v>
      </c>
      <c r="O869" s="96"/>
      <c r="P869" s="96"/>
      <c r="Q869" s="95">
        <f t="shared" si="19"/>
        <v>0</v>
      </c>
      <c r="R869" s="96"/>
      <c r="S869" s="96"/>
      <c r="T869" s="95">
        <f t="shared" si="21"/>
        <v>0</v>
      </c>
      <c r="U869" s="96"/>
      <c r="V869" s="96"/>
      <c r="W869" s="95">
        <f t="shared" si="23"/>
        <v>0</v>
      </c>
      <c r="X869" s="96"/>
      <c r="Y869" s="96"/>
      <c r="Z869" s="95">
        <f t="shared" si="103"/>
        <v>0</v>
      </c>
      <c r="AA869" s="96"/>
      <c r="AB869" s="96"/>
      <c r="AC869" s="97">
        <f t="shared" si="104"/>
        <v>938.22435</v>
      </c>
      <c r="AD869" s="98">
        <v>938.22435</v>
      </c>
      <c r="AE869" s="96"/>
      <c r="AF869" s="95">
        <f t="shared" si="1414"/>
        <v>48.8</v>
      </c>
      <c r="AG869" s="96"/>
      <c r="AH869" s="98">
        <v>48.8</v>
      </c>
      <c r="AI869" s="99"/>
      <c r="AJ869" s="95">
        <f t="shared" si="31"/>
        <v>392.4</v>
      </c>
      <c r="AK869" s="96"/>
      <c r="AL869" s="98">
        <v>392.4</v>
      </c>
      <c r="AM869" s="99"/>
    </row>
    <row r="870" hidden="1" outlineLevel="2">
      <c r="A870" s="144"/>
      <c r="B870" s="93"/>
      <c r="C870" s="93"/>
      <c r="D870" s="11">
        <v>2019.0</v>
      </c>
      <c r="E870" s="94">
        <f t="shared" si="11"/>
        <v>1415.70792</v>
      </c>
      <c r="F870" s="94">
        <f t="shared" ref="F870:G870" si="1999">I870+L870+O870+R870+U870+X870+AA870+AD870+AK870+AG870</f>
        <v>1153.20792</v>
      </c>
      <c r="G870" s="94">
        <f t="shared" si="1999"/>
        <v>262.5</v>
      </c>
      <c r="H870" s="95">
        <f t="shared" si="13"/>
        <v>0</v>
      </c>
      <c r="I870" s="96"/>
      <c r="J870" s="96"/>
      <c r="K870" s="95">
        <f t="shared" si="51"/>
        <v>0</v>
      </c>
      <c r="L870" s="96"/>
      <c r="M870" s="96"/>
      <c r="N870" s="95">
        <f t="shared" si="17"/>
        <v>0</v>
      </c>
      <c r="O870" s="96"/>
      <c r="P870" s="96"/>
      <c r="Q870" s="95">
        <f t="shared" si="19"/>
        <v>0</v>
      </c>
      <c r="R870" s="96"/>
      <c r="S870" s="96"/>
      <c r="T870" s="97">
        <f t="shared" si="21"/>
        <v>0</v>
      </c>
      <c r="U870" s="98"/>
      <c r="V870" s="96"/>
      <c r="W870" s="95">
        <f t="shared" si="23"/>
        <v>0</v>
      </c>
      <c r="X870" s="96"/>
      <c r="Y870" s="96"/>
      <c r="Z870" s="95">
        <f t="shared" si="103"/>
        <v>0</v>
      </c>
      <c r="AA870" s="96"/>
      <c r="AB870" s="96"/>
      <c r="AC870" s="97">
        <f t="shared" si="104"/>
        <v>7.6824</v>
      </c>
      <c r="AD870" s="98">
        <v>7.6824</v>
      </c>
      <c r="AE870" s="96"/>
      <c r="AF870" s="97">
        <f t="shared" si="1414"/>
        <v>953.82552</v>
      </c>
      <c r="AG870" s="98">
        <v>946.02552</v>
      </c>
      <c r="AH870" s="98">
        <v>7.8</v>
      </c>
      <c r="AI870" s="99"/>
      <c r="AJ870" s="97">
        <f t="shared" si="31"/>
        <v>454.2</v>
      </c>
      <c r="AK870" s="98">
        <v>199.5</v>
      </c>
      <c r="AL870" s="98">
        <v>254.7</v>
      </c>
      <c r="AM870" s="99"/>
    </row>
    <row r="871" hidden="1" outlineLevel="2">
      <c r="A871" s="144"/>
      <c r="B871" s="93"/>
      <c r="C871" s="93"/>
      <c r="D871" s="11">
        <v>2020.0</v>
      </c>
      <c r="E871" s="94">
        <f t="shared" si="11"/>
        <v>1854.9</v>
      </c>
      <c r="F871" s="94">
        <f t="shared" ref="F871:G871" si="2000">I871+L871+O871+R871+U871+X871+AA871+AD871+AK871+AG871</f>
        <v>1082</v>
      </c>
      <c r="G871" s="94">
        <f t="shared" si="2000"/>
        <v>772.9</v>
      </c>
      <c r="H871" s="95">
        <f t="shared" si="13"/>
        <v>0</v>
      </c>
      <c r="I871" s="96"/>
      <c r="J871" s="96"/>
      <c r="K871" s="95">
        <f t="shared" si="51"/>
        <v>0</v>
      </c>
      <c r="L871" s="96"/>
      <c r="M871" s="96"/>
      <c r="N871" s="95">
        <f t="shared" si="17"/>
        <v>0</v>
      </c>
      <c r="O871" s="96"/>
      <c r="P871" s="96"/>
      <c r="Q871" s="95">
        <f t="shared" si="19"/>
        <v>0</v>
      </c>
      <c r="R871" s="96"/>
      <c r="S871" s="96"/>
      <c r="T871" s="97">
        <f t="shared" si="21"/>
        <v>754</v>
      </c>
      <c r="U871" s="98">
        <f>586+168</f>
        <v>754</v>
      </c>
      <c r="V871" s="96"/>
      <c r="W871" s="95">
        <f t="shared" si="23"/>
        <v>0</v>
      </c>
      <c r="X871" s="96"/>
      <c r="Y871" s="96"/>
      <c r="Z871" s="95">
        <f t="shared" si="103"/>
        <v>0</v>
      </c>
      <c r="AA871" s="96"/>
      <c r="AB871" s="96"/>
      <c r="AC871" s="95">
        <f t="shared" si="104"/>
        <v>0</v>
      </c>
      <c r="AD871" s="96"/>
      <c r="AE871" s="96"/>
      <c r="AF871" s="95">
        <f t="shared" si="1414"/>
        <v>129.4</v>
      </c>
      <c r="AG871" s="96"/>
      <c r="AH871" s="98">
        <v>129.4</v>
      </c>
      <c r="AI871" s="99"/>
      <c r="AJ871" s="97">
        <f t="shared" si="31"/>
        <v>971.5</v>
      </c>
      <c r="AK871" s="98">
        <v>328.0</v>
      </c>
      <c r="AL871" s="98">
        <v>643.5</v>
      </c>
      <c r="AM871" s="103" t="s">
        <v>344</v>
      </c>
    </row>
    <row r="872" hidden="1" outlineLevel="2">
      <c r="A872" s="144"/>
      <c r="B872" s="93"/>
      <c r="C872" s="93"/>
      <c r="D872" s="35">
        <v>2021.0</v>
      </c>
      <c r="E872" s="94">
        <f t="shared" si="11"/>
        <v>0</v>
      </c>
      <c r="F872" s="94">
        <f t="shared" ref="F872:G872" si="2001">I872+L872+O872+R872+U872+X872+AA872+AD872+AK872+AG872</f>
        <v>0</v>
      </c>
      <c r="G872" s="94">
        <f t="shared" si="2001"/>
        <v>0</v>
      </c>
      <c r="H872" s="95">
        <f t="shared" si="13"/>
        <v>0</v>
      </c>
      <c r="I872" s="96"/>
      <c r="J872" s="96"/>
      <c r="K872" s="95">
        <f t="shared" si="51"/>
        <v>0</v>
      </c>
      <c r="L872" s="96"/>
      <c r="M872" s="96"/>
      <c r="N872" s="95">
        <f t="shared" si="17"/>
        <v>0</v>
      </c>
      <c r="O872" s="96"/>
      <c r="P872" s="96"/>
      <c r="Q872" s="95">
        <f t="shared" si="19"/>
        <v>0</v>
      </c>
      <c r="R872" s="96"/>
      <c r="S872" s="96"/>
      <c r="T872" s="95">
        <f t="shared" si="21"/>
        <v>0</v>
      </c>
      <c r="U872" s="96"/>
      <c r="V872" s="96"/>
      <c r="W872" s="95">
        <f t="shared" si="23"/>
        <v>0</v>
      </c>
      <c r="X872" s="96"/>
      <c r="Y872" s="96"/>
      <c r="Z872" s="95">
        <f t="shared" si="103"/>
        <v>0</v>
      </c>
      <c r="AA872" s="96"/>
      <c r="AB872" s="96"/>
      <c r="AC872" s="95">
        <f t="shared" si="104"/>
        <v>0</v>
      </c>
      <c r="AD872" s="96"/>
      <c r="AE872" s="96"/>
      <c r="AF872" s="95">
        <f t="shared" si="1414"/>
        <v>0</v>
      </c>
      <c r="AG872" s="96"/>
      <c r="AH872" s="98"/>
      <c r="AI872" s="99"/>
      <c r="AJ872" s="95">
        <f t="shared" si="31"/>
        <v>0</v>
      </c>
      <c r="AK872" s="96"/>
      <c r="AL872" s="98"/>
      <c r="AM872" s="99"/>
    </row>
    <row r="873" hidden="1" outlineLevel="1" collapsed="1">
      <c r="A873" s="145">
        <v>108.0</v>
      </c>
      <c r="B873" s="108" t="s">
        <v>345</v>
      </c>
      <c r="C873" s="88" t="s">
        <v>346</v>
      </c>
      <c r="D873" s="24"/>
      <c r="E873" s="89">
        <f t="shared" si="11"/>
        <v>11275.1841</v>
      </c>
      <c r="F873" s="89">
        <f t="shared" ref="F873:G873" si="2002">SUM(F874:F880)</f>
        <v>9126.3841</v>
      </c>
      <c r="G873" s="89">
        <f t="shared" si="2002"/>
        <v>2148.8</v>
      </c>
      <c r="H873" s="90">
        <f t="shared" si="13"/>
        <v>1259.781</v>
      </c>
      <c r="I873" s="88">
        <f t="shared" ref="I873:J873" si="2003">SUM(I874:I880)</f>
        <v>1259.781</v>
      </c>
      <c r="J873" s="88">
        <f t="shared" si="2003"/>
        <v>0</v>
      </c>
      <c r="K873" s="90">
        <f t="shared" si="51"/>
        <v>399.519</v>
      </c>
      <c r="L873" s="88">
        <f t="shared" ref="L873:M873" si="2004">SUM(L874:L880)</f>
        <v>399.519</v>
      </c>
      <c r="M873" s="88">
        <f t="shared" si="2004"/>
        <v>0</v>
      </c>
      <c r="N873" s="90">
        <f t="shared" si="17"/>
        <v>4757.63076</v>
      </c>
      <c r="O873" s="88">
        <f t="shared" ref="O873:P873" si="2005">SUM(O874:O880)</f>
        <v>4757.63076</v>
      </c>
      <c r="P873" s="88">
        <f t="shared" si="2005"/>
        <v>0</v>
      </c>
      <c r="Q873" s="90">
        <f t="shared" si="19"/>
        <v>161.80023</v>
      </c>
      <c r="R873" s="88">
        <f t="shared" ref="R873:S873" si="2006">SUM(R874:R880)</f>
        <v>161.80023</v>
      </c>
      <c r="S873" s="88">
        <f t="shared" si="2006"/>
        <v>0</v>
      </c>
      <c r="T873" s="90">
        <f t="shared" si="21"/>
        <v>0</v>
      </c>
      <c r="U873" s="88">
        <f t="shared" ref="U873:V873" si="2007">SUM(U874:U880)</f>
        <v>0</v>
      </c>
      <c r="V873" s="88">
        <f t="shared" si="2007"/>
        <v>0</v>
      </c>
      <c r="W873" s="90">
        <f t="shared" si="23"/>
        <v>0</v>
      </c>
      <c r="X873" s="88">
        <f t="shared" ref="X873:Y873" si="2008">SUM(X874:X880)</f>
        <v>0</v>
      </c>
      <c r="Y873" s="88">
        <f t="shared" si="2008"/>
        <v>0</v>
      </c>
      <c r="Z873" s="90">
        <f t="shared" si="103"/>
        <v>0</v>
      </c>
      <c r="AA873" s="88">
        <f t="shared" ref="AA873:AB873" si="2009">SUM(AA874:AA880)</f>
        <v>0</v>
      </c>
      <c r="AB873" s="88">
        <f t="shared" si="2009"/>
        <v>0</v>
      </c>
      <c r="AC873" s="90">
        <f t="shared" si="104"/>
        <v>1300.11562</v>
      </c>
      <c r="AD873" s="88">
        <f t="shared" ref="AD873:AE873" si="2010">SUM(AD874:AD880)</f>
        <v>1300.11562</v>
      </c>
      <c r="AE873" s="88">
        <f t="shared" si="2010"/>
        <v>0</v>
      </c>
      <c r="AF873" s="90">
        <f t="shared" si="1414"/>
        <v>1143.42749</v>
      </c>
      <c r="AG873" s="88">
        <f t="shared" ref="AG873:AH873" si="2011">SUM(AG874:AG880)</f>
        <v>742.02749</v>
      </c>
      <c r="AH873" s="88">
        <f t="shared" si="2011"/>
        <v>401.4</v>
      </c>
      <c r="AI873" s="91"/>
      <c r="AJ873" s="90">
        <f t="shared" si="31"/>
        <v>2252.91</v>
      </c>
      <c r="AK873" s="88">
        <f t="shared" ref="AK873:AL873" si="2012">SUM(AK874:AK880)</f>
        <v>505.51</v>
      </c>
      <c r="AL873" s="88">
        <f t="shared" si="2012"/>
        <v>1747.4</v>
      </c>
      <c r="AM873" s="91"/>
    </row>
    <row r="874" hidden="1" outlineLevel="2">
      <c r="A874" s="144"/>
      <c r="B874" s="93"/>
      <c r="C874" s="93"/>
      <c r="D874" s="11">
        <v>2015.0</v>
      </c>
      <c r="E874" s="94">
        <f t="shared" si="11"/>
        <v>835.21045</v>
      </c>
      <c r="F874" s="94">
        <f t="shared" ref="F874:G874" si="2013">I874+L874+O874+R874+U874+X874+AA874+AD874+AK874+AG874</f>
        <v>637.71045</v>
      </c>
      <c r="G874" s="94">
        <f t="shared" si="2013"/>
        <v>197.5</v>
      </c>
      <c r="H874" s="95">
        <f t="shared" si="13"/>
        <v>0</v>
      </c>
      <c r="I874" s="96"/>
      <c r="J874" s="96"/>
      <c r="K874" s="97">
        <f t="shared" si="51"/>
        <v>399.519</v>
      </c>
      <c r="L874" s="98">
        <v>399.519</v>
      </c>
      <c r="M874" s="96"/>
      <c r="N874" s="95">
        <f t="shared" si="17"/>
        <v>0</v>
      </c>
      <c r="O874" s="96"/>
      <c r="P874" s="96"/>
      <c r="Q874" s="97">
        <f t="shared" si="19"/>
        <v>2.52365</v>
      </c>
      <c r="R874" s="98">
        <v>2.52365</v>
      </c>
      <c r="S874" s="96"/>
      <c r="T874" s="95">
        <f t="shared" si="21"/>
        <v>0</v>
      </c>
      <c r="U874" s="96"/>
      <c r="V874" s="96"/>
      <c r="W874" s="95">
        <f t="shared" si="23"/>
        <v>0</v>
      </c>
      <c r="X874" s="96"/>
      <c r="Y874" s="96"/>
      <c r="Z874" s="95">
        <f t="shared" si="103"/>
        <v>0</v>
      </c>
      <c r="AA874" s="96"/>
      <c r="AB874" s="96"/>
      <c r="AC874" s="95">
        <f t="shared" si="104"/>
        <v>0</v>
      </c>
      <c r="AD874" s="96"/>
      <c r="AE874" s="96"/>
      <c r="AF874" s="97">
        <f t="shared" si="1414"/>
        <v>313.2678</v>
      </c>
      <c r="AG874" s="98">
        <v>235.6678</v>
      </c>
      <c r="AH874" s="98">
        <v>77.6</v>
      </c>
      <c r="AI874" s="99"/>
      <c r="AJ874" s="95">
        <f t="shared" si="31"/>
        <v>119.9</v>
      </c>
      <c r="AK874" s="96"/>
      <c r="AL874" s="98">
        <v>119.9</v>
      </c>
      <c r="AM874" s="99"/>
    </row>
    <row r="875" hidden="1" outlineLevel="2">
      <c r="A875" s="144"/>
      <c r="B875" s="93"/>
      <c r="C875" s="93"/>
      <c r="D875" s="11">
        <v>2016.0</v>
      </c>
      <c r="E875" s="94">
        <f t="shared" si="11"/>
        <v>548.69</v>
      </c>
      <c r="F875" s="94">
        <f t="shared" ref="F875:G875" si="2014">I875+L875+O875+R875+U875+X875+AA875+AD875+AK875+AG875</f>
        <v>228.09</v>
      </c>
      <c r="G875" s="94">
        <f t="shared" si="2014"/>
        <v>320.6</v>
      </c>
      <c r="H875" s="97">
        <f t="shared" si="13"/>
        <v>206.05</v>
      </c>
      <c r="I875" s="98">
        <v>206.05</v>
      </c>
      <c r="J875" s="96"/>
      <c r="K875" s="95">
        <f t="shared" si="51"/>
        <v>0</v>
      </c>
      <c r="L875" s="96"/>
      <c r="M875" s="96"/>
      <c r="N875" s="95">
        <f t="shared" si="17"/>
        <v>0</v>
      </c>
      <c r="O875" s="96"/>
      <c r="P875" s="96"/>
      <c r="Q875" s="95">
        <f t="shared" si="19"/>
        <v>0</v>
      </c>
      <c r="R875" s="96"/>
      <c r="S875" s="96"/>
      <c r="T875" s="95">
        <f t="shared" si="21"/>
        <v>0</v>
      </c>
      <c r="U875" s="96"/>
      <c r="V875" s="96"/>
      <c r="W875" s="95">
        <f t="shared" si="23"/>
        <v>0</v>
      </c>
      <c r="X875" s="96"/>
      <c r="Y875" s="96"/>
      <c r="Z875" s="95">
        <f t="shared" si="103"/>
        <v>0</v>
      </c>
      <c r="AA875" s="96"/>
      <c r="AB875" s="96"/>
      <c r="AC875" s="95">
        <f t="shared" si="104"/>
        <v>0</v>
      </c>
      <c r="AD875" s="96"/>
      <c r="AE875" s="96"/>
      <c r="AF875" s="97">
        <f t="shared" si="1414"/>
        <v>62.04</v>
      </c>
      <c r="AG875" s="98">
        <v>22.04</v>
      </c>
      <c r="AH875" s="98">
        <v>40.0</v>
      </c>
      <c r="AI875" s="99"/>
      <c r="AJ875" s="95">
        <f t="shared" si="31"/>
        <v>280.6</v>
      </c>
      <c r="AK875" s="96"/>
      <c r="AL875" s="98">
        <v>280.6</v>
      </c>
      <c r="AM875" s="99"/>
    </row>
    <row r="876" hidden="1" outlineLevel="2">
      <c r="A876" s="144"/>
      <c r="B876" s="93"/>
      <c r="C876" s="93"/>
      <c r="D876" s="11">
        <v>2017.0</v>
      </c>
      <c r="E876" s="94">
        <f t="shared" si="11"/>
        <v>1478.1159</v>
      </c>
      <c r="F876" s="94">
        <f t="shared" ref="F876:G876" si="2015">I876+L876+O876+R876+U876+X876+AA876+AD876+AK876+AG876</f>
        <v>1190.8159</v>
      </c>
      <c r="G876" s="94">
        <f t="shared" si="2015"/>
        <v>287.3</v>
      </c>
      <c r="H876" s="97">
        <f t="shared" si="13"/>
        <v>24.39916</v>
      </c>
      <c r="I876" s="98">
        <v>24.39916</v>
      </c>
      <c r="J876" s="96"/>
      <c r="K876" s="95">
        <f t="shared" si="51"/>
        <v>0</v>
      </c>
      <c r="L876" s="96"/>
      <c r="M876" s="96"/>
      <c r="N876" s="97">
        <f t="shared" si="17"/>
        <v>1079.99243</v>
      </c>
      <c r="O876" s="98">
        <v>1079.99243</v>
      </c>
      <c r="P876" s="96"/>
      <c r="Q876" s="95">
        <f t="shared" si="19"/>
        <v>0</v>
      </c>
      <c r="R876" s="96"/>
      <c r="S876" s="96"/>
      <c r="T876" s="95">
        <f t="shared" si="21"/>
        <v>0</v>
      </c>
      <c r="U876" s="96"/>
      <c r="V876" s="96"/>
      <c r="W876" s="95">
        <f t="shared" si="23"/>
        <v>0</v>
      </c>
      <c r="X876" s="96"/>
      <c r="Y876" s="96"/>
      <c r="Z876" s="95">
        <f t="shared" si="103"/>
        <v>0</v>
      </c>
      <c r="AA876" s="96"/>
      <c r="AB876" s="96"/>
      <c r="AC876" s="97">
        <f t="shared" si="104"/>
        <v>33.72</v>
      </c>
      <c r="AD876" s="98">
        <v>33.72</v>
      </c>
      <c r="AE876" s="96"/>
      <c r="AF876" s="97">
        <f t="shared" si="1414"/>
        <v>200.80431</v>
      </c>
      <c r="AG876" s="98">
        <v>52.70431</v>
      </c>
      <c r="AH876" s="98">
        <v>148.1</v>
      </c>
      <c r="AI876" s="99"/>
      <c r="AJ876" s="95">
        <f t="shared" si="31"/>
        <v>139.2</v>
      </c>
      <c r="AK876" s="96"/>
      <c r="AL876" s="98">
        <v>139.2</v>
      </c>
      <c r="AM876" s="99"/>
    </row>
    <row r="877" hidden="1" outlineLevel="2">
      <c r="A877" s="144"/>
      <c r="B877" s="93"/>
      <c r="C877" s="93"/>
      <c r="D877" s="11">
        <v>2018.0</v>
      </c>
      <c r="E877" s="94">
        <f t="shared" si="11"/>
        <v>4753.50964</v>
      </c>
      <c r="F877" s="94">
        <f t="shared" ref="F877:G877" si="2016">I877+L877+O877+R877+U877+X877+AA877+AD877+AK877+AG877</f>
        <v>4382.50964</v>
      </c>
      <c r="G877" s="94">
        <f t="shared" si="2016"/>
        <v>371</v>
      </c>
      <c r="H877" s="95">
        <f t="shared" si="13"/>
        <v>0</v>
      </c>
      <c r="I877" s="96"/>
      <c r="J877" s="96"/>
      <c r="K877" s="95">
        <f t="shared" si="51"/>
        <v>0</v>
      </c>
      <c r="L877" s="96"/>
      <c r="M877" s="96"/>
      <c r="N877" s="97">
        <f t="shared" si="17"/>
        <v>3664.09513</v>
      </c>
      <c r="O877" s="98">
        <v>3664.09513</v>
      </c>
      <c r="P877" s="96"/>
      <c r="Q877" s="95">
        <f t="shared" si="19"/>
        <v>0</v>
      </c>
      <c r="R877" s="96"/>
      <c r="S877" s="96"/>
      <c r="T877" s="95">
        <f t="shared" si="21"/>
        <v>0</v>
      </c>
      <c r="U877" s="96"/>
      <c r="V877" s="96"/>
      <c r="W877" s="95">
        <f t="shared" si="23"/>
        <v>0</v>
      </c>
      <c r="X877" s="96"/>
      <c r="Y877" s="96"/>
      <c r="Z877" s="95">
        <f t="shared" si="103"/>
        <v>0</v>
      </c>
      <c r="AA877" s="96"/>
      <c r="AB877" s="96"/>
      <c r="AC877" s="150">
        <f t="shared" si="104"/>
        <v>408.94451</v>
      </c>
      <c r="AD877" s="151">
        <v>408.94451</v>
      </c>
      <c r="AE877" s="96"/>
      <c r="AF877" s="97">
        <f t="shared" si="1414"/>
        <v>289.87</v>
      </c>
      <c r="AG877" s="98">
        <v>288.87</v>
      </c>
      <c r="AH877" s="98">
        <v>1.0</v>
      </c>
      <c r="AI877" s="99"/>
      <c r="AJ877" s="97">
        <f t="shared" si="31"/>
        <v>390.6</v>
      </c>
      <c r="AK877" s="98">
        <v>20.6</v>
      </c>
      <c r="AL877" s="98">
        <v>370.0</v>
      </c>
      <c r="AM877" s="99"/>
    </row>
    <row r="878" hidden="1" outlineLevel="2">
      <c r="A878" s="144"/>
      <c r="B878" s="93"/>
      <c r="C878" s="93"/>
      <c r="D878" s="11">
        <v>2019.0</v>
      </c>
      <c r="E878" s="94">
        <f t="shared" si="11"/>
        <v>2307.55811</v>
      </c>
      <c r="F878" s="94">
        <f t="shared" ref="F878:G878" si="2017">I878+L878+O878+R878+U878+X878+AA878+AD878+AK878+AG878</f>
        <v>1867.25811</v>
      </c>
      <c r="G878" s="94">
        <f t="shared" si="2017"/>
        <v>440.3</v>
      </c>
      <c r="H878" s="97">
        <f t="shared" si="13"/>
        <v>209.33184</v>
      </c>
      <c r="I878" s="98">
        <v>209.33184</v>
      </c>
      <c r="J878" s="96"/>
      <c r="K878" s="95">
        <f t="shared" si="51"/>
        <v>0</v>
      </c>
      <c r="L878" s="96"/>
      <c r="M878" s="96"/>
      <c r="N878" s="97">
        <f t="shared" si="17"/>
        <v>13.5432</v>
      </c>
      <c r="O878" s="98">
        <v>13.5432</v>
      </c>
      <c r="P878" s="96"/>
      <c r="Q878" s="97">
        <f t="shared" si="19"/>
        <v>159.27658</v>
      </c>
      <c r="R878" s="98">
        <v>159.27658</v>
      </c>
      <c r="S878" s="96"/>
      <c r="T878" s="95">
        <f t="shared" si="21"/>
        <v>0</v>
      </c>
      <c r="U878" s="96"/>
      <c r="V878" s="96"/>
      <c r="W878" s="95">
        <f t="shared" si="23"/>
        <v>0</v>
      </c>
      <c r="X878" s="96"/>
      <c r="Y878" s="96"/>
      <c r="Z878" s="95">
        <f t="shared" si="103"/>
        <v>0</v>
      </c>
      <c r="AA878" s="96"/>
      <c r="AB878" s="96"/>
      <c r="AC878" s="97">
        <f t="shared" si="104"/>
        <v>857.45111</v>
      </c>
      <c r="AD878" s="98">
        <v>857.45111</v>
      </c>
      <c r="AE878" s="96"/>
      <c r="AF878" s="97">
        <f t="shared" si="1414"/>
        <v>142.74538</v>
      </c>
      <c r="AG878" s="98">
        <v>142.74538</v>
      </c>
      <c r="AH878" s="96"/>
      <c r="AI878" s="99"/>
      <c r="AJ878" s="97">
        <f t="shared" si="31"/>
        <v>925.21</v>
      </c>
      <c r="AK878" s="98">
        <v>484.91</v>
      </c>
      <c r="AL878" s="98">
        <v>440.3</v>
      </c>
      <c r="AM878" s="99"/>
    </row>
    <row r="879" hidden="1" outlineLevel="2">
      <c r="A879" s="144"/>
      <c r="B879" s="93"/>
      <c r="C879" s="93"/>
      <c r="D879" s="11">
        <v>2020.0</v>
      </c>
      <c r="E879" s="94">
        <f t="shared" si="11"/>
        <v>1352.1</v>
      </c>
      <c r="F879" s="94">
        <f t="shared" ref="F879:G879" si="2018">I879+L879+O879+R879+U879+X879+AA879+AD879+AK879+AG879</f>
        <v>820</v>
      </c>
      <c r="G879" s="94">
        <f t="shared" si="2018"/>
        <v>532.1</v>
      </c>
      <c r="H879" s="97">
        <f t="shared" si="13"/>
        <v>820</v>
      </c>
      <c r="I879" s="98">
        <v>820.0</v>
      </c>
      <c r="J879" s="96"/>
      <c r="K879" s="95">
        <f t="shared" si="51"/>
        <v>0</v>
      </c>
      <c r="L879" s="96"/>
      <c r="M879" s="96"/>
      <c r="N879" s="95">
        <f t="shared" si="17"/>
        <v>0</v>
      </c>
      <c r="O879" s="96"/>
      <c r="P879" s="96"/>
      <c r="Q879" s="95">
        <f t="shared" si="19"/>
        <v>0</v>
      </c>
      <c r="R879" s="96"/>
      <c r="S879" s="96"/>
      <c r="T879" s="95">
        <f t="shared" si="21"/>
        <v>0</v>
      </c>
      <c r="U879" s="96"/>
      <c r="V879" s="96"/>
      <c r="W879" s="95">
        <f t="shared" si="23"/>
        <v>0</v>
      </c>
      <c r="X879" s="96"/>
      <c r="Y879" s="96"/>
      <c r="Z879" s="95">
        <f t="shared" si="103"/>
        <v>0</v>
      </c>
      <c r="AA879" s="96"/>
      <c r="AB879" s="96"/>
      <c r="AC879" s="95">
        <f t="shared" si="104"/>
        <v>0</v>
      </c>
      <c r="AD879" s="96"/>
      <c r="AE879" s="96"/>
      <c r="AF879" s="95">
        <f t="shared" si="1414"/>
        <v>134.7</v>
      </c>
      <c r="AG879" s="96"/>
      <c r="AH879" s="98">
        <v>134.7</v>
      </c>
      <c r="AI879" s="99"/>
      <c r="AJ879" s="95">
        <f t="shared" si="31"/>
        <v>397.4</v>
      </c>
      <c r="AK879" s="96"/>
      <c r="AL879" s="98">
        <v>397.4</v>
      </c>
      <c r="AM879" s="99"/>
    </row>
    <row r="880" hidden="1" outlineLevel="2">
      <c r="A880" s="144"/>
      <c r="B880" s="93"/>
      <c r="C880" s="93"/>
      <c r="D880" s="35">
        <v>2021.0</v>
      </c>
      <c r="E880" s="94">
        <f t="shared" si="11"/>
        <v>0</v>
      </c>
      <c r="F880" s="94">
        <f t="shared" ref="F880:G880" si="2019">I880+L880+O880+R880+U880+X880+AA880+AD880+AK880+AG880</f>
        <v>0</v>
      </c>
      <c r="G880" s="94">
        <f t="shared" si="2019"/>
        <v>0</v>
      </c>
      <c r="H880" s="95">
        <f t="shared" si="13"/>
        <v>0</v>
      </c>
      <c r="I880" s="96"/>
      <c r="J880" s="96"/>
      <c r="K880" s="95">
        <f t="shared" si="51"/>
        <v>0</v>
      </c>
      <c r="L880" s="96"/>
      <c r="M880" s="96"/>
      <c r="N880" s="95">
        <f t="shared" si="17"/>
        <v>0</v>
      </c>
      <c r="O880" s="96"/>
      <c r="P880" s="96"/>
      <c r="Q880" s="95">
        <f t="shared" si="19"/>
        <v>0</v>
      </c>
      <c r="R880" s="96"/>
      <c r="S880" s="96"/>
      <c r="T880" s="95">
        <f t="shared" si="21"/>
        <v>0</v>
      </c>
      <c r="U880" s="96"/>
      <c r="V880" s="96"/>
      <c r="W880" s="95">
        <f t="shared" si="23"/>
        <v>0</v>
      </c>
      <c r="X880" s="96"/>
      <c r="Y880" s="96"/>
      <c r="Z880" s="95">
        <f t="shared" si="103"/>
        <v>0</v>
      </c>
      <c r="AA880" s="96"/>
      <c r="AB880" s="96"/>
      <c r="AC880" s="95">
        <f t="shared" si="104"/>
        <v>0</v>
      </c>
      <c r="AD880" s="96"/>
      <c r="AE880" s="96"/>
      <c r="AF880" s="95">
        <f t="shared" si="1414"/>
        <v>0</v>
      </c>
      <c r="AG880" s="96"/>
      <c r="AH880" s="98"/>
      <c r="AI880" s="99"/>
      <c r="AJ880" s="95">
        <f t="shared" si="31"/>
        <v>0</v>
      </c>
      <c r="AK880" s="96"/>
      <c r="AL880" s="98"/>
      <c r="AM880" s="99"/>
    </row>
    <row r="881" hidden="1" outlineLevel="1" collapsed="1">
      <c r="A881" s="145">
        <v>109.0</v>
      </c>
      <c r="B881" s="108" t="s">
        <v>347</v>
      </c>
      <c r="C881" s="88" t="s">
        <v>348</v>
      </c>
      <c r="D881" s="24"/>
      <c r="E881" s="89">
        <f t="shared" si="11"/>
        <v>9232.26193</v>
      </c>
      <c r="F881" s="89">
        <f t="shared" ref="F881:G881" si="2020">SUM(F882:F888)</f>
        <v>7099.46193</v>
      </c>
      <c r="G881" s="89">
        <f t="shared" si="2020"/>
        <v>2132.8</v>
      </c>
      <c r="H881" s="90">
        <f t="shared" si="13"/>
        <v>2665.95745</v>
      </c>
      <c r="I881" s="88">
        <f t="shared" ref="I881:J881" si="2021">SUM(I882:I888)</f>
        <v>2665.95745</v>
      </c>
      <c r="J881" s="88">
        <f t="shared" si="2021"/>
        <v>0</v>
      </c>
      <c r="K881" s="90">
        <f t="shared" si="51"/>
        <v>1179.556</v>
      </c>
      <c r="L881" s="88">
        <f t="shared" ref="L881:M881" si="2022">SUM(L882:L888)</f>
        <v>1179.556</v>
      </c>
      <c r="M881" s="88">
        <f t="shared" si="2022"/>
        <v>0</v>
      </c>
      <c r="N881" s="90">
        <f t="shared" si="17"/>
        <v>0</v>
      </c>
      <c r="O881" s="88">
        <f t="shared" ref="O881:P881" si="2023">SUM(O882:O888)</f>
        <v>0</v>
      </c>
      <c r="P881" s="88">
        <f t="shared" si="2023"/>
        <v>0</v>
      </c>
      <c r="Q881" s="90">
        <f t="shared" si="19"/>
        <v>672.4075</v>
      </c>
      <c r="R881" s="88">
        <f t="shared" ref="R881:S881" si="2024">SUM(R882:R888)</f>
        <v>672.4075</v>
      </c>
      <c r="S881" s="88">
        <f t="shared" si="2024"/>
        <v>0</v>
      </c>
      <c r="T881" s="90">
        <f t="shared" si="21"/>
        <v>0</v>
      </c>
      <c r="U881" s="88">
        <f t="shared" ref="U881:V881" si="2025">SUM(U882:U888)</f>
        <v>0</v>
      </c>
      <c r="V881" s="88">
        <f t="shared" si="2025"/>
        <v>0</v>
      </c>
      <c r="W881" s="90">
        <f t="shared" si="23"/>
        <v>300</v>
      </c>
      <c r="X881" s="88">
        <f t="shared" ref="X881:Y881" si="2026">SUM(X882:X888)</f>
        <v>300</v>
      </c>
      <c r="Y881" s="88">
        <f t="shared" si="2026"/>
        <v>0</v>
      </c>
      <c r="Z881" s="90">
        <f t="shared" si="103"/>
        <v>0</v>
      </c>
      <c r="AA881" s="88">
        <f t="shared" ref="AA881:AB881" si="2027">SUM(AA882:AA888)</f>
        <v>0</v>
      </c>
      <c r="AB881" s="88">
        <f t="shared" si="2027"/>
        <v>0</v>
      </c>
      <c r="AC881" s="90">
        <f t="shared" si="104"/>
        <v>2004.02962</v>
      </c>
      <c r="AD881" s="88">
        <f t="shared" ref="AD881:AE881" si="2028">SUM(AD882:AD888)</f>
        <v>2004.02962</v>
      </c>
      <c r="AE881" s="88">
        <f t="shared" si="2028"/>
        <v>0</v>
      </c>
      <c r="AF881" s="90">
        <f t="shared" si="1414"/>
        <v>530.71136</v>
      </c>
      <c r="AG881" s="88">
        <f t="shared" ref="AG881:AH881" si="2029">SUM(AG882:AG888)</f>
        <v>199.51136</v>
      </c>
      <c r="AH881" s="88">
        <f t="shared" si="2029"/>
        <v>331.2</v>
      </c>
      <c r="AI881" s="91"/>
      <c r="AJ881" s="90">
        <f t="shared" si="31"/>
        <v>1879.6</v>
      </c>
      <c r="AK881" s="88">
        <f t="shared" ref="AK881:AL881" si="2030">SUM(AK882:AK888)</f>
        <v>78</v>
      </c>
      <c r="AL881" s="88">
        <f t="shared" si="2030"/>
        <v>1801.6</v>
      </c>
      <c r="AM881" s="91"/>
    </row>
    <row r="882" hidden="1" outlineLevel="2">
      <c r="A882" s="144"/>
      <c r="B882" s="93"/>
      <c r="C882" s="93"/>
      <c r="D882" s="11">
        <v>2015.0</v>
      </c>
      <c r="E882" s="94">
        <f t="shared" si="11"/>
        <v>48.1</v>
      </c>
      <c r="F882" s="94">
        <f t="shared" ref="F882:G882" si="2031">I882+L882+O882+R882+U882+X882+AA882+AD882+AK882+AG882</f>
        <v>0</v>
      </c>
      <c r="G882" s="94">
        <f t="shared" si="2031"/>
        <v>48.1</v>
      </c>
      <c r="H882" s="97">
        <f t="shared" si="13"/>
        <v>0</v>
      </c>
      <c r="I882" s="98"/>
      <c r="J882" s="96"/>
      <c r="K882" s="97">
        <f t="shared" si="51"/>
        <v>0</v>
      </c>
      <c r="L882" s="98"/>
      <c r="M882" s="96"/>
      <c r="N882" s="95">
        <f t="shared" si="17"/>
        <v>0</v>
      </c>
      <c r="O882" s="96"/>
      <c r="P882" s="96"/>
      <c r="Q882" s="95">
        <f t="shared" si="19"/>
        <v>0</v>
      </c>
      <c r="R882" s="96"/>
      <c r="S882" s="96"/>
      <c r="T882" s="95">
        <f t="shared" si="21"/>
        <v>0</v>
      </c>
      <c r="U882" s="96"/>
      <c r="V882" s="96"/>
      <c r="W882" s="95">
        <f t="shared" si="23"/>
        <v>0</v>
      </c>
      <c r="X882" s="96"/>
      <c r="Y882" s="96"/>
      <c r="Z882" s="95">
        <f t="shared" si="103"/>
        <v>0</v>
      </c>
      <c r="AA882" s="96"/>
      <c r="AB882" s="96"/>
      <c r="AC882" s="95">
        <f t="shared" si="104"/>
        <v>0</v>
      </c>
      <c r="AD882" s="96"/>
      <c r="AE882" s="96"/>
      <c r="AF882" s="95">
        <f t="shared" si="1414"/>
        <v>11.6</v>
      </c>
      <c r="AG882" s="96"/>
      <c r="AH882" s="98">
        <v>11.6</v>
      </c>
      <c r="AI882" s="99"/>
      <c r="AJ882" s="95">
        <f t="shared" si="31"/>
        <v>36.5</v>
      </c>
      <c r="AK882" s="96"/>
      <c r="AL882" s="98">
        <v>36.5</v>
      </c>
      <c r="AM882" s="99"/>
    </row>
    <row r="883" hidden="1" outlineLevel="2">
      <c r="A883" s="144"/>
      <c r="B883" s="93"/>
      <c r="C883" s="93"/>
      <c r="D883" s="11">
        <v>2016.0</v>
      </c>
      <c r="E883" s="94">
        <f t="shared" si="11"/>
        <v>1705.37</v>
      </c>
      <c r="F883" s="94">
        <f t="shared" ref="F883:G883" si="2032">I883+L883+O883+R883+U883+X883+AA883+AD883+AK883+AG883</f>
        <v>1640.77</v>
      </c>
      <c r="G883" s="94">
        <f t="shared" si="2032"/>
        <v>64.6</v>
      </c>
      <c r="H883" s="97">
        <f t="shared" si="13"/>
        <v>1380.96</v>
      </c>
      <c r="I883" s="98">
        <v>1380.96</v>
      </c>
      <c r="J883" s="96"/>
      <c r="K883" s="97">
        <f t="shared" si="51"/>
        <v>259.81</v>
      </c>
      <c r="L883" s="98">
        <v>259.81</v>
      </c>
      <c r="M883" s="96"/>
      <c r="N883" s="95">
        <f t="shared" si="17"/>
        <v>0</v>
      </c>
      <c r="O883" s="96"/>
      <c r="P883" s="96"/>
      <c r="Q883" s="95">
        <f t="shared" si="19"/>
        <v>0</v>
      </c>
      <c r="R883" s="96"/>
      <c r="S883" s="96"/>
      <c r="T883" s="95">
        <f t="shared" si="21"/>
        <v>0</v>
      </c>
      <c r="U883" s="96"/>
      <c r="V883" s="96"/>
      <c r="W883" s="95">
        <f t="shared" si="23"/>
        <v>0</v>
      </c>
      <c r="X883" s="96"/>
      <c r="Y883" s="96"/>
      <c r="Z883" s="95">
        <f t="shared" si="103"/>
        <v>0</v>
      </c>
      <c r="AA883" s="96"/>
      <c r="AB883" s="96"/>
      <c r="AC883" s="95">
        <f t="shared" si="104"/>
        <v>0</v>
      </c>
      <c r="AD883" s="96"/>
      <c r="AE883" s="96"/>
      <c r="AF883" s="95">
        <f t="shared" si="1414"/>
        <v>11.3</v>
      </c>
      <c r="AG883" s="96"/>
      <c r="AH883" s="98">
        <v>11.3</v>
      </c>
      <c r="AI883" s="99"/>
      <c r="AJ883" s="95">
        <f t="shared" si="31"/>
        <v>53.3</v>
      </c>
      <c r="AK883" s="96"/>
      <c r="AL883" s="98">
        <v>53.3</v>
      </c>
      <c r="AM883" s="99"/>
    </row>
    <row r="884" hidden="1" outlineLevel="2">
      <c r="A884" s="144"/>
      <c r="B884" s="93"/>
      <c r="C884" s="93"/>
      <c r="D884" s="11">
        <v>2017.0</v>
      </c>
      <c r="E884" s="94">
        <f t="shared" si="11"/>
        <v>1118.066</v>
      </c>
      <c r="F884" s="94">
        <f t="shared" ref="F884:G884" si="2033">I884+L884+O884+R884+U884+X884+AA884+AD884+AK884+AG884</f>
        <v>946.566</v>
      </c>
      <c r="G884" s="94">
        <f t="shared" si="2033"/>
        <v>171.5</v>
      </c>
      <c r="H884" s="95">
        <f t="shared" si="13"/>
        <v>0</v>
      </c>
      <c r="I884" s="96"/>
      <c r="J884" s="96"/>
      <c r="K884" s="97">
        <f t="shared" si="51"/>
        <v>911.796</v>
      </c>
      <c r="L884" s="98">
        <v>911.796</v>
      </c>
      <c r="M884" s="96"/>
      <c r="N884" s="95">
        <f t="shared" si="17"/>
        <v>0</v>
      </c>
      <c r="O884" s="96"/>
      <c r="P884" s="96"/>
      <c r="Q884" s="95">
        <f t="shared" si="19"/>
        <v>0</v>
      </c>
      <c r="R884" s="96"/>
      <c r="S884" s="96"/>
      <c r="T884" s="95">
        <f t="shared" si="21"/>
        <v>0</v>
      </c>
      <c r="U884" s="96"/>
      <c r="V884" s="96"/>
      <c r="W884" s="95">
        <f t="shared" si="23"/>
        <v>0</v>
      </c>
      <c r="X884" s="96"/>
      <c r="Y884" s="96"/>
      <c r="Z884" s="95">
        <f t="shared" si="103"/>
        <v>0</v>
      </c>
      <c r="AA884" s="96"/>
      <c r="AB884" s="96"/>
      <c r="AC884" s="97">
        <f t="shared" si="104"/>
        <v>34.77</v>
      </c>
      <c r="AD884" s="98">
        <v>34.77</v>
      </c>
      <c r="AE884" s="96"/>
      <c r="AF884" s="95">
        <f t="shared" si="1414"/>
        <v>22.9</v>
      </c>
      <c r="AG884" s="96"/>
      <c r="AH884" s="98">
        <v>22.9</v>
      </c>
      <c r="AI884" s="99"/>
      <c r="AJ884" s="95">
        <f t="shared" si="31"/>
        <v>148.6</v>
      </c>
      <c r="AK884" s="96"/>
      <c r="AL884" s="98">
        <v>148.6</v>
      </c>
      <c r="AM884" s="99"/>
    </row>
    <row r="885" hidden="1" outlineLevel="2">
      <c r="A885" s="144"/>
      <c r="B885" s="93"/>
      <c r="C885" s="93"/>
      <c r="D885" s="11">
        <v>2018.0</v>
      </c>
      <c r="E885" s="94">
        <f t="shared" si="11"/>
        <v>1605.37412</v>
      </c>
      <c r="F885" s="94">
        <f t="shared" ref="F885:G885" si="2034">I885+L885+O885+R885+U885+X885+AA885+AD885+AK885+AG885</f>
        <v>1070.37412</v>
      </c>
      <c r="G885" s="94">
        <f t="shared" si="2034"/>
        <v>535</v>
      </c>
      <c r="H885" s="97">
        <f t="shared" si="13"/>
        <v>296.95</v>
      </c>
      <c r="I885" s="98">
        <v>296.95</v>
      </c>
      <c r="J885" s="96"/>
      <c r="K885" s="97">
        <f t="shared" si="51"/>
        <v>7.95</v>
      </c>
      <c r="L885" s="98">
        <v>7.95</v>
      </c>
      <c r="M885" s="96"/>
      <c r="N885" s="95">
        <f t="shared" si="17"/>
        <v>0</v>
      </c>
      <c r="O885" s="96"/>
      <c r="P885" s="96"/>
      <c r="Q885" s="97">
        <f t="shared" si="19"/>
        <v>198.2145</v>
      </c>
      <c r="R885" s="98">
        <v>198.2145</v>
      </c>
      <c r="S885" s="96"/>
      <c r="T885" s="95">
        <f t="shared" si="21"/>
        <v>0</v>
      </c>
      <c r="U885" s="96"/>
      <c r="V885" s="96"/>
      <c r="W885" s="95">
        <f t="shared" si="23"/>
        <v>0</v>
      </c>
      <c r="X885" s="96"/>
      <c r="Y885" s="96"/>
      <c r="Z885" s="95">
        <f t="shared" si="103"/>
        <v>0</v>
      </c>
      <c r="AA885" s="96"/>
      <c r="AB885" s="96"/>
      <c r="AC885" s="97">
        <f t="shared" si="104"/>
        <v>567.25962</v>
      </c>
      <c r="AD885" s="98">
        <v>567.25962</v>
      </c>
      <c r="AE885" s="96"/>
      <c r="AF885" s="95">
        <f t="shared" si="1414"/>
        <v>58.5</v>
      </c>
      <c r="AG885" s="96"/>
      <c r="AH885" s="98">
        <v>58.5</v>
      </c>
      <c r="AI885" s="99"/>
      <c r="AJ885" s="95">
        <f t="shared" si="31"/>
        <v>476.5</v>
      </c>
      <c r="AK885" s="96"/>
      <c r="AL885" s="98">
        <v>476.5</v>
      </c>
      <c r="AM885" s="99"/>
    </row>
    <row r="886" hidden="1" outlineLevel="2">
      <c r="A886" s="144"/>
      <c r="B886" s="93"/>
      <c r="C886" s="93"/>
      <c r="D886" s="11">
        <v>2019.0</v>
      </c>
      <c r="E886" s="94">
        <f t="shared" si="11"/>
        <v>2958.65181</v>
      </c>
      <c r="F886" s="94">
        <f t="shared" ref="F886:G886" si="2035">I886+L886+O886+R886+U886+X886+AA886+AD886+AK886+AG886</f>
        <v>2491.75181</v>
      </c>
      <c r="G886" s="94">
        <f t="shared" si="2035"/>
        <v>466.9</v>
      </c>
      <c r="H886" s="97">
        <f t="shared" si="13"/>
        <v>493.04745</v>
      </c>
      <c r="I886" s="98">
        <v>493.04745</v>
      </c>
      <c r="J886" s="96"/>
      <c r="K886" s="95">
        <f t="shared" si="51"/>
        <v>0</v>
      </c>
      <c r="L886" s="96"/>
      <c r="M886" s="96"/>
      <c r="N886" s="95">
        <f t="shared" si="17"/>
        <v>0</v>
      </c>
      <c r="O886" s="96"/>
      <c r="P886" s="96"/>
      <c r="Q886" s="97">
        <f t="shared" si="19"/>
        <v>474.193</v>
      </c>
      <c r="R886" s="98">
        <v>474.193</v>
      </c>
      <c r="S886" s="96"/>
      <c r="T886" s="95">
        <f t="shared" si="21"/>
        <v>0</v>
      </c>
      <c r="U886" s="96"/>
      <c r="V886" s="96"/>
      <c r="W886" s="95">
        <f t="shared" si="23"/>
        <v>0</v>
      </c>
      <c r="X886" s="96"/>
      <c r="Y886" s="96"/>
      <c r="Z886" s="95">
        <f t="shared" si="103"/>
        <v>0</v>
      </c>
      <c r="AA886" s="96"/>
      <c r="AB886" s="96"/>
      <c r="AC886" s="97">
        <f t="shared" si="104"/>
        <v>1297</v>
      </c>
      <c r="AD886" s="98">
        <v>1297.0</v>
      </c>
      <c r="AE886" s="96"/>
      <c r="AF886" s="97">
        <f t="shared" si="1414"/>
        <v>241.11136</v>
      </c>
      <c r="AG886" s="98">
        <v>199.51136</v>
      </c>
      <c r="AH886" s="98">
        <v>41.6</v>
      </c>
      <c r="AI886" s="99"/>
      <c r="AJ886" s="97">
        <f t="shared" si="31"/>
        <v>453.3</v>
      </c>
      <c r="AK886" s="98">
        <v>28.0</v>
      </c>
      <c r="AL886" s="98">
        <v>425.3</v>
      </c>
      <c r="AM886" s="99"/>
    </row>
    <row r="887" hidden="1" outlineLevel="2">
      <c r="A887" s="144"/>
      <c r="B887" s="93"/>
      <c r="C887" s="93"/>
      <c r="D887" s="11">
        <v>2020.0</v>
      </c>
      <c r="E887" s="94">
        <f t="shared" si="11"/>
        <v>1796.7</v>
      </c>
      <c r="F887" s="94">
        <f t="shared" ref="F887:G887" si="2036">I887+L887+O887+R887+U887+X887+AA887+AD887+AK887+AG887</f>
        <v>950</v>
      </c>
      <c r="G887" s="94">
        <f t="shared" si="2036"/>
        <v>846.7</v>
      </c>
      <c r="H887" s="97">
        <f t="shared" si="13"/>
        <v>495</v>
      </c>
      <c r="I887" s="98">
        <v>495.0</v>
      </c>
      <c r="J887" s="96"/>
      <c r="K887" s="95">
        <f t="shared" si="51"/>
        <v>0</v>
      </c>
      <c r="L887" s="96"/>
      <c r="M887" s="96"/>
      <c r="N887" s="95">
        <f t="shared" si="17"/>
        <v>0</v>
      </c>
      <c r="O887" s="96"/>
      <c r="P887" s="96"/>
      <c r="Q887" s="95">
        <f t="shared" si="19"/>
        <v>0</v>
      </c>
      <c r="R887" s="96"/>
      <c r="S887" s="96"/>
      <c r="T887" s="95">
        <f t="shared" si="21"/>
        <v>0</v>
      </c>
      <c r="U887" s="96"/>
      <c r="V887" s="96"/>
      <c r="W887" s="97">
        <f t="shared" si="23"/>
        <v>300</v>
      </c>
      <c r="X887" s="98">
        <v>300.0</v>
      </c>
      <c r="Y887" s="96"/>
      <c r="Z887" s="95">
        <f t="shared" si="103"/>
        <v>0</v>
      </c>
      <c r="AA887" s="96"/>
      <c r="AB887" s="96"/>
      <c r="AC887" s="97">
        <f t="shared" si="104"/>
        <v>105</v>
      </c>
      <c r="AD887" s="98">
        <v>105.0</v>
      </c>
      <c r="AE887" s="96"/>
      <c r="AF887" s="97">
        <f t="shared" si="1414"/>
        <v>185.3</v>
      </c>
      <c r="AG887" s="98"/>
      <c r="AH887" s="98">
        <v>185.3</v>
      </c>
      <c r="AI887" s="99"/>
      <c r="AJ887" s="97">
        <f t="shared" si="31"/>
        <v>711.4</v>
      </c>
      <c r="AK887" s="98">
        <v>50.0</v>
      </c>
      <c r="AL887" s="98">
        <v>661.4</v>
      </c>
      <c r="AM887" s="103" t="s">
        <v>65</v>
      </c>
    </row>
    <row r="888" hidden="1" outlineLevel="2">
      <c r="A888" s="144"/>
      <c r="B888" s="93"/>
      <c r="C888" s="93"/>
      <c r="D888" s="35">
        <v>2021.0</v>
      </c>
      <c r="E888" s="94">
        <f t="shared" si="11"/>
        <v>0</v>
      </c>
      <c r="F888" s="94">
        <f t="shared" ref="F888:G888" si="2037">I888+L888+O888+R888+U888+X888+AA888+AD888+AK888+AG888</f>
        <v>0</v>
      </c>
      <c r="G888" s="94">
        <f t="shared" si="2037"/>
        <v>0</v>
      </c>
      <c r="H888" s="95">
        <f t="shared" si="13"/>
        <v>0</v>
      </c>
      <c r="I888" s="96"/>
      <c r="J888" s="96"/>
      <c r="K888" s="95">
        <f t="shared" si="51"/>
        <v>0</v>
      </c>
      <c r="L888" s="96"/>
      <c r="M888" s="96"/>
      <c r="N888" s="95">
        <f t="shared" si="17"/>
        <v>0</v>
      </c>
      <c r="O888" s="96"/>
      <c r="P888" s="96"/>
      <c r="Q888" s="95">
        <f t="shared" si="19"/>
        <v>0</v>
      </c>
      <c r="R888" s="96"/>
      <c r="S888" s="96"/>
      <c r="T888" s="95">
        <f t="shared" si="21"/>
        <v>0</v>
      </c>
      <c r="U888" s="96"/>
      <c r="V888" s="96"/>
      <c r="W888" s="95">
        <f t="shared" si="23"/>
        <v>0</v>
      </c>
      <c r="X888" s="96"/>
      <c r="Y888" s="96"/>
      <c r="Z888" s="95">
        <f t="shared" si="103"/>
        <v>0</v>
      </c>
      <c r="AA888" s="96"/>
      <c r="AB888" s="96"/>
      <c r="AC888" s="95">
        <f t="shared" si="104"/>
        <v>0</v>
      </c>
      <c r="AD888" s="96"/>
      <c r="AE888" s="96"/>
      <c r="AF888" s="95">
        <f t="shared" si="1414"/>
        <v>0</v>
      </c>
      <c r="AG888" s="96"/>
      <c r="AH888" s="98"/>
      <c r="AI888" s="99"/>
      <c r="AJ888" s="95">
        <f t="shared" si="31"/>
        <v>0</v>
      </c>
      <c r="AK888" s="96"/>
      <c r="AL888" s="98"/>
      <c r="AM888" s="99"/>
    </row>
    <row r="889" hidden="1" outlineLevel="1" collapsed="1">
      <c r="A889" s="145">
        <v>110.0</v>
      </c>
      <c r="B889" s="108" t="s">
        <v>349</v>
      </c>
      <c r="C889" s="88" t="s">
        <v>350</v>
      </c>
      <c r="D889" s="24"/>
      <c r="E889" s="89">
        <f t="shared" si="11"/>
        <v>16164.01631</v>
      </c>
      <c r="F889" s="89">
        <f t="shared" ref="F889:G889" si="2038">SUM(F890:F896)</f>
        <v>13227.71631</v>
      </c>
      <c r="G889" s="89">
        <f t="shared" si="2038"/>
        <v>2936.3</v>
      </c>
      <c r="H889" s="90">
        <f t="shared" si="13"/>
        <v>2020.56892</v>
      </c>
      <c r="I889" s="88">
        <f t="shared" ref="I889:J889" si="2039">SUM(I890:I896)</f>
        <v>2020.56892</v>
      </c>
      <c r="J889" s="88">
        <f t="shared" si="2039"/>
        <v>0</v>
      </c>
      <c r="K889" s="90">
        <f t="shared" si="51"/>
        <v>139.6368</v>
      </c>
      <c r="L889" s="88">
        <f t="shared" ref="L889:M889" si="2040">SUM(L890:L896)</f>
        <v>139.6368</v>
      </c>
      <c r="M889" s="88">
        <f t="shared" si="2040"/>
        <v>0</v>
      </c>
      <c r="N889" s="90">
        <f t="shared" si="17"/>
        <v>0</v>
      </c>
      <c r="O889" s="88">
        <f t="shared" ref="O889:P889" si="2041">SUM(O890:O896)</f>
        <v>0</v>
      </c>
      <c r="P889" s="88">
        <f t="shared" si="2041"/>
        <v>0</v>
      </c>
      <c r="Q889" s="90">
        <f t="shared" si="19"/>
        <v>996.45808</v>
      </c>
      <c r="R889" s="88">
        <f t="shared" ref="R889:S889" si="2042">SUM(R890:R896)</f>
        <v>996.45808</v>
      </c>
      <c r="S889" s="88">
        <f t="shared" si="2042"/>
        <v>0</v>
      </c>
      <c r="T889" s="90">
        <f t="shared" si="21"/>
        <v>570</v>
      </c>
      <c r="U889" s="88">
        <f t="shared" ref="U889:V889" si="2043">SUM(U890:U896)</f>
        <v>570</v>
      </c>
      <c r="V889" s="88">
        <f t="shared" si="2043"/>
        <v>0</v>
      </c>
      <c r="W889" s="90">
        <f t="shared" si="23"/>
        <v>5409.003</v>
      </c>
      <c r="X889" s="88">
        <f t="shared" ref="X889:Y889" si="2044">SUM(X890:X896)</f>
        <v>5409.003</v>
      </c>
      <c r="Y889" s="88">
        <f t="shared" si="2044"/>
        <v>0</v>
      </c>
      <c r="Z889" s="90">
        <f t="shared" si="103"/>
        <v>1485.89133</v>
      </c>
      <c r="AA889" s="88">
        <f t="shared" ref="AA889:AB889" si="2045">SUM(AA890:AA896)</f>
        <v>1485.89133</v>
      </c>
      <c r="AB889" s="88">
        <f t="shared" si="2045"/>
        <v>0</v>
      </c>
      <c r="AC889" s="90">
        <f t="shared" si="104"/>
        <v>0</v>
      </c>
      <c r="AD889" s="88">
        <f t="shared" ref="AD889:AE889" si="2046">SUM(AD890:AD896)</f>
        <v>0</v>
      </c>
      <c r="AE889" s="88">
        <f t="shared" si="2046"/>
        <v>0</v>
      </c>
      <c r="AF889" s="90">
        <f t="shared" si="1414"/>
        <v>1893.95107</v>
      </c>
      <c r="AG889" s="88">
        <f t="shared" ref="AG889:AH889" si="2047">SUM(AG890:AG896)</f>
        <v>1489.65107</v>
      </c>
      <c r="AH889" s="88">
        <f t="shared" si="2047"/>
        <v>404.3</v>
      </c>
      <c r="AI889" s="91"/>
      <c r="AJ889" s="90">
        <f t="shared" si="31"/>
        <v>3648.50711</v>
      </c>
      <c r="AK889" s="88">
        <f t="shared" ref="AK889:AL889" si="2048">SUM(AK890:AK896)</f>
        <v>1116.50711</v>
      </c>
      <c r="AL889" s="88">
        <f t="shared" si="2048"/>
        <v>2532</v>
      </c>
      <c r="AM889" s="91"/>
    </row>
    <row r="890" hidden="1" outlineLevel="2">
      <c r="A890" s="144"/>
      <c r="B890" s="93"/>
      <c r="C890" s="93"/>
      <c r="D890" s="11">
        <v>2015.0</v>
      </c>
      <c r="E890" s="94">
        <f t="shared" si="11"/>
        <v>81.3758</v>
      </c>
      <c r="F890" s="94">
        <f t="shared" ref="F890:G890" si="2049">I890+L890+O890+R890+U890+X890+AA890+AD890+AK890+AG890</f>
        <v>49.8758</v>
      </c>
      <c r="G890" s="94">
        <f t="shared" si="2049"/>
        <v>31.5</v>
      </c>
      <c r="H890" s="95">
        <f t="shared" si="13"/>
        <v>0</v>
      </c>
      <c r="I890" s="96"/>
      <c r="J890" s="96"/>
      <c r="K890" s="101">
        <f t="shared" si="51"/>
        <v>49.8758</v>
      </c>
      <c r="L890" s="159">
        <v>49.8758</v>
      </c>
      <c r="M890" s="96"/>
      <c r="N890" s="95">
        <f t="shared" si="17"/>
        <v>0</v>
      </c>
      <c r="O890" s="96"/>
      <c r="P890" s="96"/>
      <c r="Q890" s="95">
        <f t="shared" si="19"/>
        <v>0</v>
      </c>
      <c r="R890" s="96"/>
      <c r="S890" s="96"/>
      <c r="T890" s="95">
        <f t="shared" si="21"/>
        <v>0</v>
      </c>
      <c r="U890" s="96"/>
      <c r="V890" s="96"/>
      <c r="W890" s="95">
        <f t="shared" si="23"/>
        <v>0</v>
      </c>
      <c r="X890" s="96"/>
      <c r="Y890" s="96"/>
      <c r="Z890" s="95">
        <f t="shared" si="103"/>
        <v>0</v>
      </c>
      <c r="AA890" s="96"/>
      <c r="AB890" s="96"/>
      <c r="AC890" s="95">
        <f t="shared" si="104"/>
        <v>0</v>
      </c>
      <c r="AD890" s="96"/>
      <c r="AE890" s="96"/>
      <c r="AF890" s="95">
        <f t="shared" si="1414"/>
        <v>0</v>
      </c>
      <c r="AG890" s="96"/>
      <c r="AH890" s="96"/>
      <c r="AI890" s="99"/>
      <c r="AJ890" s="95">
        <f t="shared" si="31"/>
        <v>31.5</v>
      </c>
      <c r="AK890" s="96"/>
      <c r="AL890" s="98">
        <v>31.5</v>
      </c>
      <c r="AM890" s="99"/>
    </row>
    <row r="891" hidden="1" outlineLevel="2">
      <c r="A891" s="144"/>
      <c r="B891" s="93"/>
      <c r="C891" s="93"/>
      <c r="D891" s="11">
        <v>2016.0</v>
      </c>
      <c r="E891" s="94">
        <f t="shared" si="11"/>
        <v>6480.94</v>
      </c>
      <c r="F891" s="94">
        <f t="shared" ref="F891:G891" si="2050">I891+L891+O891+R891+U891+X891+AA891+AD891+AK891+AG891</f>
        <v>6316.64</v>
      </c>
      <c r="G891" s="94">
        <f t="shared" si="2050"/>
        <v>164.3</v>
      </c>
      <c r="H891" s="97">
        <f t="shared" si="13"/>
        <v>1141.33</v>
      </c>
      <c r="I891" s="98">
        <v>1141.33</v>
      </c>
      <c r="J891" s="96"/>
      <c r="K891" s="95">
        <f t="shared" si="51"/>
        <v>0</v>
      </c>
      <c r="L891" s="96"/>
      <c r="M891" s="96"/>
      <c r="N891" s="95">
        <f t="shared" si="17"/>
        <v>0</v>
      </c>
      <c r="O891" s="96"/>
      <c r="P891" s="96"/>
      <c r="Q891" s="97">
        <f t="shared" si="19"/>
        <v>498.78</v>
      </c>
      <c r="R891" s="98">
        <v>498.78</v>
      </c>
      <c r="S891" s="96"/>
      <c r="T891" s="95">
        <f t="shared" si="21"/>
        <v>0</v>
      </c>
      <c r="U891" s="96"/>
      <c r="V891" s="96"/>
      <c r="W891" s="97">
        <f t="shared" si="23"/>
        <v>4676.53</v>
      </c>
      <c r="X891" s="98">
        <v>4676.53</v>
      </c>
      <c r="Y891" s="96"/>
      <c r="Z891" s="95">
        <f t="shared" si="103"/>
        <v>0</v>
      </c>
      <c r="AA891" s="96"/>
      <c r="AB891" s="96"/>
      <c r="AC891" s="95">
        <f t="shared" si="104"/>
        <v>0</v>
      </c>
      <c r="AD891" s="96"/>
      <c r="AE891" s="96"/>
      <c r="AF891" s="95">
        <f t="shared" si="1414"/>
        <v>116.3</v>
      </c>
      <c r="AG891" s="96"/>
      <c r="AH891" s="98">
        <v>116.3</v>
      </c>
      <c r="AI891" s="99"/>
      <c r="AJ891" s="95">
        <f t="shared" si="31"/>
        <v>48</v>
      </c>
      <c r="AK891" s="96"/>
      <c r="AL891" s="98">
        <v>48.0</v>
      </c>
      <c r="AM891" s="99"/>
    </row>
    <row r="892" hidden="1" outlineLevel="2">
      <c r="A892" s="144"/>
      <c r="B892" s="93"/>
      <c r="C892" s="93"/>
      <c r="D892" s="11">
        <v>2017.0</v>
      </c>
      <c r="E892" s="94">
        <f t="shared" si="11"/>
        <v>2962.87822</v>
      </c>
      <c r="F892" s="94">
        <f t="shared" ref="F892:G892" si="2051">I892+L892+O892+R892+U892+X892+AA892+AD892+AK892+AG892</f>
        <v>2578.57822</v>
      </c>
      <c r="G892" s="94">
        <f t="shared" si="2051"/>
        <v>384.3</v>
      </c>
      <c r="H892" s="97">
        <f t="shared" si="13"/>
        <v>410.97682</v>
      </c>
      <c r="I892" s="98">
        <v>410.97682</v>
      </c>
      <c r="J892" s="96"/>
      <c r="K892" s="97">
        <f t="shared" si="51"/>
        <v>79.6052</v>
      </c>
      <c r="L892" s="98">
        <v>79.6052</v>
      </c>
      <c r="M892" s="96"/>
      <c r="N892" s="95">
        <f t="shared" si="17"/>
        <v>0</v>
      </c>
      <c r="O892" s="96"/>
      <c r="P892" s="96"/>
      <c r="Q892" s="95">
        <f t="shared" si="19"/>
        <v>0</v>
      </c>
      <c r="R892" s="96"/>
      <c r="S892" s="96"/>
      <c r="T892" s="95">
        <f t="shared" si="21"/>
        <v>0</v>
      </c>
      <c r="U892" s="96"/>
      <c r="V892" s="96"/>
      <c r="W892" s="97">
        <f t="shared" si="23"/>
        <v>732.473</v>
      </c>
      <c r="X892" s="98">
        <v>732.473</v>
      </c>
      <c r="Y892" s="96"/>
      <c r="Z892" s="97">
        <f t="shared" si="103"/>
        <v>316.3632</v>
      </c>
      <c r="AA892" s="98">
        <v>316.3632</v>
      </c>
      <c r="AB892" s="96"/>
      <c r="AC892" s="95">
        <f t="shared" si="104"/>
        <v>0</v>
      </c>
      <c r="AD892" s="96"/>
      <c r="AE892" s="96"/>
      <c r="AF892" s="97">
        <f t="shared" si="1414"/>
        <v>777.03</v>
      </c>
      <c r="AG892" s="98">
        <v>620.43</v>
      </c>
      <c r="AH892" s="98">
        <v>156.6</v>
      </c>
      <c r="AI892" s="99"/>
      <c r="AJ892" s="97">
        <f t="shared" si="31"/>
        <v>646.43</v>
      </c>
      <c r="AK892" s="98">
        <v>418.73</v>
      </c>
      <c r="AL892" s="98">
        <v>227.7</v>
      </c>
      <c r="AM892" s="99"/>
    </row>
    <row r="893" hidden="1" outlineLevel="2">
      <c r="A893" s="144"/>
      <c r="B893" s="93"/>
      <c r="C893" s="93"/>
      <c r="D893" s="11">
        <v>2018.0</v>
      </c>
      <c r="E893" s="94">
        <f t="shared" si="11"/>
        <v>2445.65866</v>
      </c>
      <c r="F893" s="94">
        <f t="shared" ref="F893:G893" si="2052">I893+L893+O893+R893+U893+X893+AA893+AD893+AK893+AG893</f>
        <v>1673.75866</v>
      </c>
      <c r="G893" s="94">
        <f t="shared" si="2052"/>
        <v>771.9</v>
      </c>
      <c r="H893" s="95">
        <f t="shared" si="13"/>
        <v>0</v>
      </c>
      <c r="I893" s="96"/>
      <c r="J893" s="96"/>
      <c r="K893" s="97">
        <f t="shared" si="51"/>
        <v>10.1558</v>
      </c>
      <c r="L893" s="98">
        <v>10.1558</v>
      </c>
      <c r="M893" s="96"/>
      <c r="N893" s="95">
        <f t="shared" si="17"/>
        <v>0</v>
      </c>
      <c r="O893" s="96"/>
      <c r="P893" s="96"/>
      <c r="Q893" s="97">
        <f t="shared" si="19"/>
        <v>497.67808</v>
      </c>
      <c r="R893" s="98">
        <v>497.67808</v>
      </c>
      <c r="S893" s="96"/>
      <c r="T893" s="95">
        <f t="shared" si="21"/>
        <v>0</v>
      </c>
      <c r="U893" s="96"/>
      <c r="V893" s="96"/>
      <c r="W893" s="95">
        <f t="shared" si="23"/>
        <v>0</v>
      </c>
      <c r="X893" s="96"/>
      <c r="Y893" s="96"/>
      <c r="Z893" s="97">
        <f t="shared" si="103"/>
        <v>651.80712</v>
      </c>
      <c r="AA893" s="98">
        <v>651.80712</v>
      </c>
      <c r="AB893" s="96"/>
      <c r="AC893" s="95">
        <f t="shared" si="104"/>
        <v>0</v>
      </c>
      <c r="AD893" s="96"/>
      <c r="AE893" s="96"/>
      <c r="AF893" s="97">
        <f t="shared" si="1414"/>
        <v>480.53766</v>
      </c>
      <c r="AG893" s="98">
        <v>418.53766</v>
      </c>
      <c r="AH893" s="98">
        <v>62.0</v>
      </c>
      <c r="AI893" s="99"/>
      <c r="AJ893" s="97">
        <f t="shared" si="31"/>
        <v>805.48</v>
      </c>
      <c r="AK893" s="98">
        <v>95.58</v>
      </c>
      <c r="AL893" s="98">
        <v>709.9</v>
      </c>
      <c r="AM893" s="99"/>
    </row>
    <row r="894" hidden="1" outlineLevel="2">
      <c r="A894" s="144"/>
      <c r="B894" s="93"/>
      <c r="C894" s="93"/>
      <c r="D894" s="11">
        <v>2019.0</v>
      </c>
      <c r="E894" s="94">
        <f t="shared" si="11"/>
        <v>1688.26363</v>
      </c>
      <c r="F894" s="94">
        <f t="shared" ref="F894:G894" si="2053">I894+L894+O894+R894+U894+X894+AA894+AD894+AK894+AG894</f>
        <v>1042.86363</v>
      </c>
      <c r="G894" s="94">
        <f t="shared" si="2053"/>
        <v>645.4</v>
      </c>
      <c r="H894" s="97">
        <f t="shared" si="13"/>
        <v>45.2621</v>
      </c>
      <c r="I894" s="98">
        <v>45.2621</v>
      </c>
      <c r="J894" s="96"/>
      <c r="K894" s="95">
        <f t="shared" si="51"/>
        <v>0</v>
      </c>
      <c r="L894" s="96"/>
      <c r="M894" s="96"/>
      <c r="N894" s="95">
        <f t="shared" si="17"/>
        <v>0</v>
      </c>
      <c r="O894" s="96"/>
      <c r="P894" s="96"/>
      <c r="Q894" s="95">
        <f t="shared" si="19"/>
        <v>0</v>
      </c>
      <c r="R894" s="96"/>
      <c r="S894" s="96"/>
      <c r="T894" s="95">
        <f t="shared" si="21"/>
        <v>0</v>
      </c>
      <c r="U894" s="96"/>
      <c r="V894" s="96"/>
      <c r="W894" s="95">
        <f t="shared" si="23"/>
        <v>0</v>
      </c>
      <c r="X894" s="96"/>
      <c r="Y894" s="96"/>
      <c r="Z894" s="97">
        <f t="shared" si="103"/>
        <v>517.72101</v>
      </c>
      <c r="AA894" s="98">
        <v>517.72101</v>
      </c>
      <c r="AB894" s="96"/>
      <c r="AC894" s="95">
        <f t="shared" si="104"/>
        <v>0</v>
      </c>
      <c r="AD894" s="96"/>
      <c r="AE894" s="96"/>
      <c r="AF894" s="97">
        <f t="shared" si="1414"/>
        <v>245.28341</v>
      </c>
      <c r="AG894" s="98">
        <v>227.68341</v>
      </c>
      <c r="AH894" s="98">
        <v>17.6</v>
      </c>
      <c r="AI894" s="99"/>
      <c r="AJ894" s="97">
        <f t="shared" si="31"/>
        <v>879.99711</v>
      </c>
      <c r="AK894" s="98">
        <v>252.19711</v>
      </c>
      <c r="AL894" s="98">
        <v>627.8</v>
      </c>
      <c r="AM894" s="99"/>
    </row>
    <row r="895" hidden="1" outlineLevel="2">
      <c r="A895" s="144"/>
      <c r="B895" s="93"/>
      <c r="C895" s="93"/>
      <c r="D895" s="11">
        <v>2020.0</v>
      </c>
      <c r="E895" s="94">
        <f t="shared" si="11"/>
        <v>2504.9</v>
      </c>
      <c r="F895" s="94">
        <f t="shared" ref="F895:G895" si="2054">I895+L895+O895+R895+U895+X895+AA895+AD895+AK895+AG895</f>
        <v>1566</v>
      </c>
      <c r="G895" s="94">
        <f t="shared" si="2054"/>
        <v>938.9</v>
      </c>
      <c r="H895" s="97">
        <f t="shared" si="13"/>
        <v>423</v>
      </c>
      <c r="I895" s="98">
        <v>423.0</v>
      </c>
      <c r="J895" s="96"/>
      <c r="K895" s="95">
        <f t="shared" si="51"/>
        <v>0</v>
      </c>
      <c r="L895" s="96"/>
      <c r="M895" s="96"/>
      <c r="N895" s="95">
        <f t="shared" si="17"/>
        <v>0</v>
      </c>
      <c r="O895" s="96"/>
      <c r="P895" s="96"/>
      <c r="Q895" s="95">
        <f t="shared" si="19"/>
        <v>0</v>
      </c>
      <c r="R895" s="96"/>
      <c r="S895" s="96"/>
      <c r="T895" s="95">
        <f t="shared" si="21"/>
        <v>570</v>
      </c>
      <c r="U895" s="96">
        <f>228+342</f>
        <v>570</v>
      </c>
      <c r="V895" s="96"/>
      <c r="W895" s="95">
        <f t="shared" si="23"/>
        <v>0</v>
      </c>
      <c r="X895" s="96"/>
      <c r="Y895" s="96"/>
      <c r="Z895" s="95">
        <f t="shared" si="103"/>
        <v>0</v>
      </c>
      <c r="AA895" s="96"/>
      <c r="AB895" s="96"/>
      <c r="AC895" s="95">
        <f t="shared" si="104"/>
        <v>0</v>
      </c>
      <c r="AD895" s="96"/>
      <c r="AE895" s="96"/>
      <c r="AF895" s="97">
        <f t="shared" si="1414"/>
        <v>274.8</v>
      </c>
      <c r="AG895" s="98">
        <f>48+175</f>
        <v>223</v>
      </c>
      <c r="AH895" s="98">
        <v>51.8</v>
      </c>
      <c r="AI895" s="103" t="s">
        <v>351</v>
      </c>
      <c r="AJ895" s="97">
        <f t="shared" si="31"/>
        <v>1237.1</v>
      </c>
      <c r="AK895" s="98">
        <v>350.0</v>
      </c>
      <c r="AL895" s="98">
        <v>887.1</v>
      </c>
      <c r="AM895" s="103" t="s">
        <v>352</v>
      </c>
    </row>
    <row r="896" hidden="1" outlineLevel="2">
      <c r="A896" s="144"/>
      <c r="B896" s="93"/>
      <c r="C896" s="93"/>
      <c r="D896" s="35">
        <v>2021.0</v>
      </c>
      <c r="E896" s="94">
        <f t="shared" si="11"/>
        <v>0</v>
      </c>
      <c r="F896" s="94">
        <f t="shared" ref="F896:G896" si="2055">I896+L896+O896+R896+U896+X896+AA896+AD896+AK896+AG896</f>
        <v>0</v>
      </c>
      <c r="G896" s="94">
        <f t="shared" si="2055"/>
        <v>0</v>
      </c>
      <c r="H896" s="95">
        <f t="shared" si="13"/>
        <v>0</v>
      </c>
      <c r="I896" s="96"/>
      <c r="J896" s="96"/>
      <c r="K896" s="95">
        <f t="shared" si="51"/>
        <v>0</v>
      </c>
      <c r="L896" s="96"/>
      <c r="M896" s="96"/>
      <c r="N896" s="95">
        <f t="shared" si="17"/>
        <v>0</v>
      </c>
      <c r="O896" s="96"/>
      <c r="P896" s="96"/>
      <c r="Q896" s="95">
        <f t="shared" si="19"/>
        <v>0</v>
      </c>
      <c r="R896" s="96"/>
      <c r="S896" s="96"/>
      <c r="T896" s="95">
        <f t="shared" si="21"/>
        <v>0</v>
      </c>
      <c r="U896" s="96"/>
      <c r="V896" s="96"/>
      <c r="W896" s="95">
        <f t="shared" si="23"/>
        <v>0</v>
      </c>
      <c r="X896" s="96"/>
      <c r="Y896" s="96"/>
      <c r="Z896" s="95">
        <f t="shared" si="103"/>
        <v>0</v>
      </c>
      <c r="AA896" s="96"/>
      <c r="AB896" s="96"/>
      <c r="AC896" s="95">
        <f t="shared" si="104"/>
        <v>0</v>
      </c>
      <c r="AD896" s="96"/>
      <c r="AE896" s="96"/>
      <c r="AF896" s="95">
        <f t="shared" si="1414"/>
        <v>0</v>
      </c>
      <c r="AG896" s="96"/>
      <c r="AH896" s="98"/>
      <c r="AI896" s="99"/>
      <c r="AJ896" s="95">
        <f t="shared" si="31"/>
        <v>0</v>
      </c>
      <c r="AK896" s="96"/>
      <c r="AL896" s="98"/>
      <c r="AM896" s="99"/>
    </row>
    <row r="897" hidden="1" outlineLevel="1" collapsed="1">
      <c r="A897" s="145">
        <v>111.0</v>
      </c>
      <c r="B897" s="108" t="s">
        <v>353</v>
      </c>
      <c r="C897" s="88" t="s">
        <v>354</v>
      </c>
      <c r="D897" s="24"/>
      <c r="E897" s="89">
        <f t="shared" si="11"/>
        <v>11570.29571</v>
      </c>
      <c r="F897" s="89">
        <f t="shared" ref="F897:G897" si="2056">SUM(F898:F904)</f>
        <v>10181.49571</v>
      </c>
      <c r="G897" s="89">
        <f t="shared" si="2056"/>
        <v>1388.8</v>
      </c>
      <c r="H897" s="90">
        <f t="shared" si="13"/>
        <v>2643.95334</v>
      </c>
      <c r="I897" s="88">
        <f t="shared" ref="I897:J897" si="2057">SUM(I898:I904)</f>
        <v>2643.95334</v>
      </c>
      <c r="J897" s="88">
        <f t="shared" si="2057"/>
        <v>0</v>
      </c>
      <c r="K897" s="90">
        <f t="shared" si="51"/>
        <v>1336.4069</v>
      </c>
      <c r="L897" s="88">
        <f t="shared" ref="L897:M897" si="2058">SUM(L898:L904)</f>
        <v>1336.4069</v>
      </c>
      <c r="M897" s="88">
        <f t="shared" si="2058"/>
        <v>0</v>
      </c>
      <c r="N897" s="90">
        <f t="shared" si="17"/>
        <v>0</v>
      </c>
      <c r="O897" s="88">
        <f t="shared" ref="O897:P897" si="2059">SUM(O898:O904)</f>
        <v>0</v>
      </c>
      <c r="P897" s="88">
        <f t="shared" si="2059"/>
        <v>0</v>
      </c>
      <c r="Q897" s="90">
        <f t="shared" si="19"/>
        <v>1155.9977</v>
      </c>
      <c r="R897" s="88">
        <f t="shared" ref="R897:S897" si="2060">SUM(R898:R904)</f>
        <v>1155.9977</v>
      </c>
      <c r="S897" s="88">
        <f t="shared" si="2060"/>
        <v>0</v>
      </c>
      <c r="T897" s="90">
        <f t="shared" si="21"/>
        <v>0</v>
      </c>
      <c r="U897" s="88">
        <f t="shared" ref="U897:V897" si="2061">SUM(U898:U904)</f>
        <v>0</v>
      </c>
      <c r="V897" s="88">
        <f t="shared" si="2061"/>
        <v>0</v>
      </c>
      <c r="W897" s="90">
        <f t="shared" si="23"/>
        <v>0</v>
      </c>
      <c r="X897" s="88">
        <f t="shared" ref="X897:Y897" si="2062">SUM(X898:X904)</f>
        <v>0</v>
      </c>
      <c r="Y897" s="88">
        <f t="shared" si="2062"/>
        <v>0</v>
      </c>
      <c r="Z897" s="90">
        <f t="shared" si="103"/>
        <v>1304.27318</v>
      </c>
      <c r="AA897" s="88">
        <f t="shared" ref="AA897:AB897" si="2063">SUM(AA898:AA904)</f>
        <v>1304.27318</v>
      </c>
      <c r="AB897" s="88">
        <f t="shared" si="2063"/>
        <v>0</v>
      </c>
      <c r="AC897" s="90">
        <f t="shared" si="104"/>
        <v>3147.41559</v>
      </c>
      <c r="AD897" s="88">
        <f t="shared" ref="AD897:AE897" si="2064">SUM(AD898:AD904)</f>
        <v>3147.41559</v>
      </c>
      <c r="AE897" s="88">
        <f t="shared" si="2064"/>
        <v>0</v>
      </c>
      <c r="AF897" s="90">
        <f t="shared" si="1414"/>
        <v>645.079</v>
      </c>
      <c r="AG897" s="88">
        <f t="shared" ref="AG897:AH897" si="2065">SUM(AG898:AG904)</f>
        <v>447.379</v>
      </c>
      <c r="AH897" s="88">
        <f t="shared" si="2065"/>
        <v>197.7</v>
      </c>
      <c r="AI897" s="91"/>
      <c r="AJ897" s="90">
        <f t="shared" si="31"/>
        <v>1337.17</v>
      </c>
      <c r="AK897" s="88">
        <f t="shared" ref="AK897:AL897" si="2066">SUM(AK898:AK904)</f>
        <v>146.07</v>
      </c>
      <c r="AL897" s="88">
        <f t="shared" si="2066"/>
        <v>1191.1</v>
      </c>
      <c r="AM897" s="91"/>
    </row>
    <row r="898" hidden="1" outlineLevel="2">
      <c r="A898" s="144"/>
      <c r="B898" s="93"/>
      <c r="C898" s="93"/>
      <c r="D898" s="11">
        <v>2015.0</v>
      </c>
      <c r="E898" s="94">
        <f t="shared" si="11"/>
        <v>360.4299</v>
      </c>
      <c r="F898" s="94">
        <f t="shared" ref="F898:G898" si="2067">I898+L898+O898+R898+U898+X898+AA898+AD898+AK898+AG898</f>
        <v>345.6299</v>
      </c>
      <c r="G898" s="94">
        <f t="shared" si="2067"/>
        <v>14.8</v>
      </c>
      <c r="H898" s="97">
        <f t="shared" si="13"/>
        <v>55.7194</v>
      </c>
      <c r="I898" s="98">
        <v>55.7194</v>
      </c>
      <c r="J898" s="96"/>
      <c r="K898" s="97">
        <f t="shared" si="51"/>
        <v>289.9105</v>
      </c>
      <c r="L898" s="98">
        <v>289.9105</v>
      </c>
      <c r="M898" s="96"/>
      <c r="N898" s="95">
        <f t="shared" si="17"/>
        <v>0</v>
      </c>
      <c r="O898" s="96"/>
      <c r="P898" s="96"/>
      <c r="Q898" s="95">
        <f t="shared" si="19"/>
        <v>0</v>
      </c>
      <c r="R898" s="96"/>
      <c r="S898" s="96"/>
      <c r="T898" s="95">
        <f t="shared" si="21"/>
        <v>0</v>
      </c>
      <c r="U898" s="96"/>
      <c r="V898" s="96"/>
      <c r="W898" s="95">
        <f t="shared" si="23"/>
        <v>0</v>
      </c>
      <c r="X898" s="96"/>
      <c r="Y898" s="96"/>
      <c r="Z898" s="95">
        <f t="shared" si="103"/>
        <v>0</v>
      </c>
      <c r="AA898" s="96"/>
      <c r="AB898" s="96"/>
      <c r="AC898" s="95">
        <f t="shared" si="104"/>
        <v>0</v>
      </c>
      <c r="AD898" s="96"/>
      <c r="AE898" s="96"/>
      <c r="AF898" s="95">
        <f t="shared" si="1414"/>
        <v>3.3</v>
      </c>
      <c r="AG898" s="96"/>
      <c r="AH898" s="98">
        <v>3.3</v>
      </c>
      <c r="AI898" s="99"/>
      <c r="AJ898" s="95">
        <f t="shared" si="31"/>
        <v>11.5</v>
      </c>
      <c r="AK898" s="96"/>
      <c r="AL898" s="98">
        <v>11.5</v>
      </c>
      <c r="AM898" s="99"/>
    </row>
    <row r="899" hidden="1" outlineLevel="2">
      <c r="A899" s="144"/>
      <c r="B899" s="93"/>
      <c r="C899" s="93"/>
      <c r="D899" s="11">
        <v>2016.0</v>
      </c>
      <c r="E899" s="94">
        <f t="shared" si="11"/>
        <v>1794.75</v>
      </c>
      <c r="F899" s="94">
        <f t="shared" ref="F899:G899" si="2068">I899+L899+O899+R899+U899+X899+AA899+AD899+AK899+AG899</f>
        <v>1776.15</v>
      </c>
      <c r="G899" s="94">
        <f t="shared" si="2068"/>
        <v>18.6</v>
      </c>
      <c r="H899" s="97">
        <f t="shared" si="13"/>
        <v>708.4</v>
      </c>
      <c r="I899" s="98">
        <v>708.4</v>
      </c>
      <c r="J899" s="96"/>
      <c r="K899" s="97">
        <f t="shared" si="51"/>
        <v>263.08</v>
      </c>
      <c r="L899" s="98">
        <v>263.08</v>
      </c>
      <c r="M899" s="96"/>
      <c r="N899" s="95">
        <f t="shared" si="17"/>
        <v>0</v>
      </c>
      <c r="O899" s="96"/>
      <c r="P899" s="96"/>
      <c r="Q899" s="97">
        <f t="shared" si="19"/>
        <v>758.25</v>
      </c>
      <c r="R899" s="98">
        <v>758.25</v>
      </c>
      <c r="S899" s="96"/>
      <c r="T899" s="95">
        <f t="shared" si="21"/>
        <v>0</v>
      </c>
      <c r="U899" s="96"/>
      <c r="V899" s="96"/>
      <c r="W899" s="95">
        <f t="shared" si="23"/>
        <v>0</v>
      </c>
      <c r="X899" s="96"/>
      <c r="Y899" s="96"/>
      <c r="Z899" s="95">
        <f t="shared" si="103"/>
        <v>0</v>
      </c>
      <c r="AA899" s="96"/>
      <c r="AB899" s="96"/>
      <c r="AC899" s="97">
        <f t="shared" si="104"/>
        <v>46.42</v>
      </c>
      <c r="AD899" s="98">
        <v>46.42</v>
      </c>
      <c r="AE899" s="96"/>
      <c r="AF899" s="95">
        <f t="shared" si="1414"/>
        <v>7.7</v>
      </c>
      <c r="AG899" s="96"/>
      <c r="AH899" s="98">
        <v>7.7</v>
      </c>
      <c r="AI899" s="99"/>
      <c r="AJ899" s="95">
        <f t="shared" si="31"/>
        <v>10.9</v>
      </c>
      <c r="AK899" s="96"/>
      <c r="AL899" s="98">
        <v>10.9</v>
      </c>
      <c r="AM899" s="99"/>
    </row>
    <row r="900" hidden="1" outlineLevel="2">
      <c r="A900" s="144"/>
      <c r="B900" s="93"/>
      <c r="C900" s="93"/>
      <c r="D900" s="11">
        <v>2017.0</v>
      </c>
      <c r="E900" s="94">
        <f t="shared" si="11"/>
        <v>1086.94634</v>
      </c>
      <c r="F900" s="94">
        <f t="shared" ref="F900:G900" si="2069">I900+L900+O900+R900+U900+X900+AA900+AD900+AK900+AG900</f>
        <v>911.54634</v>
      </c>
      <c r="G900" s="94">
        <f t="shared" si="2069"/>
        <v>175.4</v>
      </c>
      <c r="H900" s="97">
        <f t="shared" si="13"/>
        <v>336.9609</v>
      </c>
      <c r="I900" s="98">
        <v>336.9609</v>
      </c>
      <c r="J900" s="96"/>
      <c r="K900" s="97">
        <f t="shared" si="51"/>
        <v>99.48</v>
      </c>
      <c r="L900" s="98">
        <v>99.48</v>
      </c>
      <c r="M900" s="96"/>
      <c r="N900" s="95">
        <f t="shared" si="17"/>
        <v>0</v>
      </c>
      <c r="O900" s="96"/>
      <c r="P900" s="96"/>
      <c r="Q900" s="95">
        <f t="shared" si="19"/>
        <v>0</v>
      </c>
      <c r="R900" s="96"/>
      <c r="S900" s="96"/>
      <c r="T900" s="95">
        <f t="shared" si="21"/>
        <v>0</v>
      </c>
      <c r="U900" s="96"/>
      <c r="V900" s="96"/>
      <c r="W900" s="95">
        <f t="shared" si="23"/>
        <v>0</v>
      </c>
      <c r="X900" s="96"/>
      <c r="Y900" s="96"/>
      <c r="Z900" s="97">
        <f t="shared" si="103"/>
        <v>27.79</v>
      </c>
      <c r="AA900" s="98">
        <v>27.79</v>
      </c>
      <c r="AB900" s="96"/>
      <c r="AC900" s="97">
        <f t="shared" si="104"/>
        <v>301.24544</v>
      </c>
      <c r="AD900" s="98">
        <v>301.24544</v>
      </c>
      <c r="AE900" s="96"/>
      <c r="AF900" s="95">
        <f t="shared" si="1414"/>
        <v>19.8</v>
      </c>
      <c r="AG900" s="96"/>
      <c r="AH900" s="98">
        <v>19.8</v>
      </c>
      <c r="AI900" s="99"/>
      <c r="AJ900" s="97">
        <f t="shared" si="31"/>
        <v>301.67</v>
      </c>
      <c r="AK900" s="98">
        <v>146.07</v>
      </c>
      <c r="AL900" s="98">
        <v>155.6</v>
      </c>
      <c r="AM900" s="99"/>
    </row>
    <row r="901" hidden="1" outlineLevel="2">
      <c r="A901" s="144"/>
      <c r="B901" s="93"/>
      <c r="C901" s="93"/>
      <c r="D901" s="11">
        <v>2018.0</v>
      </c>
      <c r="E901" s="94">
        <f t="shared" si="11"/>
        <v>3011.41459</v>
      </c>
      <c r="F901" s="94">
        <f t="shared" ref="F901:G901" si="2070">I901+L901+O901+R901+U901+X901+AA901+AD901+AK901+AG901</f>
        <v>2563.51459</v>
      </c>
      <c r="G901" s="94">
        <f t="shared" si="2070"/>
        <v>447.9</v>
      </c>
      <c r="H901" s="97">
        <f t="shared" si="13"/>
        <v>59.53544</v>
      </c>
      <c r="I901" s="98">
        <v>59.53544</v>
      </c>
      <c r="J901" s="96"/>
      <c r="K901" s="95">
        <f t="shared" si="51"/>
        <v>0</v>
      </c>
      <c r="L901" s="96"/>
      <c r="M901" s="96"/>
      <c r="N901" s="95">
        <f t="shared" si="17"/>
        <v>0</v>
      </c>
      <c r="O901" s="96"/>
      <c r="P901" s="96"/>
      <c r="Q901" s="95">
        <f t="shared" si="19"/>
        <v>0</v>
      </c>
      <c r="R901" s="96"/>
      <c r="S901" s="96"/>
      <c r="T901" s="95">
        <f t="shared" si="21"/>
        <v>0</v>
      </c>
      <c r="U901" s="96"/>
      <c r="V901" s="96"/>
      <c r="W901" s="95">
        <f t="shared" si="23"/>
        <v>0</v>
      </c>
      <c r="X901" s="96"/>
      <c r="Y901" s="96"/>
      <c r="Z901" s="97">
        <f t="shared" si="103"/>
        <v>704.746</v>
      </c>
      <c r="AA901" s="98">
        <v>704.746</v>
      </c>
      <c r="AB901" s="96"/>
      <c r="AC901" s="97">
        <f t="shared" si="104"/>
        <v>1799.23315</v>
      </c>
      <c r="AD901" s="98">
        <v>1799.23315</v>
      </c>
      <c r="AE901" s="96"/>
      <c r="AF901" s="95">
        <f t="shared" si="1414"/>
        <v>8.1</v>
      </c>
      <c r="AG901" s="96"/>
      <c r="AH901" s="98">
        <v>8.1</v>
      </c>
      <c r="AI901" s="99"/>
      <c r="AJ901" s="95">
        <f t="shared" si="31"/>
        <v>439.8</v>
      </c>
      <c r="AK901" s="96"/>
      <c r="AL901" s="98">
        <v>439.8</v>
      </c>
      <c r="AM901" s="99"/>
    </row>
    <row r="902" hidden="1" outlineLevel="2">
      <c r="A902" s="144"/>
      <c r="B902" s="93"/>
      <c r="C902" s="93"/>
      <c r="D902" s="11">
        <v>2019.0</v>
      </c>
      <c r="E902" s="94">
        <f t="shared" si="11"/>
        <v>2928.75488</v>
      </c>
      <c r="F902" s="94">
        <f t="shared" ref="F902:G902" si="2071">I902+L902+O902+R902+U902+X902+AA902+AD902+AK902+AG902</f>
        <v>2911.65488</v>
      </c>
      <c r="G902" s="94">
        <f t="shared" si="2071"/>
        <v>17.1</v>
      </c>
      <c r="H902" s="97">
        <f t="shared" si="13"/>
        <v>209.3376</v>
      </c>
      <c r="I902" s="98">
        <v>209.3376</v>
      </c>
      <c r="J902" s="96"/>
      <c r="K902" s="97">
        <f t="shared" si="51"/>
        <v>312.9364</v>
      </c>
      <c r="L902" s="98">
        <v>312.9364</v>
      </c>
      <c r="M902" s="96"/>
      <c r="N902" s="95">
        <f t="shared" si="17"/>
        <v>0</v>
      </c>
      <c r="O902" s="96"/>
      <c r="P902" s="96"/>
      <c r="Q902" s="97">
        <f t="shared" si="19"/>
        <v>397.7477</v>
      </c>
      <c r="R902" s="98">
        <v>397.7477</v>
      </c>
      <c r="S902" s="96"/>
      <c r="T902" s="95">
        <f t="shared" si="21"/>
        <v>0</v>
      </c>
      <c r="U902" s="96"/>
      <c r="V902" s="96"/>
      <c r="W902" s="95">
        <f t="shared" si="23"/>
        <v>0</v>
      </c>
      <c r="X902" s="96"/>
      <c r="Y902" s="96"/>
      <c r="Z902" s="97">
        <f t="shared" si="103"/>
        <v>546.73718</v>
      </c>
      <c r="AA902" s="98">
        <v>546.73718</v>
      </c>
      <c r="AB902" s="96"/>
      <c r="AC902" s="97">
        <f t="shared" si="104"/>
        <v>997.517</v>
      </c>
      <c r="AD902" s="98">
        <v>997.517</v>
      </c>
      <c r="AE902" s="96"/>
      <c r="AF902" s="97">
        <f t="shared" si="1414"/>
        <v>460.079</v>
      </c>
      <c r="AG902" s="98">
        <v>447.379</v>
      </c>
      <c r="AH902" s="98">
        <v>12.7</v>
      </c>
      <c r="AI902" s="99"/>
      <c r="AJ902" s="95">
        <f t="shared" si="31"/>
        <v>4.4</v>
      </c>
      <c r="AK902" s="96"/>
      <c r="AL902" s="98">
        <v>4.4</v>
      </c>
      <c r="AM902" s="99"/>
    </row>
    <row r="903" hidden="1" outlineLevel="2">
      <c r="A903" s="144"/>
      <c r="B903" s="93"/>
      <c r="C903" s="93"/>
      <c r="D903" s="11">
        <v>2020.0</v>
      </c>
      <c r="E903" s="94">
        <f t="shared" si="11"/>
        <v>2388</v>
      </c>
      <c r="F903" s="94">
        <f t="shared" ref="F903:G903" si="2072">I903+L903+O903+R903+U903+X903+AA903+AD903+AK903+AG903</f>
        <v>1673</v>
      </c>
      <c r="G903" s="94">
        <f t="shared" si="2072"/>
        <v>715</v>
      </c>
      <c r="H903" s="97">
        <f t="shared" si="13"/>
        <v>1274</v>
      </c>
      <c r="I903" s="98">
        <v>1274.0</v>
      </c>
      <c r="J903" s="96"/>
      <c r="K903" s="95">
        <f t="shared" si="51"/>
        <v>371</v>
      </c>
      <c r="L903" s="96">
        <f>173+198</f>
        <v>371</v>
      </c>
      <c r="M903" s="96"/>
      <c r="N903" s="95">
        <f t="shared" si="17"/>
        <v>0</v>
      </c>
      <c r="O903" s="96"/>
      <c r="P903" s="96"/>
      <c r="Q903" s="95">
        <f t="shared" si="19"/>
        <v>0</v>
      </c>
      <c r="R903" s="96"/>
      <c r="S903" s="96"/>
      <c r="T903" s="95">
        <f t="shared" si="21"/>
        <v>0</v>
      </c>
      <c r="U903" s="96"/>
      <c r="V903" s="96"/>
      <c r="W903" s="95">
        <f t="shared" si="23"/>
        <v>0</v>
      </c>
      <c r="X903" s="96"/>
      <c r="Y903" s="96"/>
      <c r="Z903" s="97">
        <f t="shared" si="103"/>
        <v>25</v>
      </c>
      <c r="AA903" s="98">
        <v>25.0</v>
      </c>
      <c r="AB903" s="96"/>
      <c r="AC903" s="97">
        <f t="shared" si="104"/>
        <v>3</v>
      </c>
      <c r="AD903" s="98">
        <v>3.0</v>
      </c>
      <c r="AE903" s="96"/>
      <c r="AF903" s="95">
        <f t="shared" si="1414"/>
        <v>146.1</v>
      </c>
      <c r="AG903" s="96"/>
      <c r="AH903" s="98">
        <v>146.1</v>
      </c>
      <c r="AI903" s="99"/>
      <c r="AJ903" s="95">
        <f t="shared" si="31"/>
        <v>568.9</v>
      </c>
      <c r="AK903" s="96"/>
      <c r="AL903" s="98">
        <v>568.9</v>
      </c>
      <c r="AM903" s="99"/>
    </row>
    <row r="904" hidden="1" outlineLevel="2">
      <c r="A904" s="144"/>
      <c r="B904" s="93"/>
      <c r="C904" s="93"/>
      <c r="D904" s="35">
        <v>2021.0</v>
      </c>
      <c r="E904" s="94">
        <f t="shared" si="11"/>
        <v>0</v>
      </c>
      <c r="F904" s="94">
        <f t="shared" ref="F904:G904" si="2073">I904+L904+O904+R904+U904+X904+AA904+AD904+AK904+AG904</f>
        <v>0</v>
      </c>
      <c r="G904" s="94">
        <f t="shared" si="2073"/>
        <v>0</v>
      </c>
      <c r="H904" s="95">
        <f t="shared" si="13"/>
        <v>0</v>
      </c>
      <c r="I904" s="96"/>
      <c r="J904" s="96"/>
      <c r="K904" s="95">
        <f t="shared" si="51"/>
        <v>0</v>
      </c>
      <c r="L904" s="96"/>
      <c r="M904" s="96"/>
      <c r="N904" s="95">
        <f t="shared" si="17"/>
        <v>0</v>
      </c>
      <c r="O904" s="96"/>
      <c r="P904" s="96"/>
      <c r="Q904" s="95">
        <f t="shared" si="19"/>
        <v>0</v>
      </c>
      <c r="R904" s="96"/>
      <c r="S904" s="96"/>
      <c r="T904" s="95">
        <f t="shared" si="21"/>
        <v>0</v>
      </c>
      <c r="U904" s="96"/>
      <c r="V904" s="96"/>
      <c r="W904" s="95">
        <f t="shared" si="23"/>
        <v>0</v>
      </c>
      <c r="X904" s="96"/>
      <c r="Y904" s="96"/>
      <c r="Z904" s="95">
        <f t="shared" si="103"/>
        <v>0</v>
      </c>
      <c r="AA904" s="96"/>
      <c r="AB904" s="96"/>
      <c r="AC904" s="95">
        <f t="shared" si="104"/>
        <v>0</v>
      </c>
      <c r="AD904" s="96"/>
      <c r="AE904" s="96"/>
      <c r="AF904" s="95">
        <f t="shared" si="1414"/>
        <v>0</v>
      </c>
      <c r="AG904" s="96"/>
      <c r="AH904" s="98"/>
      <c r="AI904" s="99"/>
      <c r="AJ904" s="95">
        <f t="shared" si="31"/>
        <v>0</v>
      </c>
      <c r="AK904" s="96"/>
      <c r="AL904" s="98"/>
      <c r="AM904" s="99"/>
    </row>
    <row r="905" hidden="1" outlineLevel="1" collapsed="1">
      <c r="A905" s="145">
        <v>112.0</v>
      </c>
      <c r="B905" s="88" t="s">
        <v>355</v>
      </c>
      <c r="C905" s="88" t="s">
        <v>356</v>
      </c>
      <c r="D905" s="24"/>
      <c r="E905" s="89">
        <f t="shared" si="11"/>
        <v>4623.36242</v>
      </c>
      <c r="F905" s="89">
        <f t="shared" ref="F905:G905" si="2074">SUM(F906:F912)</f>
        <v>3769.56242</v>
      </c>
      <c r="G905" s="89">
        <f t="shared" si="2074"/>
        <v>853.8</v>
      </c>
      <c r="H905" s="90">
        <f t="shared" si="13"/>
        <v>248.50397</v>
      </c>
      <c r="I905" s="88">
        <f t="shared" ref="I905:J905" si="2075">SUM(I906:I912)</f>
        <v>248.50397</v>
      </c>
      <c r="J905" s="88">
        <f t="shared" si="2075"/>
        <v>0</v>
      </c>
      <c r="K905" s="90">
        <f t="shared" si="51"/>
        <v>105.719</v>
      </c>
      <c r="L905" s="88">
        <f t="shared" ref="L905:M905" si="2076">SUM(L906:L912)</f>
        <v>105.719</v>
      </c>
      <c r="M905" s="88">
        <f t="shared" si="2076"/>
        <v>0</v>
      </c>
      <c r="N905" s="90">
        <f t="shared" si="17"/>
        <v>0</v>
      </c>
      <c r="O905" s="88">
        <f t="shared" ref="O905:P905" si="2077">SUM(O906:O912)</f>
        <v>0</v>
      </c>
      <c r="P905" s="88">
        <f t="shared" si="2077"/>
        <v>0</v>
      </c>
      <c r="Q905" s="90">
        <f t="shared" si="19"/>
        <v>0</v>
      </c>
      <c r="R905" s="88">
        <f t="shared" ref="R905:S905" si="2078">SUM(R906:R912)</f>
        <v>0</v>
      </c>
      <c r="S905" s="88">
        <f t="shared" si="2078"/>
        <v>0</v>
      </c>
      <c r="T905" s="90">
        <f t="shared" si="21"/>
        <v>176.415</v>
      </c>
      <c r="U905" s="88">
        <f t="shared" ref="U905:V905" si="2079">SUM(U906:U912)</f>
        <v>176.415</v>
      </c>
      <c r="V905" s="88">
        <f t="shared" si="2079"/>
        <v>0</v>
      </c>
      <c r="W905" s="90">
        <f t="shared" si="23"/>
        <v>0</v>
      </c>
      <c r="X905" s="88">
        <f t="shared" ref="X905:Y905" si="2080">SUM(X906:X912)</f>
        <v>0</v>
      </c>
      <c r="Y905" s="88">
        <f t="shared" si="2080"/>
        <v>0</v>
      </c>
      <c r="Z905" s="90">
        <f t="shared" si="103"/>
        <v>0</v>
      </c>
      <c r="AA905" s="88">
        <f t="shared" ref="AA905:AB905" si="2081">SUM(AA906:AA912)</f>
        <v>0</v>
      </c>
      <c r="AB905" s="88">
        <f t="shared" si="2081"/>
        <v>0</v>
      </c>
      <c r="AC905" s="90">
        <f t="shared" si="104"/>
        <v>3035.14945</v>
      </c>
      <c r="AD905" s="88">
        <f t="shared" ref="AD905:AE905" si="2082">SUM(AD906:AD912)</f>
        <v>3035.14945</v>
      </c>
      <c r="AE905" s="88">
        <f t="shared" si="2082"/>
        <v>0</v>
      </c>
      <c r="AF905" s="90">
        <f t="shared" si="1414"/>
        <v>347.425</v>
      </c>
      <c r="AG905" s="88">
        <f t="shared" ref="AG905:AH905" si="2083">SUM(AG906:AG912)</f>
        <v>89.525</v>
      </c>
      <c r="AH905" s="88">
        <f t="shared" si="2083"/>
        <v>257.9</v>
      </c>
      <c r="AI905" s="91"/>
      <c r="AJ905" s="90">
        <f t="shared" si="31"/>
        <v>710.15</v>
      </c>
      <c r="AK905" s="88">
        <f t="shared" ref="AK905:AL905" si="2084">SUM(AK906:AK912)</f>
        <v>114.25</v>
      </c>
      <c r="AL905" s="88">
        <f t="shared" si="2084"/>
        <v>595.9</v>
      </c>
      <c r="AM905" s="91"/>
    </row>
    <row r="906" hidden="1" outlineLevel="2">
      <c r="A906" s="144"/>
      <c r="B906" s="93"/>
      <c r="C906" s="93"/>
      <c r="D906" s="11">
        <v>2015.0</v>
      </c>
      <c r="E906" s="94">
        <f t="shared" si="11"/>
        <v>156.052</v>
      </c>
      <c r="F906" s="94">
        <f t="shared" ref="F906:G906" si="2085">I906+L906+O906+R906+U906+X906+AA906+AD906+AK906+AG906</f>
        <v>145.252</v>
      </c>
      <c r="G906" s="94">
        <f t="shared" si="2085"/>
        <v>10.8</v>
      </c>
      <c r="H906" s="95">
        <f t="shared" si="13"/>
        <v>0</v>
      </c>
      <c r="I906" s="96"/>
      <c r="J906" s="96"/>
      <c r="K906" s="97">
        <f t="shared" si="51"/>
        <v>105.719</v>
      </c>
      <c r="L906" s="98">
        <v>105.719</v>
      </c>
      <c r="M906" s="96"/>
      <c r="N906" s="95">
        <f t="shared" si="17"/>
        <v>0</v>
      </c>
      <c r="O906" s="96"/>
      <c r="P906" s="96"/>
      <c r="Q906" s="95">
        <f t="shared" si="19"/>
        <v>0</v>
      </c>
      <c r="R906" s="96"/>
      <c r="S906" s="96"/>
      <c r="T906" s="95">
        <f t="shared" si="21"/>
        <v>0</v>
      </c>
      <c r="U906" s="96"/>
      <c r="V906" s="96"/>
      <c r="W906" s="95">
        <f t="shared" si="23"/>
        <v>0</v>
      </c>
      <c r="X906" s="96"/>
      <c r="Y906" s="96"/>
      <c r="Z906" s="95">
        <f t="shared" si="103"/>
        <v>0</v>
      </c>
      <c r="AA906" s="96"/>
      <c r="AB906" s="96"/>
      <c r="AC906" s="95">
        <f t="shared" si="104"/>
        <v>0</v>
      </c>
      <c r="AD906" s="96"/>
      <c r="AE906" s="96"/>
      <c r="AF906" s="97">
        <f t="shared" si="1414"/>
        <v>39.533</v>
      </c>
      <c r="AG906" s="98">
        <v>39.533</v>
      </c>
      <c r="AH906" s="96"/>
      <c r="AI906" s="99"/>
      <c r="AJ906" s="95">
        <f t="shared" si="31"/>
        <v>10.8</v>
      </c>
      <c r="AK906" s="96"/>
      <c r="AL906" s="98">
        <v>10.8</v>
      </c>
      <c r="AM906" s="99"/>
    </row>
    <row r="907" hidden="1" outlineLevel="2">
      <c r="A907" s="144"/>
      <c r="B907" s="93"/>
      <c r="C907" s="93"/>
      <c r="D907" s="11">
        <v>2016.0</v>
      </c>
      <c r="E907" s="94">
        <f t="shared" si="11"/>
        <v>79.1</v>
      </c>
      <c r="F907" s="94">
        <f t="shared" ref="F907:G907" si="2086">I907+L907+O907+R907+U907+X907+AA907+AD907+AK907+AG907</f>
        <v>0</v>
      </c>
      <c r="G907" s="94">
        <f t="shared" si="2086"/>
        <v>79.1</v>
      </c>
      <c r="H907" s="95">
        <f t="shared" si="13"/>
        <v>0</v>
      </c>
      <c r="I907" s="96"/>
      <c r="J907" s="96"/>
      <c r="K907" s="95">
        <f t="shared" si="51"/>
        <v>0</v>
      </c>
      <c r="L907" s="96"/>
      <c r="M907" s="96"/>
      <c r="N907" s="95">
        <f t="shared" si="17"/>
        <v>0</v>
      </c>
      <c r="O907" s="96"/>
      <c r="P907" s="96"/>
      <c r="Q907" s="95">
        <f t="shared" si="19"/>
        <v>0</v>
      </c>
      <c r="R907" s="96"/>
      <c r="S907" s="96"/>
      <c r="T907" s="95">
        <f t="shared" si="21"/>
        <v>0</v>
      </c>
      <c r="U907" s="96"/>
      <c r="V907" s="96"/>
      <c r="W907" s="95">
        <f t="shared" si="23"/>
        <v>0</v>
      </c>
      <c r="X907" s="96"/>
      <c r="Y907" s="96"/>
      <c r="Z907" s="95">
        <f t="shared" si="103"/>
        <v>0</v>
      </c>
      <c r="AA907" s="96"/>
      <c r="AB907" s="96"/>
      <c r="AC907" s="95">
        <f t="shared" si="104"/>
        <v>0</v>
      </c>
      <c r="AD907" s="96"/>
      <c r="AE907" s="96"/>
      <c r="AF907" s="95">
        <f t="shared" si="1414"/>
        <v>11.8</v>
      </c>
      <c r="AG907" s="96"/>
      <c r="AH907" s="98">
        <v>11.8</v>
      </c>
      <c r="AI907" s="99"/>
      <c r="AJ907" s="95">
        <f t="shared" si="31"/>
        <v>67.3</v>
      </c>
      <c r="AK907" s="96"/>
      <c r="AL907" s="98">
        <v>67.3</v>
      </c>
      <c r="AM907" s="99"/>
    </row>
    <row r="908" hidden="1" outlineLevel="2">
      <c r="A908" s="144"/>
      <c r="B908" s="93"/>
      <c r="C908" s="93"/>
      <c r="D908" s="11">
        <v>2017.0</v>
      </c>
      <c r="E908" s="94">
        <f t="shared" si="11"/>
        <v>696.64297</v>
      </c>
      <c r="F908" s="94">
        <f t="shared" ref="F908:G908" si="2087">I908+L908+O908+R908+U908+X908+AA908+AD908+AK908+AG908</f>
        <v>514.94297</v>
      </c>
      <c r="G908" s="94">
        <f t="shared" si="2087"/>
        <v>181.7</v>
      </c>
      <c r="H908" s="97">
        <f t="shared" si="13"/>
        <v>248.50397</v>
      </c>
      <c r="I908" s="98">
        <v>248.50397</v>
      </c>
      <c r="J908" s="96"/>
      <c r="K908" s="95">
        <f t="shared" si="51"/>
        <v>0</v>
      </c>
      <c r="L908" s="96"/>
      <c r="M908" s="96"/>
      <c r="N908" s="95">
        <f t="shared" si="17"/>
        <v>0</v>
      </c>
      <c r="O908" s="96"/>
      <c r="P908" s="96"/>
      <c r="Q908" s="95">
        <f t="shared" si="19"/>
        <v>0</v>
      </c>
      <c r="R908" s="96"/>
      <c r="S908" s="96"/>
      <c r="T908" s="97">
        <f t="shared" si="21"/>
        <v>176.415</v>
      </c>
      <c r="U908" s="98">
        <v>176.415</v>
      </c>
      <c r="V908" s="96"/>
      <c r="W908" s="95">
        <f t="shared" si="23"/>
        <v>0</v>
      </c>
      <c r="X908" s="96"/>
      <c r="Y908" s="96"/>
      <c r="Z908" s="95">
        <f t="shared" si="103"/>
        <v>0</v>
      </c>
      <c r="AA908" s="96"/>
      <c r="AB908" s="96"/>
      <c r="AC908" s="97">
        <f t="shared" si="104"/>
        <v>40.032</v>
      </c>
      <c r="AD908" s="98">
        <v>40.032</v>
      </c>
      <c r="AE908" s="96"/>
      <c r="AF908" s="97">
        <f t="shared" si="1414"/>
        <v>160.592</v>
      </c>
      <c r="AG908" s="98">
        <v>49.992</v>
      </c>
      <c r="AH908" s="98">
        <v>110.6</v>
      </c>
      <c r="AI908" s="99"/>
      <c r="AJ908" s="95">
        <f t="shared" si="31"/>
        <v>71.1</v>
      </c>
      <c r="AK908" s="96"/>
      <c r="AL908" s="98">
        <v>71.1</v>
      </c>
      <c r="AM908" s="99"/>
    </row>
    <row r="909" hidden="1" outlineLevel="2">
      <c r="A909" s="144"/>
      <c r="B909" s="93"/>
      <c r="C909" s="93"/>
      <c r="D909" s="11">
        <v>2018.0</v>
      </c>
      <c r="E909" s="94">
        <f t="shared" si="11"/>
        <v>227.3</v>
      </c>
      <c r="F909" s="94">
        <f t="shared" ref="F909:G909" si="2088">I909+L909+O909+R909+U909+X909+AA909+AD909+AK909+AG909</f>
        <v>103</v>
      </c>
      <c r="G909" s="94">
        <f t="shared" si="2088"/>
        <v>124.3</v>
      </c>
      <c r="H909" s="95">
        <f t="shared" si="13"/>
        <v>0</v>
      </c>
      <c r="I909" s="96"/>
      <c r="J909" s="96"/>
      <c r="K909" s="95">
        <f t="shared" si="51"/>
        <v>0</v>
      </c>
      <c r="L909" s="96"/>
      <c r="M909" s="96"/>
      <c r="N909" s="95">
        <f t="shared" si="17"/>
        <v>0</v>
      </c>
      <c r="O909" s="96"/>
      <c r="P909" s="96"/>
      <c r="Q909" s="95">
        <f t="shared" si="19"/>
        <v>0</v>
      </c>
      <c r="R909" s="96"/>
      <c r="S909" s="96"/>
      <c r="T909" s="95">
        <f t="shared" si="21"/>
        <v>0</v>
      </c>
      <c r="U909" s="96"/>
      <c r="V909" s="96"/>
      <c r="W909" s="95">
        <f t="shared" si="23"/>
        <v>0</v>
      </c>
      <c r="X909" s="96"/>
      <c r="Y909" s="96"/>
      <c r="Z909" s="95">
        <f t="shared" si="103"/>
        <v>0</v>
      </c>
      <c r="AA909" s="96"/>
      <c r="AB909" s="96"/>
      <c r="AC909" s="95">
        <f t="shared" si="104"/>
        <v>0</v>
      </c>
      <c r="AD909" s="96"/>
      <c r="AE909" s="96"/>
      <c r="AF909" s="95">
        <f t="shared" si="1414"/>
        <v>20</v>
      </c>
      <c r="AG909" s="96"/>
      <c r="AH909" s="98">
        <v>20.0</v>
      </c>
      <c r="AI909" s="99"/>
      <c r="AJ909" s="97">
        <f t="shared" si="31"/>
        <v>207.3</v>
      </c>
      <c r="AK909" s="98">
        <v>103.0</v>
      </c>
      <c r="AL909" s="98">
        <v>104.3</v>
      </c>
      <c r="AM909" s="99"/>
    </row>
    <row r="910" hidden="1" outlineLevel="2">
      <c r="A910" s="144"/>
      <c r="B910" s="93"/>
      <c r="C910" s="93"/>
      <c r="D910" s="11">
        <v>2019.0</v>
      </c>
      <c r="E910" s="94">
        <f t="shared" si="11"/>
        <v>675.76745</v>
      </c>
      <c r="F910" s="94">
        <f t="shared" ref="F910:G910" si="2089">I910+L910+O910+R910+U910+X910+AA910+AD910+AK910+AG910</f>
        <v>510.36745</v>
      </c>
      <c r="G910" s="94">
        <f t="shared" si="2089"/>
        <v>165.4</v>
      </c>
      <c r="H910" s="95">
        <f t="shared" si="13"/>
        <v>0</v>
      </c>
      <c r="I910" s="96"/>
      <c r="J910" s="96"/>
      <c r="K910" s="95">
        <f t="shared" si="51"/>
        <v>0</v>
      </c>
      <c r="L910" s="96"/>
      <c r="M910" s="96"/>
      <c r="N910" s="95">
        <f t="shared" si="17"/>
        <v>0</v>
      </c>
      <c r="O910" s="96"/>
      <c r="P910" s="96"/>
      <c r="Q910" s="95">
        <f t="shared" si="19"/>
        <v>0</v>
      </c>
      <c r="R910" s="96"/>
      <c r="S910" s="96"/>
      <c r="T910" s="95">
        <f t="shared" si="21"/>
        <v>0</v>
      </c>
      <c r="U910" s="96"/>
      <c r="V910" s="96"/>
      <c r="W910" s="95">
        <f t="shared" si="23"/>
        <v>0</v>
      </c>
      <c r="X910" s="96"/>
      <c r="Y910" s="96"/>
      <c r="Z910" s="95">
        <f t="shared" si="103"/>
        <v>0</v>
      </c>
      <c r="AA910" s="96"/>
      <c r="AB910" s="96"/>
      <c r="AC910" s="97">
        <f t="shared" si="104"/>
        <v>499.11745</v>
      </c>
      <c r="AD910" s="98">
        <v>499.11745</v>
      </c>
      <c r="AE910" s="96"/>
      <c r="AF910" s="95">
        <f t="shared" si="1414"/>
        <v>45.5</v>
      </c>
      <c r="AG910" s="96"/>
      <c r="AH910" s="98">
        <v>45.5</v>
      </c>
      <c r="AI910" s="99"/>
      <c r="AJ910" s="97">
        <f t="shared" si="31"/>
        <v>131.15</v>
      </c>
      <c r="AK910" s="98">
        <v>11.25</v>
      </c>
      <c r="AL910" s="98">
        <v>119.9</v>
      </c>
      <c r="AM910" s="99"/>
    </row>
    <row r="911" hidden="1" outlineLevel="2">
      <c r="A911" s="144"/>
      <c r="B911" s="93"/>
      <c r="C911" s="93"/>
      <c r="D911" s="11">
        <v>2020.0</v>
      </c>
      <c r="E911" s="94">
        <f t="shared" si="11"/>
        <v>2788.5</v>
      </c>
      <c r="F911" s="94">
        <f t="shared" ref="F911:G911" si="2090">I911+L911+O911+R911+U911+X911+AA911+AD911+AK911+AG911</f>
        <v>2496</v>
      </c>
      <c r="G911" s="94">
        <f t="shared" si="2090"/>
        <v>292.5</v>
      </c>
      <c r="H911" s="95">
        <f t="shared" si="13"/>
        <v>0</v>
      </c>
      <c r="I911" s="96"/>
      <c r="J911" s="96"/>
      <c r="K911" s="95">
        <f t="shared" si="51"/>
        <v>0</v>
      </c>
      <c r="L911" s="96"/>
      <c r="M911" s="96"/>
      <c r="N911" s="95">
        <f t="shared" si="17"/>
        <v>0</v>
      </c>
      <c r="O911" s="96"/>
      <c r="P911" s="96"/>
      <c r="Q911" s="95">
        <f t="shared" si="19"/>
        <v>0</v>
      </c>
      <c r="R911" s="96"/>
      <c r="S911" s="96"/>
      <c r="T911" s="95">
        <f t="shared" si="21"/>
        <v>0</v>
      </c>
      <c r="U911" s="96"/>
      <c r="V911" s="96"/>
      <c r="W911" s="95">
        <f t="shared" si="23"/>
        <v>0</v>
      </c>
      <c r="X911" s="96"/>
      <c r="Y911" s="96"/>
      <c r="Z911" s="95">
        <f t="shared" si="103"/>
        <v>0</v>
      </c>
      <c r="AA911" s="96"/>
      <c r="AB911" s="96"/>
      <c r="AC911" s="97">
        <f t="shared" si="104"/>
        <v>2496</v>
      </c>
      <c r="AD911" s="98">
        <v>2496.0</v>
      </c>
      <c r="AE911" s="96"/>
      <c r="AF911" s="95">
        <f t="shared" si="1414"/>
        <v>70</v>
      </c>
      <c r="AG911" s="96"/>
      <c r="AH911" s="98">
        <v>70.0</v>
      </c>
      <c r="AI911" s="99"/>
      <c r="AJ911" s="95">
        <f t="shared" si="31"/>
        <v>222.5</v>
      </c>
      <c r="AK911" s="96"/>
      <c r="AL911" s="98">
        <v>222.5</v>
      </c>
      <c r="AM911" s="99"/>
    </row>
    <row r="912" hidden="1" outlineLevel="2">
      <c r="A912" s="144"/>
      <c r="B912" s="93"/>
      <c r="C912" s="93"/>
      <c r="D912" s="35">
        <v>2021.0</v>
      </c>
      <c r="E912" s="94">
        <f t="shared" si="11"/>
        <v>0</v>
      </c>
      <c r="F912" s="94">
        <f t="shared" ref="F912:G912" si="2091">I912+L912+O912+R912+U912+X912+AA912+AD912+AK912+AG912</f>
        <v>0</v>
      </c>
      <c r="G912" s="94">
        <f t="shared" si="2091"/>
        <v>0</v>
      </c>
      <c r="H912" s="95">
        <f t="shared" si="13"/>
        <v>0</v>
      </c>
      <c r="I912" s="96"/>
      <c r="J912" s="96"/>
      <c r="K912" s="95">
        <f t="shared" si="51"/>
        <v>0</v>
      </c>
      <c r="L912" s="96"/>
      <c r="M912" s="96"/>
      <c r="N912" s="95">
        <f t="shared" si="17"/>
        <v>0</v>
      </c>
      <c r="O912" s="96"/>
      <c r="P912" s="96"/>
      <c r="Q912" s="95">
        <f t="shared" si="19"/>
        <v>0</v>
      </c>
      <c r="R912" s="96"/>
      <c r="S912" s="96"/>
      <c r="T912" s="95">
        <f t="shared" si="21"/>
        <v>0</v>
      </c>
      <c r="U912" s="96"/>
      <c r="V912" s="96"/>
      <c r="W912" s="95">
        <f t="shared" si="23"/>
        <v>0</v>
      </c>
      <c r="X912" s="96"/>
      <c r="Y912" s="96"/>
      <c r="Z912" s="95">
        <f t="shared" si="103"/>
        <v>0</v>
      </c>
      <c r="AA912" s="96"/>
      <c r="AB912" s="96"/>
      <c r="AC912" s="95">
        <f t="shared" si="104"/>
        <v>0</v>
      </c>
      <c r="AD912" s="96"/>
      <c r="AE912" s="96"/>
      <c r="AF912" s="95">
        <f t="shared" si="1414"/>
        <v>0</v>
      </c>
      <c r="AG912" s="96"/>
      <c r="AH912" s="98"/>
      <c r="AI912" s="99"/>
      <c r="AJ912" s="95">
        <f t="shared" si="31"/>
        <v>0</v>
      </c>
      <c r="AK912" s="96"/>
      <c r="AL912" s="98"/>
      <c r="AM912" s="99"/>
    </row>
    <row r="913" hidden="1" outlineLevel="1" collapsed="1">
      <c r="A913" s="145">
        <v>113.0</v>
      </c>
      <c r="B913" s="88" t="s">
        <v>357</v>
      </c>
      <c r="C913" s="108" t="s">
        <v>358</v>
      </c>
      <c r="D913" s="24"/>
      <c r="E913" s="89">
        <f t="shared" si="11"/>
        <v>4230.32916</v>
      </c>
      <c r="F913" s="89">
        <f t="shared" ref="F913:G913" si="2092">SUM(F914:F920)</f>
        <v>3405.52916</v>
      </c>
      <c r="G913" s="89">
        <f t="shared" si="2092"/>
        <v>824.8</v>
      </c>
      <c r="H913" s="90">
        <f t="shared" si="13"/>
        <v>217.22379</v>
      </c>
      <c r="I913" s="88">
        <f t="shared" ref="I913:J913" si="2093">SUM(I914:I920)</f>
        <v>217.22379</v>
      </c>
      <c r="J913" s="88">
        <f t="shared" si="2093"/>
        <v>0</v>
      </c>
      <c r="K913" s="90">
        <f t="shared" si="51"/>
        <v>0</v>
      </c>
      <c r="L913" s="88">
        <f t="shared" ref="L913:M913" si="2094">SUM(L914:L920)</f>
        <v>0</v>
      </c>
      <c r="M913" s="88">
        <f t="shared" si="2094"/>
        <v>0</v>
      </c>
      <c r="N913" s="90">
        <f t="shared" si="17"/>
        <v>0</v>
      </c>
      <c r="O913" s="88">
        <f t="shared" ref="O913:P913" si="2095">SUM(O914:O920)</f>
        <v>0</v>
      </c>
      <c r="P913" s="88">
        <f t="shared" si="2095"/>
        <v>0</v>
      </c>
      <c r="Q913" s="90">
        <f t="shared" si="19"/>
        <v>1374.08421</v>
      </c>
      <c r="R913" s="88">
        <f t="shared" ref="R913:S913" si="2096">SUM(R914:R920)</f>
        <v>1374.08421</v>
      </c>
      <c r="S913" s="88">
        <f t="shared" si="2096"/>
        <v>0</v>
      </c>
      <c r="T913" s="90">
        <f t="shared" si="21"/>
        <v>0</v>
      </c>
      <c r="U913" s="88">
        <f t="shared" ref="U913:V913" si="2097">SUM(U914:U920)</f>
        <v>0</v>
      </c>
      <c r="V913" s="88">
        <f t="shared" si="2097"/>
        <v>0</v>
      </c>
      <c r="W913" s="90">
        <f t="shared" si="23"/>
        <v>0</v>
      </c>
      <c r="X913" s="88">
        <f t="shared" ref="X913:Y913" si="2098">SUM(X914:X920)</f>
        <v>0</v>
      </c>
      <c r="Y913" s="88">
        <f t="shared" si="2098"/>
        <v>0</v>
      </c>
      <c r="Z913" s="90">
        <f t="shared" si="103"/>
        <v>0</v>
      </c>
      <c r="AA913" s="88">
        <f t="shared" ref="AA913:AB913" si="2099">SUM(AA914:AA920)</f>
        <v>0</v>
      </c>
      <c r="AB913" s="88">
        <f t="shared" si="2099"/>
        <v>0</v>
      </c>
      <c r="AC913" s="90">
        <f t="shared" si="104"/>
        <v>1449.82704</v>
      </c>
      <c r="AD913" s="88">
        <f t="shared" ref="AD913:AE913" si="2100">SUM(AD914:AD920)</f>
        <v>1449.82704</v>
      </c>
      <c r="AE913" s="88">
        <f t="shared" si="2100"/>
        <v>0</v>
      </c>
      <c r="AF913" s="90">
        <f t="shared" si="1414"/>
        <v>405.62412</v>
      </c>
      <c r="AG913" s="88">
        <f t="shared" ref="AG913:AH913" si="2101">SUM(AG914:AG920)</f>
        <v>218.32412</v>
      </c>
      <c r="AH913" s="88">
        <f t="shared" si="2101"/>
        <v>187.3</v>
      </c>
      <c r="AI913" s="91"/>
      <c r="AJ913" s="90">
        <f t="shared" si="31"/>
        <v>783.57</v>
      </c>
      <c r="AK913" s="88">
        <f t="shared" ref="AK913:AL913" si="2102">SUM(AK914:AK920)</f>
        <v>146.07</v>
      </c>
      <c r="AL913" s="88">
        <f t="shared" si="2102"/>
        <v>637.5</v>
      </c>
      <c r="AM913" s="91"/>
    </row>
    <row r="914" hidden="1" outlineLevel="2">
      <c r="A914" s="144"/>
      <c r="B914" s="93"/>
      <c r="C914" s="93"/>
      <c r="D914" s="11">
        <v>2015.0</v>
      </c>
      <c r="E914" s="94">
        <f t="shared" si="11"/>
        <v>127.1942</v>
      </c>
      <c r="F914" s="94">
        <f t="shared" ref="F914:G914" si="2103">I914+L914+O914+R914+U914+X914+AA914+AD914+AK914+AG914</f>
        <v>100.5942</v>
      </c>
      <c r="G914" s="94">
        <f t="shared" si="2103"/>
        <v>26.6</v>
      </c>
      <c r="H914" s="95">
        <f t="shared" si="13"/>
        <v>0</v>
      </c>
      <c r="I914" s="96"/>
      <c r="J914" s="96"/>
      <c r="K914" s="95">
        <f t="shared" si="51"/>
        <v>0</v>
      </c>
      <c r="L914" s="96"/>
      <c r="M914" s="96"/>
      <c r="N914" s="95">
        <f t="shared" si="17"/>
        <v>0</v>
      </c>
      <c r="O914" s="96"/>
      <c r="P914" s="96"/>
      <c r="Q914" s="95">
        <f t="shared" si="19"/>
        <v>0</v>
      </c>
      <c r="R914" s="96"/>
      <c r="S914" s="96"/>
      <c r="T914" s="95">
        <f t="shared" si="21"/>
        <v>0</v>
      </c>
      <c r="U914" s="96"/>
      <c r="V914" s="96"/>
      <c r="W914" s="95">
        <f t="shared" si="23"/>
        <v>0</v>
      </c>
      <c r="X914" s="96"/>
      <c r="Y914" s="96"/>
      <c r="Z914" s="95">
        <f t="shared" si="103"/>
        <v>0</v>
      </c>
      <c r="AA914" s="96"/>
      <c r="AB914" s="96"/>
      <c r="AC914" s="95">
        <f t="shared" si="104"/>
        <v>0</v>
      </c>
      <c r="AD914" s="96"/>
      <c r="AE914" s="96"/>
      <c r="AF914" s="97">
        <f t="shared" si="1414"/>
        <v>117.6942</v>
      </c>
      <c r="AG914" s="98">
        <v>100.5942</v>
      </c>
      <c r="AH914" s="98">
        <v>17.1</v>
      </c>
      <c r="AI914" s="99"/>
      <c r="AJ914" s="95">
        <f t="shared" si="31"/>
        <v>9.5</v>
      </c>
      <c r="AK914" s="96"/>
      <c r="AL914" s="98">
        <v>9.5</v>
      </c>
      <c r="AM914" s="99"/>
    </row>
    <row r="915" hidden="1" outlineLevel="2">
      <c r="A915" s="144"/>
      <c r="B915" s="93"/>
      <c r="C915" s="93"/>
      <c r="D915" s="11">
        <v>2016.0</v>
      </c>
      <c r="E915" s="94">
        <f t="shared" si="11"/>
        <v>203.91</v>
      </c>
      <c r="F915" s="94">
        <f t="shared" ref="F915:G915" si="2104">I915+L915+O915+R915+U915+X915+AA915+AD915+AK915+AG915</f>
        <v>170.91</v>
      </c>
      <c r="G915" s="94">
        <f t="shared" si="2104"/>
        <v>33</v>
      </c>
      <c r="H915" s="95">
        <f t="shared" si="13"/>
        <v>0</v>
      </c>
      <c r="I915" s="96"/>
      <c r="J915" s="96"/>
      <c r="K915" s="95">
        <f t="shared" si="51"/>
        <v>0</v>
      </c>
      <c r="L915" s="96"/>
      <c r="M915" s="96"/>
      <c r="N915" s="95">
        <f t="shared" si="17"/>
        <v>0</v>
      </c>
      <c r="O915" s="96"/>
      <c r="P915" s="96"/>
      <c r="Q915" s="95">
        <f t="shared" si="19"/>
        <v>0</v>
      </c>
      <c r="R915" s="96"/>
      <c r="S915" s="96"/>
      <c r="T915" s="95">
        <f t="shared" si="21"/>
        <v>0</v>
      </c>
      <c r="U915" s="96"/>
      <c r="V915" s="96"/>
      <c r="W915" s="95">
        <f t="shared" si="23"/>
        <v>0</v>
      </c>
      <c r="X915" s="96"/>
      <c r="Y915" s="96"/>
      <c r="Z915" s="95">
        <f t="shared" si="103"/>
        <v>0</v>
      </c>
      <c r="AA915" s="96"/>
      <c r="AB915" s="96"/>
      <c r="AC915" s="97">
        <f t="shared" si="104"/>
        <v>24.84</v>
      </c>
      <c r="AD915" s="98">
        <v>24.84</v>
      </c>
      <c r="AE915" s="96"/>
      <c r="AF915" s="95">
        <f t="shared" si="1414"/>
        <v>13.7</v>
      </c>
      <c r="AG915" s="96"/>
      <c r="AH915" s="98">
        <v>13.7</v>
      </c>
      <c r="AI915" s="99"/>
      <c r="AJ915" s="97">
        <f t="shared" si="31"/>
        <v>165.37</v>
      </c>
      <c r="AK915" s="98">
        <v>146.07</v>
      </c>
      <c r="AL915" s="98">
        <v>19.3</v>
      </c>
      <c r="AM915" s="99"/>
    </row>
    <row r="916" hidden="1" outlineLevel="2">
      <c r="A916" s="144"/>
      <c r="B916" s="93"/>
      <c r="C916" s="93"/>
      <c r="D916" s="11">
        <v>2017.0</v>
      </c>
      <c r="E916" s="94">
        <f t="shared" si="11"/>
        <v>69.4</v>
      </c>
      <c r="F916" s="94">
        <f t="shared" ref="F916:G916" si="2105">I916+L916+O916+R916+U916+X916+AA916+AD916+AK916+AG916</f>
        <v>0</v>
      </c>
      <c r="G916" s="94">
        <f t="shared" si="2105"/>
        <v>69.4</v>
      </c>
      <c r="H916" s="95">
        <f t="shared" si="13"/>
        <v>0</v>
      </c>
      <c r="I916" s="96"/>
      <c r="J916" s="96"/>
      <c r="K916" s="95">
        <f t="shared" si="51"/>
        <v>0</v>
      </c>
      <c r="L916" s="96"/>
      <c r="M916" s="96"/>
      <c r="N916" s="95">
        <f t="shared" si="17"/>
        <v>0</v>
      </c>
      <c r="O916" s="96"/>
      <c r="P916" s="96"/>
      <c r="Q916" s="95">
        <f t="shared" si="19"/>
        <v>0</v>
      </c>
      <c r="R916" s="96"/>
      <c r="S916" s="96"/>
      <c r="T916" s="95">
        <f t="shared" si="21"/>
        <v>0</v>
      </c>
      <c r="U916" s="96"/>
      <c r="V916" s="96"/>
      <c r="W916" s="95">
        <f t="shared" si="23"/>
        <v>0</v>
      </c>
      <c r="X916" s="96"/>
      <c r="Y916" s="96"/>
      <c r="Z916" s="95">
        <f t="shared" si="103"/>
        <v>0</v>
      </c>
      <c r="AA916" s="96"/>
      <c r="AB916" s="96"/>
      <c r="AC916" s="95">
        <f t="shared" si="104"/>
        <v>0</v>
      </c>
      <c r="AD916" s="96"/>
      <c r="AE916" s="96"/>
      <c r="AF916" s="95">
        <f t="shared" si="1414"/>
        <v>7.2</v>
      </c>
      <c r="AG916" s="96"/>
      <c r="AH916" s="98">
        <v>7.2</v>
      </c>
      <c r="AI916" s="99"/>
      <c r="AJ916" s="95">
        <f t="shared" si="31"/>
        <v>62.2</v>
      </c>
      <c r="AK916" s="96"/>
      <c r="AL916" s="98">
        <v>62.2</v>
      </c>
      <c r="AM916" s="99"/>
    </row>
    <row r="917" hidden="1" outlineLevel="2">
      <c r="A917" s="144"/>
      <c r="B917" s="93"/>
      <c r="C917" s="93"/>
      <c r="D917" s="11">
        <v>2018.0</v>
      </c>
      <c r="E917" s="94">
        <f t="shared" si="11"/>
        <v>275.58603</v>
      </c>
      <c r="F917" s="94">
        <f t="shared" ref="F917:G917" si="2106">I917+L917+O917+R917+U917+X917+AA917+AD917+AK917+AG917</f>
        <v>188.98603</v>
      </c>
      <c r="G917" s="94">
        <f t="shared" si="2106"/>
        <v>86.6</v>
      </c>
      <c r="H917" s="95">
        <f t="shared" si="13"/>
        <v>0</v>
      </c>
      <c r="I917" s="96"/>
      <c r="J917" s="96"/>
      <c r="K917" s="95">
        <f t="shared" si="51"/>
        <v>0</v>
      </c>
      <c r="L917" s="96"/>
      <c r="M917" s="96"/>
      <c r="N917" s="95">
        <f t="shared" si="17"/>
        <v>0</v>
      </c>
      <c r="O917" s="96"/>
      <c r="P917" s="96"/>
      <c r="Q917" s="97">
        <f t="shared" si="19"/>
        <v>71.25611</v>
      </c>
      <c r="R917" s="98">
        <v>71.25611</v>
      </c>
      <c r="S917" s="96"/>
      <c r="T917" s="95">
        <f t="shared" si="21"/>
        <v>0</v>
      </c>
      <c r="U917" s="96"/>
      <c r="V917" s="96"/>
      <c r="W917" s="95">
        <f t="shared" si="23"/>
        <v>0</v>
      </c>
      <c r="X917" s="96"/>
      <c r="Y917" s="96"/>
      <c r="Z917" s="95">
        <f t="shared" si="103"/>
        <v>0</v>
      </c>
      <c r="AA917" s="96"/>
      <c r="AB917" s="96"/>
      <c r="AC917" s="95">
        <f t="shared" si="104"/>
        <v>0</v>
      </c>
      <c r="AD917" s="96"/>
      <c r="AE917" s="96"/>
      <c r="AF917" s="97">
        <f t="shared" si="1414"/>
        <v>123.02992</v>
      </c>
      <c r="AG917" s="98">
        <v>117.72992</v>
      </c>
      <c r="AH917" s="98">
        <v>5.3</v>
      </c>
      <c r="AI917" s="99"/>
      <c r="AJ917" s="95">
        <f t="shared" si="31"/>
        <v>81.3</v>
      </c>
      <c r="AK917" s="96"/>
      <c r="AL917" s="98">
        <v>81.3</v>
      </c>
      <c r="AM917" s="99"/>
    </row>
    <row r="918" hidden="1" outlineLevel="2">
      <c r="A918" s="144"/>
      <c r="B918" s="93"/>
      <c r="C918" s="93"/>
      <c r="D918" s="11">
        <v>2019.0</v>
      </c>
      <c r="E918" s="94">
        <f t="shared" si="11"/>
        <v>1788.63893</v>
      </c>
      <c r="F918" s="94">
        <f t="shared" ref="F918:G918" si="2107">I918+L918+O918+R918+U918+X918+AA918+AD918+AK918+AG918</f>
        <v>1514.03893</v>
      </c>
      <c r="G918" s="94">
        <f t="shared" si="2107"/>
        <v>274.6</v>
      </c>
      <c r="H918" s="97">
        <f t="shared" si="13"/>
        <v>217.22379</v>
      </c>
      <c r="I918" s="98">
        <v>217.22379</v>
      </c>
      <c r="J918" s="96"/>
      <c r="K918" s="95">
        <f t="shared" si="51"/>
        <v>0</v>
      </c>
      <c r="L918" s="96"/>
      <c r="M918" s="96"/>
      <c r="N918" s="95">
        <f t="shared" si="17"/>
        <v>0</v>
      </c>
      <c r="O918" s="96"/>
      <c r="P918" s="96"/>
      <c r="Q918" s="97">
        <f t="shared" si="19"/>
        <v>1292.8281</v>
      </c>
      <c r="R918" s="98">
        <v>1292.8281</v>
      </c>
      <c r="S918" s="96"/>
      <c r="T918" s="95">
        <f t="shared" si="21"/>
        <v>0</v>
      </c>
      <c r="U918" s="96"/>
      <c r="V918" s="96"/>
      <c r="W918" s="95">
        <f t="shared" si="23"/>
        <v>0</v>
      </c>
      <c r="X918" s="96"/>
      <c r="Y918" s="96"/>
      <c r="Z918" s="95">
        <f t="shared" si="103"/>
        <v>0</v>
      </c>
      <c r="AA918" s="96"/>
      <c r="AB918" s="96"/>
      <c r="AC918" s="97">
        <f t="shared" si="104"/>
        <v>3.98704</v>
      </c>
      <c r="AD918" s="98">
        <v>3.98704</v>
      </c>
      <c r="AE918" s="96"/>
      <c r="AF918" s="95">
        <f t="shared" si="1414"/>
        <v>10.2</v>
      </c>
      <c r="AG918" s="96"/>
      <c r="AH918" s="98">
        <v>10.2</v>
      </c>
      <c r="AI918" s="99"/>
      <c r="AJ918" s="95">
        <f t="shared" si="31"/>
        <v>264.4</v>
      </c>
      <c r="AK918" s="96"/>
      <c r="AL918" s="98">
        <v>264.4</v>
      </c>
      <c r="AM918" s="99"/>
    </row>
    <row r="919" hidden="1" outlineLevel="2">
      <c r="A919" s="144"/>
      <c r="B919" s="93"/>
      <c r="C919" s="93"/>
      <c r="D919" s="11">
        <v>2020.0</v>
      </c>
      <c r="E919" s="94">
        <f t="shared" si="11"/>
        <v>1765.6</v>
      </c>
      <c r="F919" s="94">
        <f t="shared" ref="F919:G919" si="2108">I919+L919+O919+R919+U919+X919+AA919+AD919+AK919+AG919</f>
        <v>1431</v>
      </c>
      <c r="G919" s="94">
        <f t="shared" si="2108"/>
        <v>334.6</v>
      </c>
      <c r="H919" s="95">
        <f t="shared" si="13"/>
        <v>0</v>
      </c>
      <c r="I919" s="96"/>
      <c r="J919" s="96"/>
      <c r="K919" s="95">
        <f t="shared" si="51"/>
        <v>0</v>
      </c>
      <c r="L919" s="96"/>
      <c r="M919" s="96"/>
      <c r="N919" s="95">
        <f t="shared" si="17"/>
        <v>0</v>
      </c>
      <c r="O919" s="96"/>
      <c r="P919" s="96"/>
      <c r="Q919" s="97">
        <f t="shared" si="19"/>
        <v>10</v>
      </c>
      <c r="R919" s="98">
        <v>10.0</v>
      </c>
      <c r="S919" s="96"/>
      <c r="T919" s="95">
        <f t="shared" si="21"/>
        <v>0</v>
      </c>
      <c r="U919" s="96"/>
      <c r="V919" s="96"/>
      <c r="W919" s="95">
        <f t="shared" si="23"/>
        <v>0</v>
      </c>
      <c r="X919" s="96"/>
      <c r="Y919" s="96"/>
      <c r="Z919" s="95">
        <f t="shared" si="103"/>
        <v>0</v>
      </c>
      <c r="AA919" s="96"/>
      <c r="AB919" s="96"/>
      <c r="AC919" s="97">
        <f t="shared" si="104"/>
        <v>1421</v>
      </c>
      <c r="AD919" s="98">
        <v>1421.0</v>
      </c>
      <c r="AE919" s="96"/>
      <c r="AF919" s="95">
        <f t="shared" si="1414"/>
        <v>133.8</v>
      </c>
      <c r="AG919" s="96"/>
      <c r="AH919" s="98">
        <v>133.8</v>
      </c>
      <c r="AI919" s="99"/>
      <c r="AJ919" s="95">
        <f t="shared" si="31"/>
        <v>200.8</v>
      </c>
      <c r="AK919" s="96"/>
      <c r="AL919" s="98">
        <v>200.8</v>
      </c>
      <c r="AM919" s="99"/>
    </row>
    <row r="920" hidden="1" outlineLevel="2">
      <c r="A920" s="144"/>
      <c r="B920" s="93"/>
      <c r="C920" s="93"/>
      <c r="D920" s="35">
        <v>2021.0</v>
      </c>
      <c r="E920" s="94">
        <f t="shared" si="11"/>
        <v>0</v>
      </c>
      <c r="F920" s="94">
        <f t="shared" ref="F920:G920" si="2109">I920+L920+O920+R920+U920+X920+AA920+AD920+AK920+AG920</f>
        <v>0</v>
      </c>
      <c r="G920" s="94">
        <f t="shared" si="2109"/>
        <v>0</v>
      </c>
      <c r="H920" s="95">
        <f t="shared" si="13"/>
        <v>0</v>
      </c>
      <c r="I920" s="96"/>
      <c r="J920" s="96"/>
      <c r="K920" s="95">
        <f t="shared" si="51"/>
        <v>0</v>
      </c>
      <c r="L920" s="96"/>
      <c r="M920" s="96"/>
      <c r="N920" s="95">
        <f t="shared" si="17"/>
        <v>0</v>
      </c>
      <c r="O920" s="96"/>
      <c r="P920" s="96"/>
      <c r="Q920" s="95">
        <f t="shared" si="19"/>
        <v>0</v>
      </c>
      <c r="R920" s="96"/>
      <c r="S920" s="96"/>
      <c r="T920" s="95">
        <f t="shared" si="21"/>
        <v>0</v>
      </c>
      <c r="U920" s="96"/>
      <c r="V920" s="96"/>
      <c r="W920" s="95">
        <f t="shared" si="23"/>
        <v>0</v>
      </c>
      <c r="X920" s="96"/>
      <c r="Y920" s="96"/>
      <c r="Z920" s="95">
        <f t="shared" si="103"/>
        <v>0</v>
      </c>
      <c r="AA920" s="96"/>
      <c r="AB920" s="96"/>
      <c r="AC920" s="95">
        <f t="shared" si="104"/>
        <v>0</v>
      </c>
      <c r="AD920" s="96"/>
      <c r="AE920" s="96"/>
      <c r="AF920" s="95">
        <f t="shared" si="1414"/>
        <v>0</v>
      </c>
      <c r="AG920" s="96"/>
      <c r="AH920" s="98"/>
      <c r="AI920" s="99"/>
      <c r="AJ920" s="95">
        <f t="shared" si="31"/>
        <v>0</v>
      </c>
      <c r="AK920" s="96"/>
      <c r="AL920" s="98"/>
      <c r="AM920" s="99"/>
    </row>
    <row r="921" hidden="1" outlineLevel="1" collapsed="1">
      <c r="A921" s="145">
        <v>114.0</v>
      </c>
      <c r="B921" s="88" t="s">
        <v>359</v>
      </c>
      <c r="C921" s="88" t="s">
        <v>360</v>
      </c>
      <c r="D921" s="24"/>
      <c r="E921" s="89">
        <f t="shared" si="11"/>
        <v>3361.04047</v>
      </c>
      <c r="F921" s="89">
        <f t="shared" ref="F921:G921" si="2110">SUM(F922:F928)</f>
        <v>2360.64047</v>
      </c>
      <c r="G921" s="89">
        <f t="shared" si="2110"/>
        <v>1000.4</v>
      </c>
      <c r="H921" s="90">
        <f t="shared" si="13"/>
        <v>276.79069</v>
      </c>
      <c r="I921" s="88">
        <f t="shared" ref="I921:J921" si="2111">SUM(I922:I928)</f>
        <v>276.79069</v>
      </c>
      <c r="J921" s="88">
        <f t="shared" si="2111"/>
        <v>0</v>
      </c>
      <c r="K921" s="90">
        <f t="shared" si="51"/>
        <v>0</v>
      </c>
      <c r="L921" s="88">
        <f t="shared" ref="L921:M921" si="2112">SUM(L922:L928)</f>
        <v>0</v>
      </c>
      <c r="M921" s="88">
        <f t="shared" si="2112"/>
        <v>0</v>
      </c>
      <c r="N921" s="90">
        <f t="shared" si="17"/>
        <v>296</v>
      </c>
      <c r="O921" s="88">
        <f t="shared" ref="O921:P921" si="2113">SUM(O922:O928)</f>
        <v>296</v>
      </c>
      <c r="P921" s="88">
        <f t="shared" si="2113"/>
        <v>0</v>
      </c>
      <c r="Q921" s="90">
        <f t="shared" si="19"/>
        <v>289.27</v>
      </c>
      <c r="R921" s="88">
        <f t="shared" ref="R921:S921" si="2114">SUM(R922:R928)</f>
        <v>289.27</v>
      </c>
      <c r="S921" s="88">
        <f t="shared" si="2114"/>
        <v>0</v>
      </c>
      <c r="T921" s="90">
        <f t="shared" si="21"/>
        <v>0</v>
      </c>
      <c r="U921" s="88">
        <f t="shared" ref="U921:V921" si="2115">SUM(U922:U928)</f>
        <v>0</v>
      </c>
      <c r="V921" s="88">
        <f t="shared" si="2115"/>
        <v>0</v>
      </c>
      <c r="W921" s="90">
        <f t="shared" si="23"/>
        <v>0</v>
      </c>
      <c r="X921" s="88">
        <f t="shared" ref="X921:Y921" si="2116">SUM(X922:X928)</f>
        <v>0</v>
      </c>
      <c r="Y921" s="88">
        <f t="shared" si="2116"/>
        <v>0</v>
      </c>
      <c r="Z921" s="90">
        <f t="shared" si="103"/>
        <v>0</v>
      </c>
      <c r="AA921" s="88">
        <f t="shared" ref="AA921:AB921" si="2117">SUM(AA922:AA928)</f>
        <v>0</v>
      </c>
      <c r="AB921" s="88">
        <f t="shared" si="2117"/>
        <v>0</v>
      </c>
      <c r="AC921" s="90">
        <f t="shared" si="104"/>
        <v>984.36519</v>
      </c>
      <c r="AD921" s="88">
        <f t="shared" ref="AD921:AE921" si="2118">SUM(AD922:AD928)</f>
        <v>984.36519</v>
      </c>
      <c r="AE921" s="88">
        <f t="shared" si="2118"/>
        <v>0</v>
      </c>
      <c r="AF921" s="90">
        <f t="shared" si="1414"/>
        <v>998.81459</v>
      </c>
      <c r="AG921" s="88">
        <f t="shared" ref="AG921:AH921" si="2119">SUM(AG922:AG928)</f>
        <v>514.21459</v>
      </c>
      <c r="AH921" s="88">
        <f t="shared" si="2119"/>
        <v>484.6</v>
      </c>
      <c r="AI921" s="91"/>
      <c r="AJ921" s="90">
        <f t="shared" si="31"/>
        <v>515.8</v>
      </c>
      <c r="AK921" s="88">
        <f t="shared" ref="AK921:AL921" si="2120">SUM(AK922:AK928)</f>
        <v>0</v>
      </c>
      <c r="AL921" s="88">
        <f t="shared" si="2120"/>
        <v>515.8</v>
      </c>
      <c r="AM921" s="91"/>
    </row>
    <row r="922" hidden="1" outlineLevel="2">
      <c r="A922" s="144"/>
      <c r="B922" s="93"/>
      <c r="C922" s="93"/>
      <c r="D922" s="11">
        <v>2015.0</v>
      </c>
      <c r="E922" s="94">
        <f t="shared" si="11"/>
        <v>10.3</v>
      </c>
      <c r="F922" s="94">
        <f t="shared" ref="F922:G922" si="2121">I922+L922+O922+R922+U922+X922+AA922+AD922+AK922+AG922</f>
        <v>0</v>
      </c>
      <c r="G922" s="94">
        <f t="shared" si="2121"/>
        <v>10.3</v>
      </c>
      <c r="H922" s="95">
        <f t="shared" si="13"/>
        <v>0</v>
      </c>
      <c r="I922" s="96"/>
      <c r="J922" s="96"/>
      <c r="K922" s="95">
        <f t="shared" si="51"/>
        <v>0</v>
      </c>
      <c r="L922" s="96"/>
      <c r="M922" s="96"/>
      <c r="N922" s="95">
        <f t="shared" si="17"/>
        <v>0</v>
      </c>
      <c r="O922" s="96"/>
      <c r="P922" s="96"/>
      <c r="Q922" s="95">
        <f t="shared" si="19"/>
        <v>0</v>
      </c>
      <c r="R922" s="96"/>
      <c r="S922" s="96"/>
      <c r="T922" s="95">
        <f t="shared" si="21"/>
        <v>0</v>
      </c>
      <c r="U922" s="96"/>
      <c r="V922" s="96"/>
      <c r="W922" s="95">
        <f t="shared" si="23"/>
        <v>0</v>
      </c>
      <c r="X922" s="96"/>
      <c r="Y922" s="96"/>
      <c r="Z922" s="95">
        <f t="shared" si="103"/>
        <v>0</v>
      </c>
      <c r="AA922" s="96"/>
      <c r="AB922" s="96"/>
      <c r="AC922" s="95">
        <f t="shared" si="104"/>
        <v>0</v>
      </c>
      <c r="AD922" s="96"/>
      <c r="AE922" s="96"/>
      <c r="AF922" s="95">
        <f t="shared" si="1414"/>
        <v>0</v>
      </c>
      <c r="AG922" s="96"/>
      <c r="AH922" s="96"/>
      <c r="AI922" s="99"/>
      <c r="AJ922" s="95">
        <f t="shared" si="31"/>
        <v>10.3</v>
      </c>
      <c r="AK922" s="96"/>
      <c r="AL922" s="98">
        <v>10.3</v>
      </c>
      <c r="AM922" s="99"/>
    </row>
    <row r="923" hidden="1" outlineLevel="2">
      <c r="A923" s="144"/>
      <c r="B923" s="93"/>
      <c r="C923" s="93"/>
      <c r="D923" s="11">
        <v>2016.0</v>
      </c>
      <c r="E923" s="94">
        <f t="shared" si="11"/>
        <v>321.95</v>
      </c>
      <c r="F923" s="94">
        <f t="shared" ref="F923:G923" si="2122">I923+L923+O923+R923+U923+X923+AA923+AD923+AK923+AG923</f>
        <v>308.75</v>
      </c>
      <c r="G923" s="94">
        <f t="shared" si="2122"/>
        <v>13.2</v>
      </c>
      <c r="H923" s="97">
        <f t="shared" si="13"/>
        <v>8.03</v>
      </c>
      <c r="I923" s="98">
        <v>8.03</v>
      </c>
      <c r="J923" s="96"/>
      <c r="K923" s="95">
        <f t="shared" si="51"/>
        <v>0</v>
      </c>
      <c r="L923" s="96"/>
      <c r="M923" s="96"/>
      <c r="N923" s="95">
        <f t="shared" si="17"/>
        <v>0</v>
      </c>
      <c r="O923" s="96"/>
      <c r="P923" s="96"/>
      <c r="Q923" s="97">
        <f t="shared" si="19"/>
        <v>289.27</v>
      </c>
      <c r="R923" s="98">
        <v>289.27</v>
      </c>
      <c r="S923" s="96"/>
      <c r="T923" s="95">
        <f t="shared" si="21"/>
        <v>0</v>
      </c>
      <c r="U923" s="96"/>
      <c r="V923" s="96"/>
      <c r="W923" s="95">
        <f t="shared" si="23"/>
        <v>0</v>
      </c>
      <c r="X923" s="96"/>
      <c r="Y923" s="96"/>
      <c r="Z923" s="95">
        <f t="shared" si="103"/>
        <v>0</v>
      </c>
      <c r="AA923" s="96"/>
      <c r="AB923" s="96"/>
      <c r="AC923" s="97">
        <f t="shared" si="104"/>
        <v>11.45</v>
      </c>
      <c r="AD923" s="98">
        <v>11.45</v>
      </c>
      <c r="AE923" s="96"/>
      <c r="AF923" s="95">
        <f t="shared" si="1414"/>
        <v>0</v>
      </c>
      <c r="AG923" s="96"/>
      <c r="AH923" s="96"/>
      <c r="AI923" s="99"/>
      <c r="AJ923" s="95">
        <f t="shared" si="31"/>
        <v>13.2</v>
      </c>
      <c r="AK923" s="96"/>
      <c r="AL923" s="98">
        <v>13.2</v>
      </c>
      <c r="AM923" s="99"/>
    </row>
    <row r="924" hidden="1" outlineLevel="2">
      <c r="A924" s="144"/>
      <c r="B924" s="93"/>
      <c r="C924" s="93"/>
      <c r="D924" s="11">
        <v>2017.0</v>
      </c>
      <c r="E924" s="94">
        <f t="shared" si="11"/>
        <v>1114.60482</v>
      </c>
      <c r="F924" s="94">
        <f t="shared" ref="F924:G924" si="2123">I924+L924+O924+R924+U924+X924+AA924+AD924+AK924+AG924</f>
        <v>1007.90482</v>
      </c>
      <c r="G924" s="94">
        <f t="shared" si="2123"/>
        <v>106.7</v>
      </c>
      <c r="H924" s="97">
        <f t="shared" si="13"/>
        <v>79.60397</v>
      </c>
      <c r="I924" s="98">
        <v>79.60397</v>
      </c>
      <c r="J924" s="96"/>
      <c r="K924" s="95">
        <f t="shared" si="51"/>
        <v>0</v>
      </c>
      <c r="L924" s="96"/>
      <c r="M924" s="96"/>
      <c r="N924" s="95">
        <f t="shared" si="17"/>
        <v>0</v>
      </c>
      <c r="O924" s="96"/>
      <c r="P924" s="96"/>
      <c r="Q924" s="95">
        <f t="shared" si="19"/>
        <v>0</v>
      </c>
      <c r="R924" s="96"/>
      <c r="S924" s="96"/>
      <c r="T924" s="95">
        <f t="shared" si="21"/>
        <v>0</v>
      </c>
      <c r="U924" s="96"/>
      <c r="V924" s="96"/>
      <c r="W924" s="95">
        <f t="shared" si="23"/>
        <v>0</v>
      </c>
      <c r="X924" s="96"/>
      <c r="Y924" s="96"/>
      <c r="Z924" s="95">
        <f t="shared" si="103"/>
        <v>0</v>
      </c>
      <c r="AA924" s="96"/>
      <c r="AB924" s="96"/>
      <c r="AC924" s="97">
        <f t="shared" si="104"/>
        <v>807.95644</v>
      </c>
      <c r="AD924" s="98">
        <v>807.95644</v>
      </c>
      <c r="AE924" s="96"/>
      <c r="AF924" s="97">
        <f t="shared" si="1414"/>
        <v>134.54441</v>
      </c>
      <c r="AG924" s="98">
        <v>120.34441</v>
      </c>
      <c r="AH924" s="98">
        <v>14.2</v>
      </c>
      <c r="AI924" s="99"/>
      <c r="AJ924" s="95">
        <f t="shared" si="31"/>
        <v>92.5</v>
      </c>
      <c r="AK924" s="96"/>
      <c r="AL924" s="98">
        <v>92.5</v>
      </c>
      <c r="AM924" s="99"/>
    </row>
    <row r="925" hidden="1" outlineLevel="2">
      <c r="A925" s="144"/>
      <c r="B925" s="93"/>
      <c r="C925" s="93"/>
      <c r="D925" s="11">
        <v>2018.0</v>
      </c>
      <c r="E925" s="94">
        <f t="shared" si="11"/>
        <v>356.84513</v>
      </c>
      <c r="F925" s="94">
        <f t="shared" ref="F925:G925" si="2124">I925+L925+O925+R925+U925+X925+AA925+AD925+AK925+AG925</f>
        <v>104.64513</v>
      </c>
      <c r="G925" s="94">
        <f t="shared" si="2124"/>
        <v>252.2</v>
      </c>
      <c r="H925" s="95">
        <f t="shared" si="13"/>
        <v>0</v>
      </c>
      <c r="I925" s="96"/>
      <c r="J925" s="96"/>
      <c r="K925" s="95">
        <f t="shared" si="51"/>
        <v>0</v>
      </c>
      <c r="L925" s="96"/>
      <c r="M925" s="96"/>
      <c r="N925" s="95">
        <f t="shared" si="17"/>
        <v>0</v>
      </c>
      <c r="O925" s="96"/>
      <c r="P925" s="96"/>
      <c r="Q925" s="95">
        <f t="shared" si="19"/>
        <v>0</v>
      </c>
      <c r="R925" s="96"/>
      <c r="S925" s="96"/>
      <c r="T925" s="95">
        <f t="shared" si="21"/>
        <v>0</v>
      </c>
      <c r="U925" s="96"/>
      <c r="V925" s="96"/>
      <c r="W925" s="95">
        <f t="shared" si="23"/>
        <v>0</v>
      </c>
      <c r="X925" s="96"/>
      <c r="Y925" s="96"/>
      <c r="Z925" s="95">
        <f t="shared" si="103"/>
        <v>0</v>
      </c>
      <c r="AA925" s="96"/>
      <c r="AB925" s="96"/>
      <c r="AC925" s="97">
        <f t="shared" si="104"/>
        <v>104.64513</v>
      </c>
      <c r="AD925" s="98">
        <v>104.64513</v>
      </c>
      <c r="AE925" s="96"/>
      <c r="AF925" s="95">
        <f t="shared" si="1414"/>
        <v>124.1</v>
      </c>
      <c r="AG925" s="96"/>
      <c r="AH925" s="98">
        <v>124.1</v>
      </c>
      <c r="AI925" s="99"/>
      <c r="AJ925" s="95">
        <f t="shared" si="31"/>
        <v>128.1</v>
      </c>
      <c r="AK925" s="96"/>
      <c r="AL925" s="98">
        <v>128.1</v>
      </c>
      <c r="AM925" s="99"/>
    </row>
    <row r="926" hidden="1" outlineLevel="2">
      <c r="A926" s="144"/>
      <c r="B926" s="93"/>
      <c r="C926" s="93"/>
      <c r="D926" s="11">
        <v>2019.0</v>
      </c>
      <c r="E926" s="94">
        <f t="shared" si="11"/>
        <v>705.14052</v>
      </c>
      <c r="F926" s="94">
        <f t="shared" ref="F926:G926" si="2125">I926+L926+O926+R926+U926+X926+AA926+AD926+AK926+AG926</f>
        <v>544.34052</v>
      </c>
      <c r="G926" s="94">
        <f t="shared" si="2125"/>
        <v>160.8</v>
      </c>
      <c r="H926" s="97">
        <f t="shared" si="13"/>
        <v>189.15672</v>
      </c>
      <c r="I926" s="98">
        <v>189.15672</v>
      </c>
      <c r="J926" s="96"/>
      <c r="K926" s="95">
        <f t="shared" si="51"/>
        <v>0</v>
      </c>
      <c r="L926" s="96"/>
      <c r="M926" s="96"/>
      <c r="N926" s="95">
        <f t="shared" si="17"/>
        <v>0</v>
      </c>
      <c r="O926" s="96"/>
      <c r="P926" s="96"/>
      <c r="Q926" s="95">
        <f t="shared" si="19"/>
        <v>0</v>
      </c>
      <c r="R926" s="96"/>
      <c r="S926" s="96"/>
      <c r="T926" s="95">
        <f t="shared" si="21"/>
        <v>0</v>
      </c>
      <c r="U926" s="96"/>
      <c r="V926" s="96"/>
      <c r="W926" s="95">
        <f t="shared" si="23"/>
        <v>0</v>
      </c>
      <c r="X926" s="96"/>
      <c r="Y926" s="96"/>
      <c r="Z926" s="95">
        <f t="shared" si="103"/>
        <v>0</v>
      </c>
      <c r="AA926" s="96"/>
      <c r="AB926" s="96"/>
      <c r="AC926" s="97">
        <f t="shared" si="104"/>
        <v>60.31362</v>
      </c>
      <c r="AD926" s="98">
        <v>60.31362</v>
      </c>
      <c r="AE926" s="96"/>
      <c r="AF926" s="97">
        <f t="shared" si="1414"/>
        <v>334.97018</v>
      </c>
      <c r="AG926" s="98">
        <v>294.87018</v>
      </c>
      <c r="AH926" s="98">
        <v>40.1</v>
      </c>
      <c r="AI926" s="99"/>
      <c r="AJ926" s="95">
        <f t="shared" si="31"/>
        <v>120.7</v>
      </c>
      <c r="AK926" s="96"/>
      <c r="AL926" s="98">
        <v>120.7</v>
      </c>
      <c r="AM926" s="99"/>
    </row>
    <row r="927" hidden="1" outlineLevel="2">
      <c r="A927" s="144"/>
      <c r="B927" s="93"/>
      <c r="C927" s="93"/>
      <c r="D927" s="11">
        <v>2020.0</v>
      </c>
      <c r="E927" s="94">
        <f t="shared" si="11"/>
        <v>852.2</v>
      </c>
      <c r="F927" s="94">
        <f t="shared" ref="F927:G927" si="2126">I927+L927+O927+R927+U927+X927+AA927+AD927+AK927+AG927</f>
        <v>395</v>
      </c>
      <c r="G927" s="94">
        <f t="shared" si="2126"/>
        <v>457.2</v>
      </c>
      <c r="H927" s="95">
        <f t="shared" si="13"/>
        <v>0</v>
      </c>
      <c r="I927" s="96"/>
      <c r="J927" s="96"/>
      <c r="K927" s="95">
        <f t="shared" si="51"/>
        <v>0</v>
      </c>
      <c r="L927" s="96"/>
      <c r="M927" s="96"/>
      <c r="N927" s="97">
        <f t="shared" si="17"/>
        <v>296</v>
      </c>
      <c r="O927" s="98">
        <v>296.0</v>
      </c>
      <c r="P927" s="96"/>
      <c r="Q927" s="95">
        <f t="shared" si="19"/>
        <v>0</v>
      </c>
      <c r="R927" s="96"/>
      <c r="S927" s="96"/>
      <c r="T927" s="95">
        <f t="shared" si="21"/>
        <v>0</v>
      </c>
      <c r="U927" s="96"/>
      <c r="V927" s="96"/>
      <c r="W927" s="95">
        <f t="shared" si="23"/>
        <v>0</v>
      </c>
      <c r="X927" s="96"/>
      <c r="Y927" s="96"/>
      <c r="Z927" s="95">
        <f t="shared" si="103"/>
        <v>0</v>
      </c>
      <c r="AA927" s="96"/>
      <c r="AB927" s="96"/>
      <c r="AC927" s="95">
        <f t="shared" si="104"/>
        <v>0</v>
      </c>
      <c r="AD927" s="96"/>
      <c r="AE927" s="96"/>
      <c r="AF927" s="97">
        <f t="shared" si="1414"/>
        <v>405.2</v>
      </c>
      <c r="AG927" s="98">
        <v>99.0</v>
      </c>
      <c r="AH927" s="98">
        <v>306.2</v>
      </c>
      <c r="AI927" s="103" t="s">
        <v>333</v>
      </c>
      <c r="AJ927" s="95">
        <f t="shared" si="31"/>
        <v>151</v>
      </c>
      <c r="AK927" s="96"/>
      <c r="AL927" s="98">
        <v>151.0</v>
      </c>
      <c r="AM927" s="99"/>
    </row>
    <row r="928" hidden="1" outlineLevel="2">
      <c r="A928" s="144"/>
      <c r="B928" s="93"/>
      <c r="C928" s="93"/>
      <c r="D928" s="35">
        <v>2021.0</v>
      </c>
      <c r="E928" s="94">
        <f t="shared" si="11"/>
        <v>0</v>
      </c>
      <c r="F928" s="94">
        <f t="shared" ref="F928:G928" si="2127">I928+L928+O928+R928+U928+X928+AA928+AD928+AK928+AG928</f>
        <v>0</v>
      </c>
      <c r="G928" s="94">
        <f t="shared" si="2127"/>
        <v>0</v>
      </c>
      <c r="H928" s="95">
        <f t="shared" si="13"/>
        <v>0</v>
      </c>
      <c r="I928" s="96"/>
      <c r="J928" s="96"/>
      <c r="K928" s="95">
        <f t="shared" si="51"/>
        <v>0</v>
      </c>
      <c r="L928" s="96"/>
      <c r="M928" s="96"/>
      <c r="N928" s="95">
        <f t="shared" si="17"/>
        <v>0</v>
      </c>
      <c r="O928" s="96"/>
      <c r="P928" s="96"/>
      <c r="Q928" s="95">
        <f t="shared" si="19"/>
        <v>0</v>
      </c>
      <c r="R928" s="96"/>
      <c r="S928" s="96"/>
      <c r="T928" s="95">
        <f t="shared" si="21"/>
        <v>0</v>
      </c>
      <c r="U928" s="96"/>
      <c r="V928" s="96"/>
      <c r="W928" s="95">
        <f t="shared" si="23"/>
        <v>0</v>
      </c>
      <c r="X928" s="96"/>
      <c r="Y928" s="96"/>
      <c r="Z928" s="95">
        <f t="shared" si="103"/>
        <v>0</v>
      </c>
      <c r="AA928" s="96"/>
      <c r="AB928" s="96"/>
      <c r="AC928" s="95">
        <f t="shared" si="104"/>
        <v>0</v>
      </c>
      <c r="AD928" s="96"/>
      <c r="AE928" s="96"/>
      <c r="AF928" s="95">
        <f t="shared" si="1414"/>
        <v>0</v>
      </c>
      <c r="AG928" s="96"/>
      <c r="AH928" s="98"/>
      <c r="AI928" s="99"/>
      <c r="AJ928" s="95">
        <f t="shared" si="31"/>
        <v>0</v>
      </c>
      <c r="AK928" s="96"/>
      <c r="AL928" s="98"/>
      <c r="AM928" s="99"/>
    </row>
    <row r="929" hidden="1" outlineLevel="1" collapsed="1">
      <c r="A929" s="145">
        <v>115.0</v>
      </c>
      <c r="B929" s="88" t="s">
        <v>361</v>
      </c>
      <c r="C929" s="88" t="s">
        <v>362</v>
      </c>
      <c r="D929" s="24"/>
      <c r="E929" s="89">
        <f t="shared" si="11"/>
        <v>4655.91907</v>
      </c>
      <c r="F929" s="89">
        <f t="shared" ref="F929:G929" si="2128">SUM(F930:F936)</f>
        <v>3145.61907</v>
      </c>
      <c r="G929" s="89">
        <f t="shared" si="2128"/>
        <v>1510.3</v>
      </c>
      <c r="H929" s="90">
        <f t="shared" si="13"/>
        <v>1053.49616</v>
      </c>
      <c r="I929" s="88">
        <f t="shared" ref="I929:J929" si="2129">SUM(I930:I936)</f>
        <v>1053.49616</v>
      </c>
      <c r="J929" s="88">
        <f t="shared" si="2129"/>
        <v>0</v>
      </c>
      <c r="K929" s="90">
        <f t="shared" si="51"/>
        <v>199.96</v>
      </c>
      <c r="L929" s="88">
        <f t="shared" ref="L929:M929" si="2130">SUM(L930:L936)</f>
        <v>199.96</v>
      </c>
      <c r="M929" s="88">
        <f t="shared" si="2130"/>
        <v>0</v>
      </c>
      <c r="N929" s="90">
        <f t="shared" si="17"/>
        <v>0</v>
      </c>
      <c r="O929" s="88">
        <f t="shared" ref="O929:P929" si="2131">SUM(O930:O936)</f>
        <v>0</v>
      </c>
      <c r="P929" s="88">
        <f t="shared" si="2131"/>
        <v>0</v>
      </c>
      <c r="Q929" s="90">
        <f t="shared" si="19"/>
        <v>296</v>
      </c>
      <c r="R929" s="88">
        <f t="shared" ref="R929:S929" si="2132">SUM(R930:R936)</f>
        <v>296</v>
      </c>
      <c r="S929" s="88">
        <f t="shared" si="2132"/>
        <v>0</v>
      </c>
      <c r="T929" s="90">
        <f t="shared" si="21"/>
        <v>0</v>
      </c>
      <c r="U929" s="88">
        <f t="shared" ref="U929:V929" si="2133">SUM(U930:U936)</f>
        <v>0</v>
      </c>
      <c r="V929" s="88">
        <f t="shared" si="2133"/>
        <v>0</v>
      </c>
      <c r="W929" s="90">
        <f t="shared" si="23"/>
        <v>0</v>
      </c>
      <c r="X929" s="88">
        <f t="shared" ref="X929:Y929" si="2134">SUM(X930:X936)</f>
        <v>0</v>
      </c>
      <c r="Y929" s="88">
        <f t="shared" si="2134"/>
        <v>0</v>
      </c>
      <c r="Z929" s="90">
        <f t="shared" si="103"/>
        <v>0</v>
      </c>
      <c r="AA929" s="88">
        <f t="shared" ref="AA929:AB929" si="2135">SUM(AA930:AA936)</f>
        <v>0</v>
      </c>
      <c r="AB929" s="88">
        <f t="shared" si="2135"/>
        <v>0</v>
      </c>
      <c r="AC929" s="90">
        <f t="shared" si="104"/>
        <v>189</v>
      </c>
      <c r="AD929" s="88">
        <f t="shared" ref="AD929:AE929" si="2136">SUM(AD930:AD936)</f>
        <v>189</v>
      </c>
      <c r="AE929" s="88">
        <f t="shared" si="2136"/>
        <v>0</v>
      </c>
      <c r="AF929" s="90">
        <f t="shared" si="1414"/>
        <v>2095.06291</v>
      </c>
      <c r="AG929" s="88">
        <f t="shared" ref="AG929:AH929" si="2137">SUM(AG930:AG936)</f>
        <v>1378.16291</v>
      </c>
      <c r="AH929" s="88">
        <f t="shared" si="2137"/>
        <v>716.9</v>
      </c>
      <c r="AI929" s="91"/>
      <c r="AJ929" s="90">
        <f t="shared" si="31"/>
        <v>822.4</v>
      </c>
      <c r="AK929" s="88">
        <f t="shared" ref="AK929:AL929" si="2138">SUM(AK930:AK936)</f>
        <v>29</v>
      </c>
      <c r="AL929" s="88">
        <f t="shared" si="2138"/>
        <v>793.4</v>
      </c>
      <c r="AM929" s="91"/>
    </row>
    <row r="930" hidden="1" outlineLevel="2">
      <c r="A930" s="144"/>
      <c r="B930" s="93"/>
      <c r="C930" s="93"/>
      <c r="D930" s="11">
        <v>2015.0</v>
      </c>
      <c r="E930" s="94">
        <f t="shared" si="11"/>
        <v>21.7</v>
      </c>
      <c r="F930" s="94">
        <f t="shared" ref="F930:G930" si="2139">I930+L930+O930+R930+U930+X930+AA930+AD930+AK930+AG930</f>
        <v>0</v>
      </c>
      <c r="G930" s="94">
        <f t="shared" si="2139"/>
        <v>21.7</v>
      </c>
      <c r="H930" s="95">
        <f t="shared" si="13"/>
        <v>0</v>
      </c>
      <c r="I930" s="96"/>
      <c r="J930" s="96"/>
      <c r="K930" s="95">
        <f t="shared" si="51"/>
        <v>0</v>
      </c>
      <c r="L930" s="96"/>
      <c r="M930" s="96"/>
      <c r="N930" s="95">
        <f t="shared" si="17"/>
        <v>0</v>
      </c>
      <c r="O930" s="96"/>
      <c r="P930" s="96"/>
      <c r="Q930" s="95">
        <f t="shared" si="19"/>
        <v>0</v>
      </c>
      <c r="R930" s="96"/>
      <c r="S930" s="96"/>
      <c r="T930" s="95">
        <f t="shared" si="21"/>
        <v>0</v>
      </c>
      <c r="U930" s="96"/>
      <c r="V930" s="96"/>
      <c r="W930" s="95">
        <f t="shared" si="23"/>
        <v>0</v>
      </c>
      <c r="X930" s="96"/>
      <c r="Y930" s="96"/>
      <c r="Z930" s="95">
        <f t="shared" si="103"/>
        <v>0</v>
      </c>
      <c r="AA930" s="96"/>
      <c r="AB930" s="96"/>
      <c r="AC930" s="95">
        <f t="shared" si="104"/>
        <v>0</v>
      </c>
      <c r="AD930" s="96"/>
      <c r="AE930" s="96"/>
      <c r="AF930" s="95">
        <f t="shared" si="1414"/>
        <v>0</v>
      </c>
      <c r="AG930" s="96"/>
      <c r="AH930" s="96"/>
      <c r="AI930" s="99"/>
      <c r="AJ930" s="95">
        <f t="shared" si="31"/>
        <v>21.7</v>
      </c>
      <c r="AK930" s="96"/>
      <c r="AL930" s="98">
        <v>21.7</v>
      </c>
      <c r="AM930" s="99"/>
    </row>
    <row r="931" hidden="1" outlineLevel="2">
      <c r="A931" s="144"/>
      <c r="B931" s="93"/>
      <c r="C931" s="93"/>
      <c r="D931" s="11">
        <v>2016.0</v>
      </c>
      <c r="E931" s="94">
        <f t="shared" si="11"/>
        <v>643.08</v>
      </c>
      <c r="F931" s="94">
        <f t="shared" ref="F931:G931" si="2140">I931+L931+O931+R931+U931+X931+AA931+AD931+AK931+AG931</f>
        <v>575.08</v>
      </c>
      <c r="G931" s="94">
        <f t="shared" si="2140"/>
        <v>68</v>
      </c>
      <c r="H931" s="97">
        <f t="shared" si="13"/>
        <v>375.12</v>
      </c>
      <c r="I931" s="98">
        <v>375.12</v>
      </c>
      <c r="J931" s="96"/>
      <c r="K931" s="97">
        <f t="shared" si="51"/>
        <v>199.96</v>
      </c>
      <c r="L931" s="98">
        <v>199.96</v>
      </c>
      <c r="M931" s="96"/>
      <c r="N931" s="95">
        <f t="shared" si="17"/>
        <v>0</v>
      </c>
      <c r="O931" s="96"/>
      <c r="P931" s="96"/>
      <c r="Q931" s="95">
        <f t="shared" si="19"/>
        <v>0</v>
      </c>
      <c r="R931" s="96"/>
      <c r="S931" s="96"/>
      <c r="T931" s="95">
        <f t="shared" si="21"/>
        <v>0</v>
      </c>
      <c r="U931" s="96"/>
      <c r="V931" s="96"/>
      <c r="W931" s="95">
        <f t="shared" si="23"/>
        <v>0</v>
      </c>
      <c r="X931" s="96"/>
      <c r="Y931" s="96"/>
      <c r="Z931" s="95">
        <f t="shared" si="103"/>
        <v>0</v>
      </c>
      <c r="AA931" s="96"/>
      <c r="AB931" s="96"/>
      <c r="AC931" s="95">
        <f t="shared" si="104"/>
        <v>0</v>
      </c>
      <c r="AD931" s="96"/>
      <c r="AE931" s="96"/>
      <c r="AF931" s="95">
        <f t="shared" si="1414"/>
        <v>50</v>
      </c>
      <c r="AG931" s="96"/>
      <c r="AH931" s="98">
        <v>50.0</v>
      </c>
      <c r="AI931" s="99"/>
      <c r="AJ931" s="95">
        <f t="shared" si="31"/>
        <v>18</v>
      </c>
      <c r="AK931" s="96"/>
      <c r="AL931" s="98">
        <v>18.0</v>
      </c>
      <c r="AM931" s="99"/>
    </row>
    <row r="932" hidden="1" outlineLevel="2">
      <c r="A932" s="144"/>
      <c r="B932" s="93"/>
      <c r="C932" s="93"/>
      <c r="D932" s="11">
        <v>2017.0</v>
      </c>
      <c r="E932" s="94">
        <f t="shared" si="11"/>
        <v>136.1135</v>
      </c>
      <c r="F932" s="94">
        <f t="shared" ref="F932:G932" si="2141">I932+L932+O932+R932+U932+X932+AA932+AD932+AK932+AG932</f>
        <v>8.1135</v>
      </c>
      <c r="G932" s="94">
        <f t="shared" si="2141"/>
        <v>128</v>
      </c>
      <c r="H932" s="97">
        <f t="shared" si="13"/>
        <v>8.1135</v>
      </c>
      <c r="I932" s="98">
        <v>8.1135</v>
      </c>
      <c r="J932" s="96"/>
      <c r="K932" s="95">
        <f t="shared" si="51"/>
        <v>0</v>
      </c>
      <c r="L932" s="96"/>
      <c r="M932" s="96"/>
      <c r="N932" s="95">
        <f t="shared" si="17"/>
        <v>0</v>
      </c>
      <c r="O932" s="96"/>
      <c r="P932" s="96"/>
      <c r="Q932" s="95">
        <f t="shared" si="19"/>
        <v>0</v>
      </c>
      <c r="R932" s="96"/>
      <c r="S932" s="96"/>
      <c r="T932" s="95">
        <f t="shared" si="21"/>
        <v>0</v>
      </c>
      <c r="U932" s="96"/>
      <c r="V932" s="96"/>
      <c r="W932" s="95">
        <f t="shared" si="23"/>
        <v>0</v>
      </c>
      <c r="X932" s="96"/>
      <c r="Y932" s="96"/>
      <c r="Z932" s="95">
        <f t="shared" si="103"/>
        <v>0</v>
      </c>
      <c r="AA932" s="96"/>
      <c r="AB932" s="96"/>
      <c r="AC932" s="95">
        <f t="shared" si="104"/>
        <v>0</v>
      </c>
      <c r="AD932" s="96"/>
      <c r="AE932" s="96"/>
      <c r="AF932" s="95">
        <f t="shared" si="1414"/>
        <v>52.8</v>
      </c>
      <c r="AG932" s="96"/>
      <c r="AH932" s="98">
        <v>52.8</v>
      </c>
      <c r="AI932" s="99"/>
      <c r="AJ932" s="95">
        <f t="shared" si="31"/>
        <v>75.2</v>
      </c>
      <c r="AK932" s="96"/>
      <c r="AL932" s="98">
        <v>75.2</v>
      </c>
      <c r="AM932" s="99"/>
    </row>
    <row r="933" hidden="1" outlineLevel="2">
      <c r="A933" s="144"/>
      <c r="B933" s="93"/>
      <c r="C933" s="93"/>
      <c r="D933" s="11">
        <v>2018.0</v>
      </c>
      <c r="E933" s="94">
        <f t="shared" si="11"/>
        <v>508.36266</v>
      </c>
      <c r="F933" s="94">
        <f t="shared" ref="F933:G933" si="2142">I933+L933+O933+R933+U933+X933+AA933+AD933+AK933+AG933</f>
        <v>285.26266</v>
      </c>
      <c r="G933" s="94">
        <f t="shared" si="2142"/>
        <v>223.1</v>
      </c>
      <c r="H933" s="97">
        <f t="shared" si="13"/>
        <v>285.26266</v>
      </c>
      <c r="I933" s="98">
        <v>285.26266</v>
      </c>
      <c r="J933" s="96"/>
      <c r="K933" s="95">
        <f t="shared" si="51"/>
        <v>0</v>
      </c>
      <c r="L933" s="96"/>
      <c r="M933" s="96"/>
      <c r="N933" s="95">
        <f t="shared" si="17"/>
        <v>0</v>
      </c>
      <c r="O933" s="96"/>
      <c r="P933" s="96"/>
      <c r="Q933" s="95">
        <f t="shared" si="19"/>
        <v>0</v>
      </c>
      <c r="R933" s="96"/>
      <c r="S933" s="96"/>
      <c r="T933" s="95">
        <f t="shared" si="21"/>
        <v>0</v>
      </c>
      <c r="U933" s="96"/>
      <c r="V933" s="96"/>
      <c r="W933" s="95">
        <f t="shared" si="23"/>
        <v>0</v>
      </c>
      <c r="X933" s="96"/>
      <c r="Y933" s="96"/>
      <c r="Z933" s="95">
        <f t="shared" si="103"/>
        <v>0</v>
      </c>
      <c r="AA933" s="96"/>
      <c r="AB933" s="96"/>
      <c r="AC933" s="95">
        <f t="shared" si="104"/>
        <v>0</v>
      </c>
      <c r="AD933" s="96"/>
      <c r="AE933" s="96"/>
      <c r="AF933" s="95">
        <f t="shared" si="1414"/>
        <v>51.2</v>
      </c>
      <c r="AG933" s="96"/>
      <c r="AH933" s="98">
        <v>51.2</v>
      </c>
      <c r="AI933" s="99"/>
      <c r="AJ933" s="95">
        <f t="shared" si="31"/>
        <v>171.9</v>
      </c>
      <c r="AK933" s="96"/>
      <c r="AL933" s="98">
        <v>171.9</v>
      </c>
      <c r="AM933" s="99"/>
    </row>
    <row r="934" hidden="1" outlineLevel="2">
      <c r="A934" s="144"/>
      <c r="B934" s="93"/>
      <c r="C934" s="93"/>
      <c r="D934" s="11">
        <v>2019.0</v>
      </c>
      <c r="E934" s="94">
        <f t="shared" si="11"/>
        <v>1157.26291</v>
      </c>
      <c r="F934" s="94">
        <f t="shared" ref="F934:G934" si="2143">I934+L934+O934+R934+U934+X934+AA934+AD934+AK934+AG934</f>
        <v>635.16291</v>
      </c>
      <c r="G934" s="94">
        <f t="shared" si="2143"/>
        <v>522.1</v>
      </c>
      <c r="H934" s="95">
        <f t="shared" si="13"/>
        <v>0</v>
      </c>
      <c r="I934" s="96"/>
      <c r="J934" s="96"/>
      <c r="K934" s="95">
        <f t="shared" si="51"/>
        <v>0</v>
      </c>
      <c r="L934" s="96"/>
      <c r="M934" s="96"/>
      <c r="N934" s="95">
        <f t="shared" si="17"/>
        <v>0</v>
      </c>
      <c r="O934" s="96"/>
      <c r="P934" s="96"/>
      <c r="Q934" s="95">
        <f t="shared" si="19"/>
        <v>0</v>
      </c>
      <c r="R934" s="96"/>
      <c r="S934" s="96"/>
      <c r="T934" s="95">
        <f t="shared" si="21"/>
        <v>0</v>
      </c>
      <c r="U934" s="96"/>
      <c r="V934" s="96"/>
      <c r="W934" s="95">
        <f t="shared" si="23"/>
        <v>0</v>
      </c>
      <c r="X934" s="96"/>
      <c r="Y934" s="96"/>
      <c r="Z934" s="95">
        <f t="shared" si="103"/>
        <v>0</v>
      </c>
      <c r="AA934" s="96"/>
      <c r="AB934" s="96"/>
      <c r="AC934" s="95">
        <f t="shared" si="104"/>
        <v>0</v>
      </c>
      <c r="AD934" s="96"/>
      <c r="AE934" s="96"/>
      <c r="AF934" s="97">
        <f t="shared" si="1414"/>
        <v>879.46291</v>
      </c>
      <c r="AG934" s="98">
        <v>635.16291</v>
      </c>
      <c r="AH934" s="98">
        <v>244.3</v>
      </c>
      <c r="AI934" s="99"/>
      <c r="AJ934" s="95">
        <f t="shared" si="31"/>
        <v>277.8</v>
      </c>
      <c r="AK934" s="96"/>
      <c r="AL934" s="98">
        <v>277.8</v>
      </c>
      <c r="AM934" s="99"/>
    </row>
    <row r="935" hidden="1" outlineLevel="2">
      <c r="A935" s="144"/>
      <c r="B935" s="93"/>
      <c r="C935" s="93"/>
      <c r="D935" s="11">
        <v>2020.0</v>
      </c>
      <c r="E935" s="94">
        <f t="shared" si="11"/>
        <v>1642</v>
      </c>
      <c r="F935" s="94">
        <f t="shared" ref="F935:G935" si="2144">I935+L935+O935+R935+U935+X935+AA935+AD935+AK935+AG935</f>
        <v>1642</v>
      </c>
      <c r="G935" s="94">
        <f t="shared" si="2144"/>
        <v>0</v>
      </c>
      <c r="H935" s="97">
        <f t="shared" si="13"/>
        <v>385</v>
      </c>
      <c r="I935" s="98">
        <v>385.0</v>
      </c>
      <c r="J935" s="96"/>
      <c r="K935" s="95">
        <f t="shared" si="51"/>
        <v>0</v>
      </c>
      <c r="L935" s="96"/>
      <c r="M935" s="96"/>
      <c r="N935" s="95">
        <f t="shared" si="17"/>
        <v>0</v>
      </c>
      <c r="O935" s="96"/>
      <c r="P935" s="96"/>
      <c r="Q935" s="97">
        <f t="shared" si="19"/>
        <v>296</v>
      </c>
      <c r="R935" s="98">
        <v>296.0</v>
      </c>
      <c r="S935" s="96"/>
      <c r="T935" s="95">
        <f t="shared" si="21"/>
        <v>0</v>
      </c>
      <c r="U935" s="96"/>
      <c r="V935" s="96"/>
      <c r="W935" s="95">
        <f t="shared" si="23"/>
        <v>0</v>
      </c>
      <c r="X935" s="96"/>
      <c r="Y935" s="96"/>
      <c r="Z935" s="95">
        <f t="shared" si="103"/>
        <v>0</v>
      </c>
      <c r="AA935" s="96"/>
      <c r="AB935" s="96"/>
      <c r="AC935" s="97">
        <f t="shared" si="104"/>
        <v>189</v>
      </c>
      <c r="AD935" s="98">
        <v>189.0</v>
      </c>
      <c r="AE935" s="96"/>
      <c r="AF935" s="97">
        <f t="shared" si="1414"/>
        <v>743</v>
      </c>
      <c r="AG935" s="98">
        <f>443+236+64</f>
        <v>743</v>
      </c>
      <c r="AH935" s="98"/>
      <c r="AI935" s="103" t="s">
        <v>363</v>
      </c>
      <c r="AJ935" s="97">
        <f t="shared" si="31"/>
        <v>29</v>
      </c>
      <c r="AK935" s="98">
        <v>29.0</v>
      </c>
      <c r="AL935" s="98"/>
      <c r="AM935" s="103" t="s">
        <v>176</v>
      </c>
    </row>
    <row r="936" hidden="1" outlineLevel="2">
      <c r="A936" s="144"/>
      <c r="B936" s="93"/>
      <c r="C936" s="93"/>
      <c r="D936" s="35">
        <v>2021.0</v>
      </c>
      <c r="E936" s="94">
        <f t="shared" si="11"/>
        <v>547.4</v>
      </c>
      <c r="F936" s="94">
        <f t="shared" ref="F936:G936" si="2145">I936+L936+O936+R936+U936+X936+AA936+AD936+AK936+AG936</f>
        <v>0</v>
      </c>
      <c r="G936" s="94">
        <f t="shared" si="2145"/>
        <v>547.4</v>
      </c>
      <c r="H936" s="95">
        <f t="shared" si="13"/>
        <v>0</v>
      </c>
      <c r="I936" s="96"/>
      <c r="J936" s="96"/>
      <c r="K936" s="95">
        <f t="shared" si="51"/>
        <v>0</v>
      </c>
      <c r="L936" s="96"/>
      <c r="M936" s="96"/>
      <c r="N936" s="95">
        <f t="shared" si="17"/>
        <v>0</v>
      </c>
      <c r="O936" s="96"/>
      <c r="P936" s="96"/>
      <c r="Q936" s="95">
        <f t="shared" si="19"/>
        <v>0</v>
      </c>
      <c r="R936" s="96"/>
      <c r="S936" s="96"/>
      <c r="T936" s="95">
        <f t="shared" si="21"/>
        <v>0</v>
      </c>
      <c r="U936" s="96"/>
      <c r="V936" s="96"/>
      <c r="W936" s="95">
        <f t="shared" si="23"/>
        <v>0</v>
      </c>
      <c r="X936" s="96"/>
      <c r="Y936" s="96"/>
      <c r="Z936" s="95">
        <f t="shared" si="103"/>
        <v>0</v>
      </c>
      <c r="AA936" s="96"/>
      <c r="AB936" s="96"/>
      <c r="AC936" s="95">
        <f t="shared" si="104"/>
        <v>0</v>
      </c>
      <c r="AD936" s="96"/>
      <c r="AE936" s="96"/>
      <c r="AF936" s="95">
        <f t="shared" si="1414"/>
        <v>318.6</v>
      </c>
      <c r="AG936" s="96"/>
      <c r="AH936" s="98">
        <v>318.6</v>
      </c>
      <c r="AI936" s="99"/>
      <c r="AJ936" s="95">
        <f t="shared" si="31"/>
        <v>228.8</v>
      </c>
      <c r="AK936" s="96"/>
      <c r="AL936" s="98">
        <v>228.8</v>
      </c>
      <c r="AM936" s="99"/>
    </row>
    <row r="937" hidden="1" outlineLevel="1" collapsed="1">
      <c r="A937" s="145">
        <v>116.0</v>
      </c>
      <c r="B937" s="88" t="s">
        <v>364</v>
      </c>
      <c r="C937" s="88" t="s">
        <v>365</v>
      </c>
      <c r="D937" s="24"/>
      <c r="E937" s="89">
        <f t="shared" si="11"/>
        <v>7095.70277</v>
      </c>
      <c r="F937" s="89">
        <f t="shared" ref="F937:G937" si="2146">SUM(F938:F944)</f>
        <v>5232.10277</v>
      </c>
      <c r="G937" s="89">
        <f t="shared" si="2146"/>
        <v>1863.6</v>
      </c>
      <c r="H937" s="90">
        <f t="shared" si="13"/>
        <v>999.77193</v>
      </c>
      <c r="I937" s="88">
        <f t="shared" ref="I937:J937" si="2147">SUM(I938:I944)</f>
        <v>999.77193</v>
      </c>
      <c r="J937" s="88">
        <f t="shared" si="2147"/>
        <v>0</v>
      </c>
      <c r="K937" s="90">
        <f t="shared" si="51"/>
        <v>380.53178</v>
      </c>
      <c r="L937" s="88">
        <f t="shared" ref="L937:M937" si="2148">SUM(L938:L944)</f>
        <v>380.53178</v>
      </c>
      <c r="M937" s="88">
        <f t="shared" si="2148"/>
        <v>0</v>
      </c>
      <c r="N937" s="90">
        <f t="shared" si="17"/>
        <v>0</v>
      </c>
      <c r="O937" s="88">
        <f t="shared" ref="O937:P937" si="2149">SUM(O938:O944)</f>
        <v>0</v>
      </c>
      <c r="P937" s="88">
        <f t="shared" si="2149"/>
        <v>0</v>
      </c>
      <c r="Q937" s="90">
        <f t="shared" si="19"/>
        <v>0</v>
      </c>
      <c r="R937" s="88">
        <f t="shared" ref="R937:S937" si="2150">SUM(R938:R944)</f>
        <v>0</v>
      </c>
      <c r="S937" s="88">
        <f t="shared" si="2150"/>
        <v>0</v>
      </c>
      <c r="T937" s="90">
        <f t="shared" si="21"/>
        <v>0</v>
      </c>
      <c r="U937" s="88">
        <f t="shared" ref="U937:V937" si="2151">SUM(U938:U944)</f>
        <v>0</v>
      </c>
      <c r="V937" s="88">
        <f t="shared" si="2151"/>
        <v>0</v>
      </c>
      <c r="W937" s="90">
        <f t="shared" si="23"/>
        <v>0</v>
      </c>
      <c r="X937" s="88">
        <f t="shared" ref="X937:Y937" si="2152">SUM(X938:X944)</f>
        <v>0</v>
      </c>
      <c r="Y937" s="88">
        <f t="shared" si="2152"/>
        <v>0</v>
      </c>
      <c r="Z937" s="90">
        <f t="shared" si="103"/>
        <v>480.32479</v>
      </c>
      <c r="AA937" s="88">
        <f t="shared" ref="AA937:AB937" si="2153">SUM(AA938:AA944)</f>
        <v>480.32479</v>
      </c>
      <c r="AB937" s="88">
        <f t="shared" si="2153"/>
        <v>0</v>
      </c>
      <c r="AC937" s="90">
        <f t="shared" si="104"/>
        <v>3371.47427</v>
      </c>
      <c r="AD937" s="88">
        <f t="shared" ref="AD937:AE937" si="2154">SUM(AD938:AD944)</f>
        <v>3371.47427</v>
      </c>
      <c r="AE937" s="88">
        <f t="shared" si="2154"/>
        <v>0</v>
      </c>
      <c r="AF937" s="90">
        <f t="shared" si="1414"/>
        <v>261.1</v>
      </c>
      <c r="AG937" s="88">
        <f t="shared" ref="AG937:AH937" si="2155">SUM(AG938:AG944)</f>
        <v>0</v>
      </c>
      <c r="AH937" s="88">
        <f t="shared" si="2155"/>
        <v>261.1</v>
      </c>
      <c r="AI937" s="91"/>
      <c r="AJ937" s="90">
        <f t="shared" si="31"/>
        <v>1602.5</v>
      </c>
      <c r="AK937" s="88">
        <f t="shared" ref="AK937:AL937" si="2156">SUM(AK938:AK944)</f>
        <v>0</v>
      </c>
      <c r="AL937" s="88">
        <f t="shared" si="2156"/>
        <v>1602.5</v>
      </c>
      <c r="AM937" s="91"/>
    </row>
    <row r="938" hidden="1" outlineLevel="2">
      <c r="A938" s="144"/>
      <c r="B938" s="93"/>
      <c r="C938" s="93"/>
      <c r="D938" s="11">
        <v>2015.0</v>
      </c>
      <c r="E938" s="94">
        <f t="shared" si="11"/>
        <v>450.93178</v>
      </c>
      <c r="F938" s="94">
        <f t="shared" ref="F938:G938" si="2157">I938+L938+O938+R938+U938+X938+AA938+AD938+AK938+AG938</f>
        <v>380.53178</v>
      </c>
      <c r="G938" s="94">
        <f t="shared" si="2157"/>
        <v>70.4</v>
      </c>
      <c r="H938" s="95">
        <f t="shared" si="13"/>
        <v>0</v>
      </c>
      <c r="I938" s="96"/>
      <c r="J938" s="96"/>
      <c r="K938" s="97">
        <f t="shared" si="51"/>
        <v>380.53178</v>
      </c>
      <c r="L938" s="98">
        <v>380.53178</v>
      </c>
      <c r="M938" s="96"/>
      <c r="N938" s="95">
        <f t="shared" si="17"/>
        <v>0</v>
      </c>
      <c r="O938" s="96"/>
      <c r="P938" s="96"/>
      <c r="Q938" s="95">
        <f t="shared" si="19"/>
        <v>0</v>
      </c>
      <c r="R938" s="96"/>
      <c r="S938" s="96"/>
      <c r="T938" s="95">
        <f t="shared" si="21"/>
        <v>0</v>
      </c>
      <c r="U938" s="96"/>
      <c r="V938" s="96"/>
      <c r="W938" s="95">
        <f t="shared" si="23"/>
        <v>0</v>
      </c>
      <c r="X938" s="96"/>
      <c r="Y938" s="96"/>
      <c r="Z938" s="95">
        <f t="shared" si="103"/>
        <v>0</v>
      </c>
      <c r="AA938" s="96"/>
      <c r="AB938" s="96"/>
      <c r="AC938" s="95">
        <f t="shared" si="104"/>
        <v>0</v>
      </c>
      <c r="AD938" s="96"/>
      <c r="AE938" s="96"/>
      <c r="AF938" s="95">
        <f t="shared" si="1414"/>
        <v>4.2</v>
      </c>
      <c r="AG938" s="96"/>
      <c r="AH938" s="98">
        <v>4.2</v>
      </c>
      <c r="AI938" s="99"/>
      <c r="AJ938" s="95">
        <f t="shared" si="31"/>
        <v>66.2</v>
      </c>
      <c r="AK938" s="96"/>
      <c r="AL938" s="98">
        <v>66.2</v>
      </c>
      <c r="AM938" s="99"/>
    </row>
    <row r="939" hidden="1" outlineLevel="2">
      <c r="A939" s="144"/>
      <c r="B939" s="93"/>
      <c r="C939" s="93"/>
      <c r="D939" s="11">
        <v>2016.0</v>
      </c>
      <c r="E939" s="94">
        <f t="shared" si="11"/>
        <v>604.63</v>
      </c>
      <c r="F939" s="94">
        <f t="shared" ref="F939:G939" si="2158">I939+L939+O939+R939+U939+X939+AA939+AD939+AK939+AG939</f>
        <v>555.33</v>
      </c>
      <c r="G939" s="94">
        <f t="shared" si="2158"/>
        <v>49.3</v>
      </c>
      <c r="H939" s="97">
        <f t="shared" si="13"/>
        <v>555.33</v>
      </c>
      <c r="I939" s="98">
        <v>555.33</v>
      </c>
      <c r="J939" s="96"/>
      <c r="K939" s="95">
        <f t="shared" si="51"/>
        <v>0</v>
      </c>
      <c r="L939" s="96"/>
      <c r="M939" s="96"/>
      <c r="N939" s="95">
        <f t="shared" si="17"/>
        <v>0</v>
      </c>
      <c r="O939" s="96"/>
      <c r="P939" s="96"/>
      <c r="Q939" s="95">
        <f t="shared" si="19"/>
        <v>0</v>
      </c>
      <c r="R939" s="96"/>
      <c r="S939" s="96"/>
      <c r="T939" s="95">
        <f t="shared" si="21"/>
        <v>0</v>
      </c>
      <c r="U939" s="96"/>
      <c r="V939" s="96"/>
      <c r="W939" s="95">
        <f t="shared" si="23"/>
        <v>0</v>
      </c>
      <c r="X939" s="96"/>
      <c r="Y939" s="96"/>
      <c r="Z939" s="95">
        <f t="shared" si="103"/>
        <v>0</v>
      </c>
      <c r="AA939" s="96"/>
      <c r="AB939" s="96"/>
      <c r="AC939" s="95">
        <f t="shared" si="104"/>
        <v>0</v>
      </c>
      <c r="AD939" s="96"/>
      <c r="AE939" s="96"/>
      <c r="AF939" s="95">
        <f t="shared" si="1414"/>
        <v>12.4</v>
      </c>
      <c r="AG939" s="96"/>
      <c r="AH939" s="98">
        <v>12.4</v>
      </c>
      <c r="AI939" s="99"/>
      <c r="AJ939" s="95">
        <f t="shared" si="31"/>
        <v>36.9</v>
      </c>
      <c r="AK939" s="96"/>
      <c r="AL939" s="98">
        <v>36.9</v>
      </c>
      <c r="AM939" s="99"/>
    </row>
    <row r="940" hidden="1" outlineLevel="2">
      <c r="A940" s="144"/>
      <c r="B940" s="93"/>
      <c r="C940" s="93"/>
      <c r="D940" s="11">
        <v>2017.0</v>
      </c>
      <c r="E940" s="94">
        <f t="shared" si="11"/>
        <v>1121.85872</v>
      </c>
      <c r="F940" s="94">
        <f t="shared" ref="F940:G940" si="2159">I940+L940+O940+R940+U940+X940+AA940+AD940+AK940+AG940</f>
        <v>959.15872</v>
      </c>
      <c r="G940" s="94">
        <f t="shared" si="2159"/>
        <v>162.7</v>
      </c>
      <c r="H940" s="97">
        <f t="shared" si="13"/>
        <v>444.44193</v>
      </c>
      <c r="I940" s="98">
        <v>444.44193</v>
      </c>
      <c r="J940" s="96"/>
      <c r="K940" s="95">
        <f t="shared" si="51"/>
        <v>0</v>
      </c>
      <c r="L940" s="96"/>
      <c r="M940" s="96"/>
      <c r="N940" s="95">
        <f t="shared" si="17"/>
        <v>0</v>
      </c>
      <c r="O940" s="96"/>
      <c r="P940" s="96"/>
      <c r="Q940" s="95">
        <f t="shared" si="19"/>
        <v>0</v>
      </c>
      <c r="R940" s="96"/>
      <c r="S940" s="96"/>
      <c r="T940" s="95">
        <f t="shared" si="21"/>
        <v>0</v>
      </c>
      <c r="U940" s="96"/>
      <c r="V940" s="96"/>
      <c r="W940" s="95">
        <f t="shared" si="23"/>
        <v>0</v>
      </c>
      <c r="X940" s="96"/>
      <c r="Y940" s="96"/>
      <c r="Z940" s="97">
        <f t="shared" si="103"/>
        <v>480.32479</v>
      </c>
      <c r="AA940" s="98">
        <v>480.32479</v>
      </c>
      <c r="AB940" s="96"/>
      <c r="AC940" s="97">
        <f t="shared" si="104"/>
        <v>34.392</v>
      </c>
      <c r="AD940" s="98">
        <v>34.392</v>
      </c>
      <c r="AE940" s="96"/>
      <c r="AF940" s="95">
        <f t="shared" si="1414"/>
        <v>22.3</v>
      </c>
      <c r="AG940" s="96"/>
      <c r="AH940" s="98">
        <v>22.3</v>
      </c>
      <c r="AI940" s="99"/>
      <c r="AJ940" s="95">
        <f t="shared" si="31"/>
        <v>140.4</v>
      </c>
      <c r="AK940" s="96"/>
      <c r="AL940" s="98">
        <v>140.4</v>
      </c>
      <c r="AM940" s="99"/>
    </row>
    <row r="941" hidden="1" outlineLevel="2">
      <c r="A941" s="144"/>
      <c r="B941" s="93"/>
      <c r="C941" s="93"/>
      <c r="D941" s="11">
        <v>2018.0</v>
      </c>
      <c r="E941" s="94">
        <f t="shared" si="11"/>
        <v>1153.34219</v>
      </c>
      <c r="F941" s="94">
        <f t="shared" ref="F941:G941" si="2160">I941+L941+O941+R941+U941+X941+AA941+AD941+AK941+AG941</f>
        <v>695.64219</v>
      </c>
      <c r="G941" s="94">
        <f t="shared" si="2160"/>
        <v>457.7</v>
      </c>
      <c r="H941" s="95">
        <f t="shared" si="13"/>
        <v>0</v>
      </c>
      <c r="I941" s="96"/>
      <c r="J941" s="96"/>
      <c r="K941" s="95">
        <f t="shared" si="51"/>
        <v>0</v>
      </c>
      <c r="L941" s="96"/>
      <c r="M941" s="96"/>
      <c r="N941" s="95">
        <f t="shared" si="17"/>
        <v>0</v>
      </c>
      <c r="O941" s="96"/>
      <c r="P941" s="96"/>
      <c r="Q941" s="95">
        <f t="shared" si="19"/>
        <v>0</v>
      </c>
      <c r="R941" s="96"/>
      <c r="S941" s="96"/>
      <c r="T941" s="95">
        <f t="shared" si="21"/>
        <v>0</v>
      </c>
      <c r="U941" s="96"/>
      <c r="V941" s="96"/>
      <c r="W941" s="95">
        <f t="shared" si="23"/>
        <v>0</v>
      </c>
      <c r="X941" s="96"/>
      <c r="Y941" s="96"/>
      <c r="Z941" s="95">
        <f t="shared" si="103"/>
        <v>0</v>
      </c>
      <c r="AA941" s="96"/>
      <c r="AB941" s="96"/>
      <c r="AC941" s="97">
        <f t="shared" si="104"/>
        <v>695.64219</v>
      </c>
      <c r="AD941" s="98">
        <v>695.64219</v>
      </c>
      <c r="AE941" s="96"/>
      <c r="AF941" s="95">
        <f t="shared" si="1414"/>
        <v>21.9</v>
      </c>
      <c r="AG941" s="96"/>
      <c r="AH941" s="98">
        <v>21.9</v>
      </c>
      <c r="AI941" s="99"/>
      <c r="AJ941" s="95">
        <f t="shared" si="31"/>
        <v>435.8</v>
      </c>
      <c r="AK941" s="96"/>
      <c r="AL941" s="98">
        <v>435.8</v>
      </c>
      <c r="AM941" s="99"/>
    </row>
    <row r="942" hidden="1" outlineLevel="2">
      <c r="A942" s="144"/>
      <c r="B942" s="93"/>
      <c r="C942" s="93"/>
      <c r="D942" s="11">
        <v>2019.0</v>
      </c>
      <c r="E942" s="94">
        <f t="shared" si="11"/>
        <v>2758.94008</v>
      </c>
      <c r="F942" s="94">
        <f t="shared" ref="F942:G942" si="2161">I942+L942+O942+R942+U942+X942+AA942+AD942+AK942+AG942</f>
        <v>2349.44008</v>
      </c>
      <c r="G942" s="94">
        <f t="shared" si="2161"/>
        <v>409.5</v>
      </c>
      <c r="H942" s="95">
        <f t="shared" si="13"/>
        <v>0</v>
      </c>
      <c r="I942" s="96"/>
      <c r="J942" s="96"/>
      <c r="K942" s="95">
        <f t="shared" si="51"/>
        <v>0</v>
      </c>
      <c r="L942" s="96"/>
      <c r="M942" s="96"/>
      <c r="N942" s="95">
        <f t="shared" si="17"/>
        <v>0</v>
      </c>
      <c r="O942" s="96"/>
      <c r="P942" s="96"/>
      <c r="Q942" s="95">
        <f t="shared" si="19"/>
        <v>0</v>
      </c>
      <c r="R942" s="96"/>
      <c r="S942" s="96"/>
      <c r="T942" s="95">
        <f t="shared" si="21"/>
        <v>0</v>
      </c>
      <c r="U942" s="96"/>
      <c r="V942" s="96"/>
      <c r="W942" s="95">
        <f t="shared" si="23"/>
        <v>0</v>
      </c>
      <c r="X942" s="96"/>
      <c r="Y942" s="96"/>
      <c r="Z942" s="95">
        <f t="shared" si="103"/>
        <v>0</v>
      </c>
      <c r="AA942" s="96"/>
      <c r="AB942" s="96"/>
      <c r="AC942" s="97">
        <f t="shared" si="104"/>
        <v>2349.44008</v>
      </c>
      <c r="AD942" s="98">
        <v>2349.44008</v>
      </c>
      <c r="AE942" s="96"/>
      <c r="AF942" s="95">
        <f t="shared" si="1414"/>
        <v>47.1</v>
      </c>
      <c r="AG942" s="96"/>
      <c r="AH942" s="98">
        <v>47.1</v>
      </c>
      <c r="AI942" s="99"/>
      <c r="AJ942" s="95">
        <f t="shared" si="31"/>
        <v>362.4</v>
      </c>
      <c r="AK942" s="96"/>
      <c r="AL942" s="98">
        <v>362.4</v>
      </c>
      <c r="AM942" s="99"/>
    </row>
    <row r="943" hidden="1" outlineLevel="2">
      <c r="A943" s="144"/>
      <c r="B943" s="93"/>
      <c r="C943" s="93"/>
      <c r="D943" s="11">
        <v>2020.0</v>
      </c>
      <c r="E943" s="94">
        <f t="shared" si="11"/>
        <v>1006</v>
      </c>
      <c r="F943" s="94">
        <f t="shared" ref="F943:G943" si="2162">I943+L943+O943+R943+U943+X943+AA943+AD943+AK943+AG943</f>
        <v>292</v>
      </c>
      <c r="G943" s="94">
        <f t="shared" si="2162"/>
        <v>714</v>
      </c>
      <c r="H943" s="95">
        <f t="shared" si="13"/>
        <v>0</v>
      </c>
      <c r="I943" s="96"/>
      <c r="J943" s="96"/>
      <c r="K943" s="95">
        <f t="shared" si="51"/>
        <v>0</v>
      </c>
      <c r="L943" s="96"/>
      <c r="M943" s="96"/>
      <c r="N943" s="95">
        <f t="shared" si="17"/>
        <v>0</v>
      </c>
      <c r="O943" s="96"/>
      <c r="P943" s="96"/>
      <c r="Q943" s="95">
        <f t="shared" si="19"/>
        <v>0</v>
      </c>
      <c r="R943" s="96"/>
      <c r="S943" s="96"/>
      <c r="T943" s="95">
        <f t="shared" si="21"/>
        <v>0</v>
      </c>
      <c r="U943" s="96"/>
      <c r="V943" s="96"/>
      <c r="W943" s="95">
        <f t="shared" si="23"/>
        <v>0</v>
      </c>
      <c r="X943" s="96"/>
      <c r="Y943" s="96"/>
      <c r="Z943" s="95">
        <f t="shared" si="103"/>
        <v>0</v>
      </c>
      <c r="AA943" s="96"/>
      <c r="AB943" s="96"/>
      <c r="AC943" s="97">
        <f t="shared" si="104"/>
        <v>292</v>
      </c>
      <c r="AD943" s="98">
        <f>15+238+39</f>
        <v>292</v>
      </c>
      <c r="AE943" s="96"/>
      <c r="AF943" s="95">
        <f t="shared" si="1414"/>
        <v>153.2</v>
      </c>
      <c r="AG943" s="96"/>
      <c r="AH943" s="98">
        <v>153.2</v>
      </c>
      <c r="AI943" s="99"/>
      <c r="AJ943" s="95">
        <f t="shared" si="31"/>
        <v>560.8</v>
      </c>
      <c r="AK943" s="96"/>
      <c r="AL943" s="98">
        <v>560.8</v>
      </c>
      <c r="AM943" s="99"/>
    </row>
    <row r="944" hidden="1" outlineLevel="2">
      <c r="A944" s="144"/>
      <c r="B944" s="93"/>
      <c r="C944" s="93"/>
      <c r="D944" s="35">
        <v>2021.0</v>
      </c>
      <c r="E944" s="94">
        <f t="shared" si="11"/>
        <v>0</v>
      </c>
      <c r="F944" s="94">
        <f t="shared" ref="F944:G944" si="2163">I944+L944+O944+R944+U944+X944+AA944+AD944+AK944+AG944</f>
        <v>0</v>
      </c>
      <c r="G944" s="94">
        <f t="shared" si="2163"/>
        <v>0</v>
      </c>
      <c r="H944" s="95">
        <f t="shared" si="13"/>
        <v>0</v>
      </c>
      <c r="I944" s="96"/>
      <c r="J944" s="96"/>
      <c r="K944" s="95">
        <f t="shared" si="51"/>
        <v>0</v>
      </c>
      <c r="L944" s="96"/>
      <c r="M944" s="96"/>
      <c r="N944" s="95">
        <f t="shared" si="17"/>
        <v>0</v>
      </c>
      <c r="O944" s="96"/>
      <c r="P944" s="96"/>
      <c r="Q944" s="95">
        <f t="shared" si="19"/>
        <v>0</v>
      </c>
      <c r="R944" s="96"/>
      <c r="S944" s="96"/>
      <c r="T944" s="95">
        <f t="shared" si="21"/>
        <v>0</v>
      </c>
      <c r="U944" s="96"/>
      <c r="V944" s="96"/>
      <c r="W944" s="95">
        <f t="shared" si="23"/>
        <v>0</v>
      </c>
      <c r="X944" s="96"/>
      <c r="Y944" s="96"/>
      <c r="Z944" s="95">
        <f t="shared" si="103"/>
        <v>0</v>
      </c>
      <c r="AA944" s="96"/>
      <c r="AB944" s="96"/>
      <c r="AC944" s="95">
        <f t="shared" si="104"/>
        <v>0</v>
      </c>
      <c r="AD944" s="96"/>
      <c r="AE944" s="96"/>
      <c r="AF944" s="95">
        <f t="shared" si="1414"/>
        <v>0</v>
      </c>
      <c r="AG944" s="96"/>
      <c r="AH944" s="98"/>
      <c r="AI944" s="99"/>
      <c r="AJ944" s="95">
        <f t="shared" si="31"/>
        <v>0</v>
      </c>
      <c r="AK944" s="96"/>
      <c r="AL944" s="98"/>
      <c r="AM944" s="99"/>
    </row>
    <row r="945" hidden="1" outlineLevel="1" collapsed="1">
      <c r="A945" s="145">
        <v>117.0</v>
      </c>
      <c r="B945" s="88" t="s">
        <v>366</v>
      </c>
      <c r="C945" s="88" t="s">
        <v>367</v>
      </c>
      <c r="D945" s="24"/>
      <c r="E945" s="89">
        <f t="shared" si="11"/>
        <v>7275.03822</v>
      </c>
      <c r="F945" s="89">
        <f t="shared" ref="F945:G945" si="2164">SUM(F946:F952)</f>
        <v>6291.23822</v>
      </c>
      <c r="G945" s="89">
        <f t="shared" si="2164"/>
        <v>983.8</v>
      </c>
      <c r="H945" s="90">
        <f t="shared" si="13"/>
        <v>512.40176</v>
      </c>
      <c r="I945" s="88">
        <f t="shared" ref="I945:J945" si="2165">SUM(I946:I952)</f>
        <v>512.40176</v>
      </c>
      <c r="J945" s="88">
        <f t="shared" si="2165"/>
        <v>0</v>
      </c>
      <c r="K945" s="90">
        <f t="shared" si="51"/>
        <v>308.21</v>
      </c>
      <c r="L945" s="88">
        <f t="shared" ref="L945:M945" si="2166">SUM(L946:L952)</f>
        <v>308.21</v>
      </c>
      <c r="M945" s="88">
        <f t="shared" si="2166"/>
        <v>0</v>
      </c>
      <c r="N945" s="90">
        <f t="shared" si="17"/>
        <v>1601.77932</v>
      </c>
      <c r="O945" s="88">
        <f t="shared" ref="O945:P945" si="2167">SUM(O946:O952)</f>
        <v>1601.77932</v>
      </c>
      <c r="P945" s="88">
        <f t="shared" si="2167"/>
        <v>0</v>
      </c>
      <c r="Q945" s="90">
        <f t="shared" si="19"/>
        <v>0</v>
      </c>
      <c r="R945" s="88">
        <f t="shared" ref="R945:S945" si="2168">SUM(R946:R952)</f>
        <v>0</v>
      </c>
      <c r="S945" s="88">
        <f t="shared" si="2168"/>
        <v>0</v>
      </c>
      <c r="T945" s="90">
        <f t="shared" si="21"/>
        <v>0</v>
      </c>
      <c r="U945" s="88">
        <f t="shared" ref="U945:V945" si="2169">SUM(U946:U952)</f>
        <v>0</v>
      </c>
      <c r="V945" s="88">
        <f t="shared" si="2169"/>
        <v>0</v>
      </c>
      <c r="W945" s="90">
        <f t="shared" si="23"/>
        <v>0</v>
      </c>
      <c r="X945" s="88">
        <f t="shared" ref="X945:Y945" si="2170">SUM(X946:X952)</f>
        <v>0</v>
      </c>
      <c r="Y945" s="88">
        <f t="shared" si="2170"/>
        <v>0</v>
      </c>
      <c r="Z945" s="90">
        <f t="shared" si="103"/>
        <v>0</v>
      </c>
      <c r="AA945" s="88">
        <f t="shared" ref="AA945:AB945" si="2171">SUM(AA946:AA952)</f>
        <v>0</v>
      </c>
      <c r="AB945" s="88">
        <f t="shared" si="2171"/>
        <v>0</v>
      </c>
      <c r="AC945" s="90">
        <f t="shared" si="104"/>
        <v>2504.39966</v>
      </c>
      <c r="AD945" s="88">
        <f t="shared" ref="AD945:AE945" si="2172">SUM(AD946:AD952)</f>
        <v>2504.39966</v>
      </c>
      <c r="AE945" s="88">
        <f t="shared" si="2172"/>
        <v>0</v>
      </c>
      <c r="AF945" s="90">
        <f t="shared" si="1414"/>
        <v>1184.95748</v>
      </c>
      <c r="AG945" s="88">
        <f t="shared" ref="AG945:AH945" si="2173">SUM(AG946:AG952)</f>
        <v>1011.75748</v>
      </c>
      <c r="AH945" s="88">
        <f t="shared" si="2173"/>
        <v>173.2</v>
      </c>
      <c r="AI945" s="91"/>
      <c r="AJ945" s="90">
        <f t="shared" si="31"/>
        <v>1163.29</v>
      </c>
      <c r="AK945" s="88">
        <f t="shared" ref="AK945:AL945" si="2174">SUM(AK946:AK952)</f>
        <v>352.69</v>
      </c>
      <c r="AL945" s="88">
        <f t="shared" si="2174"/>
        <v>810.6</v>
      </c>
      <c r="AM945" s="91"/>
    </row>
    <row r="946" hidden="1" outlineLevel="2">
      <c r="A946" s="144"/>
      <c r="B946" s="93"/>
      <c r="C946" s="93"/>
      <c r="D946" s="11">
        <v>2015.0</v>
      </c>
      <c r="E946" s="94">
        <f t="shared" si="11"/>
        <v>81.388</v>
      </c>
      <c r="F946" s="94">
        <f t="shared" ref="F946:G946" si="2175">I946+L946+O946+R946+U946+X946+AA946+AD946+AK946+AG946</f>
        <v>60.188</v>
      </c>
      <c r="G946" s="94">
        <f t="shared" si="2175"/>
        <v>21.2</v>
      </c>
      <c r="H946" s="95">
        <f t="shared" si="13"/>
        <v>0</v>
      </c>
      <c r="I946" s="96"/>
      <c r="J946" s="96"/>
      <c r="K946" s="95">
        <f t="shared" si="51"/>
        <v>0</v>
      </c>
      <c r="L946" s="96"/>
      <c r="M946" s="96"/>
      <c r="N946" s="97">
        <f t="shared" si="17"/>
        <v>60.188</v>
      </c>
      <c r="O946" s="98">
        <v>60.188</v>
      </c>
      <c r="P946" s="96"/>
      <c r="Q946" s="95">
        <f t="shared" si="19"/>
        <v>0</v>
      </c>
      <c r="R946" s="96"/>
      <c r="S946" s="96"/>
      <c r="T946" s="95">
        <f t="shared" si="21"/>
        <v>0</v>
      </c>
      <c r="U946" s="96"/>
      <c r="V946" s="96"/>
      <c r="W946" s="95">
        <f t="shared" si="23"/>
        <v>0</v>
      </c>
      <c r="X946" s="96"/>
      <c r="Y946" s="96"/>
      <c r="Z946" s="95">
        <f t="shared" si="103"/>
        <v>0</v>
      </c>
      <c r="AA946" s="96"/>
      <c r="AB946" s="96"/>
      <c r="AC946" s="95">
        <f t="shared" si="104"/>
        <v>0</v>
      </c>
      <c r="AD946" s="96"/>
      <c r="AE946" s="96"/>
      <c r="AF946" s="95">
        <f t="shared" si="1414"/>
        <v>9.6</v>
      </c>
      <c r="AG946" s="96"/>
      <c r="AH946" s="98">
        <v>9.6</v>
      </c>
      <c r="AI946" s="99"/>
      <c r="AJ946" s="95">
        <f t="shared" si="31"/>
        <v>11.6</v>
      </c>
      <c r="AK946" s="96"/>
      <c r="AL946" s="98">
        <v>11.6</v>
      </c>
      <c r="AM946" s="99"/>
    </row>
    <row r="947" hidden="1" outlineLevel="2">
      <c r="A947" s="144"/>
      <c r="B947" s="93"/>
      <c r="C947" s="93"/>
      <c r="D947" s="11">
        <v>2016.0</v>
      </c>
      <c r="E947" s="94">
        <f t="shared" si="11"/>
        <v>1885.98</v>
      </c>
      <c r="F947" s="94">
        <f t="shared" ref="F947:G947" si="2176">I947+L947+O947+R947+U947+X947+AA947+AD947+AK947+AG947</f>
        <v>1853.38</v>
      </c>
      <c r="G947" s="94">
        <f t="shared" si="2176"/>
        <v>32.6</v>
      </c>
      <c r="H947" s="95">
        <f t="shared" si="13"/>
        <v>0</v>
      </c>
      <c r="I947" s="96"/>
      <c r="J947" s="96"/>
      <c r="K947" s="97">
        <f t="shared" si="51"/>
        <v>308.21</v>
      </c>
      <c r="L947" s="98">
        <v>308.21</v>
      </c>
      <c r="M947" s="96"/>
      <c r="N947" s="97">
        <f t="shared" si="17"/>
        <v>1525.4</v>
      </c>
      <c r="O947" s="98">
        <v>1525.4</v>
      </c>
      <c r="P947" s="96"/>
      <c r="Q947" s="95">
        <f t="shared" si="19"/>
        <v>0</v>
      </c>
      <c r="R947" s="96"/>
      <c r="S947" s="96"/>
      <c r="T947" s="95">
        <f t="shared" si="21"/>
        <v>0</v>
      </c>
      <c r="U947" s="96"/>
      <c r="V947" s="96"/>
      <c r="W947" s="95">
        <f t="shared" si="23"/>
        <v>0</v>
      </c>
      <c r="X947" s="96"/>
      <c r="Y947" s="96"/>
      <c r="Z947" s="95">
        <f t="shared" si="103"/>
        <v>0</v>
      </c>
      <c r="AA947" s="96"/>
      <c r="AB947" s="96"/>
      <c r="AC947" s="97">
        <f t="shared" si="104"/>
        <v>19.77</v>
      </c>
      <c r="AD947" s="98">
        <v>19.77</v>
      </c>
      <c r="AE947" s="96"/>
      <c r="AF947" s="95">
        <f t="shared" si="1414"/>
        <v>9</v>
      </c>
      <c r="AG947" s="96"/>
      <c r="AH947" s="98">
        <v>9.0</v>
      </c>
      <c r="AI947" s="99"/>
      <c r="AJ947" s="97">
        <f t="shared" si="31"/>
        <v>23.6</v>
      </c>
      <c r="AK947" s="98"/>
      <c r="AL947" s="98">
        <v>23.6</v>
      </c>
      <c r="AM947" s="99"/>
    </row>
    <row r="948" hidden="1" outlineLevel="2">
      <c r="A948" s="144"/>
      <c r="B948" s="93"/>
      <c r="C948" s="93"/>
      <c r="D948" s="11">
        <v>2017.0</v>
      </c>
      <c r="E948" s="94">
        <f t="shared" si="11"/>
        <v>1291.06785</v>
      </c>
      <c r="F948" s="94">
        <f t="shared" ref="F948:G948" si="2177">I948+L948+O948+R948+U948+X948+AA948+AD948+AK948+AG948</f>
        <v>1125.86785</v>
      </c>
      <c r="G948" s="94">
        <f t="shared" si="2177"/>
        <v>165.2</v>
      </c>
      <c r="H948" s="95">
        <f t="shared" si="13"/>
        <v>0</v>
      </c>
      <c r="I948" s="96"/>
      <c r="J948" s="96"/>
      <c r="K948" s="95">
        <f t="shared" si="51"/>
        <v>0</v>
      </c>
      <c r="L948" s="96"/>
      <c r="M948" s="96"/>
      <c r="N948" s="97">
        <f t="shared" si="17"/>
        <v>16.19132</v>
      </c>
      <c r="O948" s="98">
        <v>16.19132</v>
      </c>
      <c r="P948" s="96"/>
      <c r="Q948" s="95">
        <f t="shared" si="19"/>
        <v>0</v>
      </c>
      <c r="R948" s="96"/>
      <c r="S948" s="96"/>
      <c r="T948" s="95">
        <f t="shared" si="21"/>
        <v>0</v>
      </c>
      <c r="U948" s="96"/>
      <c r="V948" s="96"/>
      <c r="W948" s="95">
        <f t="shared" si="23"/>
        <v>0</v>
      </c>
      <c r="X948" s="96"/>
      <c r="Y948" s="96"/>
      <c r="Z948" s="95">
        <f t="shared" si="103"/>
        <v>0</v>
      </c>
      <c r="AA948" s="96"/>
      <c r="AB948" s="96"/>
      <c r="AC948" s="97">
        <f t="shared" si="104"/>
        <v>990.82088</v>
      </c>
      <c r="AD948" s="98">
        <v>990.82088</v>
      </c>
      <c r="AE948" s="96"/>
      <c r="AF948" s="97">
        <f t="shared" si="1414"/>
        <v>162.65565</v>
      </c>
      <c r="AG948" s="98">
        <v>118.85565</v>
      </c>
      <c r="AH948" s="98">
        <v>43.8</v>
      </c>
      <c r="AI948" s="99"/>
      <c r="AJ948" s="95">
        <f t="shared" si="31"/>
        <v>121.4</v>
      </c>
      <c r="AK948" s="96"/>
      <c r="AL948" s="98">
        <v>121.4</v>
      </c>
      <c r="AM948" s="99"/>
    </row>
    <row r="949" hidden="1" outlineLevel="2">
      <c r="A949" s="144"/>
      <c r="B949" s="93"/>
      <c r="C949" s="93"/>
      <c r="D949" s="11">
        <v>2018.0</v>
      </c>
      <c r="E949" s="94">
        <f t="shared" si="11"/>
        <v>1766.45933</v>
      </c>
      <c r="F949" s="94">
        <f t="shared" ref="F949:G949" si="2178">I949+L949+O949+R949+U949+X949+AA949+AD949+AK949+AG949</f>
        <v>1590.95933</v>
      </c>
      <c r="G949" s="94">
        <f t="shared" si="2178"/>
        <v>175.5</v>
      </c>
      <c r="H949" s="95">
        <f t="shared" si="13"/>
        <v>0</v>
      </c>
      <c r="I949" s="96"/>
      <c r="J949" s="96"/>
      <c r="K949" s="95">
        <f t="shared" si="51"/>
        <v>0</v>
      </c>
      <c r="L949" s="96"/>
      <c r="M949" s="96"/>
      <c r="N949" s="95">
        <f t="shared" si="17"/>
        <v>0</v>
      </c>
      <c r="O949" s="96"/>
      <c r="P949" s="96"/>
      <c r="Q949" s="95">
        <f t="shared" si="19"/>
        <v>0</v>
      </c>
      <c r="R949" s="96"/>
      <c r="S949" s="96"/>
      <c r="T949" s="95">
        <f t="shared" si="21"/>
        <v>0</v>
      </c>
      <c r="U949" s="96"/>
      <c r="V949" s="96"/>
      <c r="W949" s="95">
        <f t="shared" si="23"/>
        <v>0</v>
      </c>
      <c r="X949" s="96"/>
      <c r="Y949" s="96"/>
      <c r="Z949" s="95">
        <f t="shared" si="103"/>
        <v>0</v>
      </c>
      <c r="AA949" s="96"/>
      <c r="AB949" s="96"/>
      <c r="AC949" s="97">
        <f t="shared" si="104"/>
        <v>767.35573</v>
      </c>
      <c r="AD949" s="98">
        <v>767.35573</v>
      </c>
      <c r="AE949" s="96"/>
      <c r="AF949" s="97">
        <f t="shared" si="1414"/>
        <v>720.1056</v>
      </c>
      <c r="AG949" s="98">
        <v>698.6056</v>
      </c>
      <c r="AH949" s="98">
        <v>21.5</v>
      </c>
      <c r="AI949" s="99"/>
      <c r="AJ949" s="97">
        <f t="shared" si="31"/>
        <v>278.998</v>
      </c>
      <c r="AK949" s="98">
        <v>124.998</v>
      </c>
      <c r="AL949" s="98">
        <v>154.0</v>
      </c>
      <c r="AM949" s="99"/>
    </row>
    <row r="950" hidden="1" outlineLevel="2">
      <c r="A950" s="144"/>
      <c r="B950" s="93"/>
      <c r="C950" s="93"/>
      <c r="D950" s="11">
        <v>2019.0</v>
      </c>
      <c r="E950" s="94">
        <f t="shared" si="11"/>
        <v>968.34304</v>
      </c>
      <c r="F950" s="94">
        <f t="shared" ref="F950:G950" si="2179">I950+L950+O950+R950+U950+X950+AA950+AD950+AK950+AG950</f>
        <v>728.84304</v>
      </c>
      <c r="G950" s="94">
        <f t="shared" si="2179"/>
        <v>239.5</v>
      </c>
      <c r="H950" s="97">
        <f t="shared" si="13"/>
        <v>297.40176</v>
      </c>
      <c r="I950" s="98">
        <v>297.40176</v>
      </c>
      <c r="J950" s="96"/>
      <c r="K950" s="95">
        <f t="shared" si="51"/>
        <v>0</v>
      </c>
      <c r="L950" s="96"/>
      <c r="M950" s="96"/>
      <c r="N950" s="95">
        <f t="shared" si="17"/>
        <v>0</v>
      </c>
      <c r="O950" s="96"/>
      <c r="P950" s="96"/>
      <c r="Q950" s="95">
        <f t="shared" si="19"/>
        <v>0</v>
      </c>
      <c r="R950" s="96"/>
      <c r="S950" s="96"/>
      <c r="T950" s="95">
        <f t="shared" si="21"/>
        <v>0</v>
      </c>
      <c r="U950" s="96"/>
      <c r="V950" s="96"/>
      <c r="W950" s="95">
        <f t="shared" si="23"/>
        <v>0</v>
      </c>
      <c r="X950" s="96"/>
      <c r="Y950" s="96"/>
      <c r="Z950" s="95">
        <f t="shared" si="103"/>
        <v>0</v>
      </c>
      <c r="AA950" s="96"/>
      <c r="AB950" s="96"/>
      <c r="AC950" s="97">
        <f t="shared" si="104"/>
        <v>9.45305</v>
      </c>
      <c r="AD950" s="98">
        <v>9.45305</v>
      </c>
      <c r="AE950" s="96"/>
      <c r="AF950" s="97">
        <f t="shared" si="1414"/>
        <v>201.59623</v>
      </c>
      <c r="AG950" s="98">
        <v>194.29623</v>
      </c>
      <c r="AH950" s="98">
        <v>7.3</v>
      </c>
      <c r="AI950" s="99"/>
      <c r="AJ950" s="97">
        <f t="shared" si="31"/>
        <v>459.892</v>
      </c>
      <c r="AK950" s="98">
        <v>227.692</v>
      </c>
      <c r="AL950" s="98">
        <v>232.2</v>
      </c>
      <c r="AM950" s="99"/>
    </row>
    <row r="951" hidden="1" outlineLevel="2">
      <c r="A951" s="144"/>
      <c r="B951" s="93"/>
      <c r="C951" s="93"/>
      <c r="D951" s="11">
        <v>2020.0</v>
      </c>
      <c r="E951" s="94">
        <f t="shared" si="11"/>
        <v>1281.8</v>
      </c>
      <c r="F951" s="94">
        <f t="shared" ref="F951:G951" si="2180">I951+L951+O951+R951+U951+X951+AA951+AD951+AK951+AG951</f>
        <v>932</v>
      </c>
      <c r="G951" s="94">
        <f t="shared" si="2180"/>
        <v>349.8</v>
      </c>
      <c r="H951" s="97">
        <f t="shared" si="13"/>
        <v>215</v>
      </c>
      <c r="I951" s="98">
        <v>215.0</v>
      </c>
      <c r="J951" s="96"/>
      <c r="K951" s="95">
        <f t="shared" si="51"/>
        <v>0</v>
      </c>
      <c r="L951" s="96"/>
      <c r="M951" s="96"/>
      <c r="N951" s="95">
        <f t="shared" si="17"/>
        <v>0</v>
      </c>
      <c r="O951" s="96"/>
      <c r="P951" s="96"/>
      <c r="Q951" s="95">
        <f t="shared" si="19"/>
        <v>0</v>
      </c>
      <c r="R951" s="96"/>
      <c r="S951" s="96"/>
      <c r="T951" s="95">
        <f t="shared" si="21"/>
        <v>0</v>
      </c>
      <c r="U951" s="96"/>
      <c r="V951" s="96"/>
      <c r="W951" s="95">
        <f t="shared" si="23"/>
        <v>0</v>
      </c>
      <c r="X951" s="96"/>
      <c r="Y951" s="96"/>
      <c r="Z951" s="95">
        <f t="shared" si="103"/>
        <v>0</v>
      </c>
      <c r="AA951" s="96"/>
      <c r="AB951" s="96"/>
      <c r="AC951" s="97">
        <f t="shared" si="104"/>
        <v>717</v>
      </c>
      <c r="AD951" s="98">
        <v>717.0</v>
      </c>
      <c r="AE951" s="96"/>
      <c r="AF951" s="95">
        <f t="shared" si="1414"/>
        <v>82</v>
      </c>
      <c r="AG951" s="96"/>
      <c r="AH951" s="98">
        <v>82.0</v>
      </c>
      <c r="AI951" s="99"/>
      <c r="AJ951" s="95">
        <f t="shared" si="31"/>
        <v>267.8</v>
      </c>
      <c r="AK951" s="96"/>
      <c r="AL951" s="98">
        <v>267.8</v>
      </c>
      <c r="AM951" s="99"/>
    </row>
    <row r="952" hidden="1" outlineLevel="2">
      <c r="A952" s="144"/>
      <c r="B952" s="93"/>
      <c r="C952" s="93"/>
      <c r="D952" s="35">
        <v>2021.0</v>
      </c>
      <c r="E952" s="94">
        <f t="shared" si="11"/>
        <v>0</v>
      </c>
      <c r="F952" s="94">
        <f t="shared" ref="F952:G952" si="2181">I952+L952+O952+R952+U952+X952+AA952+AD952+AK952+AG952</f>
        <v>0</v>
      </c>
      <c r="G952" s="94">
        <f t="shared" si="2181"/>
        <v>0</v>
      </c>
      <c r="H952" s="95">
        <f t="shared" si="13"/>
        <v>0</v>
      </c>
      <c r="I952" s="96"/>
      <c r="J952" s="96"/>
      <c r="K952" s="95">
        <f t="shared" si="51"/>
        <v>0</v>
      </c>
      <c r="L952" s="96"/>
      <c r="M952" s="96"/>
      <c r="N952" s="95">
        <f t="shared" si="17"/>
        <v>0</v>
      </c>
      <c r="O952" s="96"/>
      <c r="P952" s="96"/>
      <c r="Q952" s="95">
        <f t="shared" si="19"/>
        <v>0</v>
      </c>
      <c r="R952" s="96"/>
      <c r="S952" s="96"/>
      <c r="T952" s="95">
        <f t="shared" si="21"/>
        <v>0</v>
      </c>
      <c r="U952" s="96"/>
      <c r="V952" s="96"/>
      <c r="W952" s="95">
        <f t="shared" si="23"/>
        <v>0</v>
      </c>
      <c r="X952" s="96"/>
      <c r="Y952" s="96"/>
      <c r="Z952" s="95">
        <f t="shared" si="103"/>
        <v>0</v>
      </c>
      <c r="AA952" s="96"/>
      <c r="AB952" s="96"/>
      <c r="AC952" s="95">
        <f t="shared" si="104"/>
        <v>0</v>
      </c>
      <c r="AD952" s="96"/>
      <c r="AE952" s="96"/>
      <c r="AF952" s="95">
        <f t="shared" si="1414"/>
        <v>0</v>
      </c>
      <c r="AG952" s="96"/>
      <c r="AH952" s="98"/>
      <c r="AI952" s="99"/>
      <c r="AJ952" s="95">
        <f t="shared" si="31"/>
        <v>0</v>
      </c>
      <c r="AK952" s="96"/>
      <c r="AL952" s="98"/>
      <c r="AM952" s="99"/>
    </row>
    <row r="953" hidden="1" outlineLevel="2">
      <c r="A953" s="160"/>
      <c r="B953" s="161"/>
      <c r="C953" s="160"/>
      <c r="D953" s="162"/>
      <c r="E953" s="163"/>
      <c r="F953" s="163"/>
      <c r="G953" s="163"/>
      <c r="H953" s="164"/>
      <c r="I953" s="160"/>
      <c r="J953" s="160"/>
      <c r="K953" s="164"/>
      <c r="L953" s="160"/>
      <c r="M953" s="160"/>
      <c r="N953" s="164"/>
      <c r="O953" s="160"/>
      <c r="P953" s="160"/>
      <c r="Q953" s="164"/>
      <c r="R953" s="160"/>
      <c r="S953" s="160"/>
      <c r="T953" s="164"/>
      <c r="U953" s="160"/>
      <c r="V953" s="160"/>
      <c r="W953" s="164"/>
      <c r="X953" s="160"/>
      <c r="Y953" s="160"/>
      <c r="Z953" s="164"/>
      <c r="AA953" s="160"/>
      <c r="AB953" s="160"/>
      <c r="AC953" s="164"/>
      <c r="AD953" s="160"/>
      <c r="AE953" s="160"/>
      <c r="AF953" s="164"/>
      <c r="AG953" s="160"/>
      <c r="AH953" s="161"/>
      <c r="AI953" s="165"/>
      <c r="AJ953" s="164"/>
      <c r="AK953" s="160"/>
      <c r="AL953" s="161"/>
      <c r="AM953" s="165"/>
    </row>
    <row r="954" hidden="1" outlineLevel="2">
      <c r="A954" s="160"/>
      <c r="B954" s="160"/>
      <c r="C954" s="160"/>
      <c r="D954" s="162"/>
      <c r="E954" s="163"/>
      <c r="F954" s="163"/>
      <c r="G954" s="163"/>
      <c r="H954" s="164"/>
      <c r="I954" s="160"/>
      <c r="J954" s="160"/>
      <c r="K954" s="164"/>
      <c r="L954" s="160"/>
      <c r="M954" s="160"/>
      <c r="N954" s="164"/>
      <c r="O954" s="160"/>
      <c r="P954" s="160"/>
      <c r="Q954" s="164"/>
      <c r="R954" s="160"/>
      <c r="S954" s="160"/>
      <c r="T954" s="164"/>
      <c r="U954" s="160"/>
      <c r="V954" s="160"/>
      <c r="W954" s="164"/>
      <c r="X954" s="160"/>
      <c r="Y954" s="160"/>
      <c r="Z954" s="164"/>
      <c r="AA954" s="160"/>
      <c r="AB954" s="160"/>
      <c r="AC954" s="164"/>
      <c r="AD954" s="160"/>
      <c r="AE954" s="160"/>
      <c r="AF954" s="164"/>
      <c r="AG954" s="160"/>
      <c r="AH954" s="161"/>
      <c r="AI954" s="165"/>
      <c r="AJ954" s="164"/>
      <c r="AK954" s="160"/>
      <c r="AL954" s="161"/>
      <c r="AM954" s="165"/>
    </row>
    <row r="955" hidden="1" outlineLevel="2">
      <c r="A955" s="160"/>
      <c r="B955" s="160"/>
      <c r="C955" s="160"/>
      <c r="D955" s="162"/>
      <c r="E955" s="163"/>
      <c r="F955" s="163"/>
      <c r="G955" s="163"/>
      <c r="H955" s="164"/>
      <c r="I955" s="160"/>
      <c r="J955" s="160"/>
      <c r="K955" s="164"/>
      <c r="L955" s="160"/>
      <c r="M955" s="160"/>
      <c r="N955" s="164"/>
      <c r="O955" s="160"/>
      <c r="P955" s="160"/>
      <c r="Q955" s="164"/>
      <c r="R955" s="160"/>
      <c r="S955" s="160"/>
      <c r="T955" s="164"/>
      <c r="U955" s="160"/>
      <c r="V955" s="160"/>
      <c r="W955" s="164"/>
      <c r="X955" s="160"/>
      <c r="Y955" s="160"/>
      <c r="Z955" s="164"/>
      <c r="AA955" s="160"/>
      <c r="AB955" s="160"/>
      <c r="AC955" s="164"/>
      <c r="AD955" s="160"/>
      <c r="AE955" s="160"/>
      <c r="AF955" s="164"/>
      <c r="AG955" s="160"/>
      <c r="AH955" s="161"/>
      <c r="AI955" s="165"/>
      <c r="AJ955" s="164"/>
      <c r="AK955" s="160"/>
      <c r="AL955" s="161"/>
      <c r="AM955" s="165"/>
    </row>
    <row r="956" hidden="1" outlineLevel="2">
      <c r="A956" s="160"/>
      <c r="B956" s="160"/>
      <c r="C956" s="160"/>
      <c r="D956" s="162"/>
      <c r="E956" s="163"/>
      <c r="F956" s="163"/>
      <c r="G956" s="163"/>
      <c r="H956" s="164"/>
      <c r="I956" s="160"/>
      <c r="J956" s="160"/>
      <c r="K956" s="164"/>
      <c r="L956" s="160"/>
      <c r="M956" s="160"/>
      <c r="N956" s="164"/>
      <c r="O956" s="160"/>
      <c r="P956" s="160"/>
      <c r="Q956" s="164"/>
      <c r="R956" s="160"/>
      <c r="S956" s="160"/>
      <c r="T956" s="164"/>
      <c r="U956" s="160"/>
      <c r="V956" s="160"/>
      <c r="W956" s="164"/>
      <c r="X956" s="160"/>
      <c r="Y956" s="160"/>
      <c r="Z956" s="164"/>
      <c r="AA956" s="160"/>
      <c r="AB956" s="160"/>
      <c r="AC956" s="164"/>
      <c r="AD956" s="160"/>
      <c r="AE956" s="160"/>
      <c r="AF956" s="164"/>
      <c r="AG956" s="160"/>
      <c r="AH956" s="161"/>
      <c r="AI956" s="165"/>
      <c r="AJ956" s="164"/>
      <c r="AK956" s="160"/>
      <c r="AL956" s="161"/>
      <c r="AM956" s="165"/>
    </row>
    <row r="957" hidden="1" outlineLevel="2">
      <c r="A957" s="160"/>
      <c r="B957" s="160"/>
      <c r="C957" s="160"/>
      <c r="D957" s="162"/>
      <c r="E957" s="163"/>
      <c r="F957" s="163"/>
      <c r="G957" s="163"/>
      <c r="H957" s="164"/>
      <c r="I957" s="160"/>
      <c r="J957" s="160"/>
      <c r="K957" s="164"/>
      <c r="L957" s="160"/>
      <c r="M957" s="160"/>
      <c r="N957" s="164"/>
      <c r="O957" s="160"/>
      <c r="P957" s="160"/>
      <c r="Q957" s="164"/>
      <c r="R957" s="160"/>
      <c r="S957" s="160"/>
      <c r="T957" s="164"/>
      <c r="U957" s="160"/>
      <c r="V957" s="160"/>
      <c r="W957" s="164"/>
      <c r="X957" s="160"/>
      <c r="Y957" s="160"/>
      <c r="Z957" s="164"/>
      <c r="AA957" s="160"/>
      <c r="AB957" s="160"/>
      <c r="AC957" s="164"/>
      <c r="AD957" s="160"/>
      <c r="AE957" s="160"/>
      <c r="AF957" s="164"/>
      <c r="AG957" s="160"/>
      <c r="AH957" s="161"/>
      <c r="AI957" s="165"/>
      <c r="AJ957" s="164"/>
      <c r="AK957" s="160"/>
      <c r="AL957" s="161"/>
      <c r="AM957" s="165"/>
    </row>
    <row r="958" hidden="1" outlineLevel="2">
      <c r="A958" s="160"/>
      <c r="B958" s="160"/>
      <c r="C958" s="160"/>
      <c r="D958" s="162"/>
      <c r="E958" s="163"/>
      <c r="F958" s="163"/>
      <c r="G958" s="163"/>
      <c r="H958" s="164"/>
      <c r="I958" s="160"/>
      <c r="J958" s="160"/>
      <c r="K958" s="164"/>
      <c r="L958" s="160"/>
      <c r="M958" s="160"/>
      <c r="N958" s="164"/>
      <c r="O958" s="160"/>
      <c r="P958" s="160"/>
      <c r="Q958" s="164"/>
      <c r="R958" s="160"/>
      <c r="S958" s="160"/>
      <c r="T958" s="164"/>
      <c r="U958" s="160"/>
      <c r="V958" s="160"/>
      <c r="W958" s="164"/>
      <c r="X958" s="160"/>
      <c r="Y958" s="160"/>
      <c r="Z958" s="164"/>
      <c r="AA958" s="160"/>
      <c r="AB958" s="160"/>
      <c r="AC958" s="164"/>
      <c r="AD958" s="160"/>
      <c r="AE958" s="160"/>
      <c r="AF958" s="164"/>
      <c r="AG958" s="160"/>
      <c r="AH958" s="161"/>
      <c r="AI958" s="165"/>
      <c r="AJ958" s="164"/>
      <c r="AK958" s="160"/>
      <c r="AL958" s="161"/>
      <c r="AM958" s="165"/>
    </row>
    <row r="959" hidden="1" outlineLevel="2">
      <c r="A959" s="160"/>
      <c r="B959" s="160"/>
      <c r="C959" s="160"/>
      <c r="D959" s="162"/>
      <c r="E959" s="163"/>
      <c r="F959" s="163"/>
      <c r="G959" s="163"/>
      <c r="H959" s="164"/>
      <c r="I959" s="160"/>
      <c r="J959" s="160"/>
      <c r="K959" s="164"/>
      <c r="L959" s="160"/>
      <c r="M959" s="160"/>
      <c r="N959" s="164"/>
      <c r="O959" s="160"/>
      <c r="P959" s="160"/>
      <c r="Q959" s="164"/>
      <c r="R959" s="160"/>
      <c r="S959" s="160"/>
      <c r="T959" s="164"/>
      <c r="U959" s="160"/>
      <c r="V959" s="160"/>
      <c r="W959" s="164"/>
      <c r="X959" s="160"/>
      <c r="Y959" s="160"/>
      <c r="Z959" s="164"/>
      <c r="AA959" s="160"/>
      <c r="AB959" s="160"/>
      <c r="AC959" s="164"/>
      <c r="AD959" s="160"/>
      <c r="AE959" s="160"/>
      <c r="AF959" s="164"/>
      <c r="AG959" s="160"/>
      <c r="AH959" s="161"/>
      <c r="AI959" s="165"/>
      <c r="AJ959" s="164"/>
      <c r="AK959" s="160"/>
      <c r="AL959" s="161"/>
      <c r="AM959" s="165"/>
    </row>
    <row r="960" hidden="1" outlineLevel="2">
      <c r="A960" s="160"/>
      <c r="B960" s="160"/>
      <c r="C960" s="160"/>
      <c r="D960" s="162"/>
      <c r="E960" s="163"/>
      <c r="F960" s="163"/>
      <c r="G960" s="163"/>
      <c r="H960" s="164"/>
      <c r="I960" s="160"/>
      <c r="J960" s="160"/>
      <c r="K960" s="164"/>
      <c r="L960" s="160"/>
      <c r="M960" s="160"/>
      <c r="N960" s="164"/>
      <c r="O960" s="160"/>
      <c r="P960" s="160"/>
      <c r="Q960" s="164"/>
      <c r="R960" s="160"/>
      <c r="S960" s="160"/>
      <c r="T960" s="164"/>
      <c r="U960" s="160"/>
      <c r="V960" s="160"/>
      <c r="W960" s="164"/>
      <c r="X960" s="160"/>
      <c r="Y960" s="160"/>
      <c r="Z960" s="164"/>
      <c r="AA960" s="160"/>
      <c r="AB960" s="160"/>
      <c r="AC960" s="164"/>
      <c r="AD960" s="160"/>
      <c r="AE960" s="160"/>
      <c r="AF960" s="164"/>
      <c r="AG960" s="160"/>
      <c r="AH960" s="161"/>
      <c r="AI960" s="165"/>
      <c r="AJ960" s="164"/>
      <c r="AK960" s="160"/>
      <c r="AL960" s="161"/>
      <c r="AM960" s="165"/>
    </row>
    <row r="961" hidden="1" outlineLevel="2">
      <c r="A961" s="160"/>
      <c r="B961" s="160"/>
      <c r="C961" s="160"/>
      <c r="D961" s="162"/>
      <c r="E961" s="163"/>
      <c r="F961" s="163"/>
      <c r="G961" s="163"/>
      <c r="H961" s="164"/>
      <c r="I961" s="160"/>
      <c r="J961" s="160"/>
      <c r="K961" s="164"/>
      <c r="L961" s="160"/>
      <c r="M961" s="160"/>
      <c r="N961" s="164"/>
      <c r="O961" s="160"/>
      <c r="P961" s="160"/>
      <c r="Q961" s="164"/>
      <c r="R961" s="160"/>
      <c r="S961" s="160"/>
      <c r="T961" s="164"/>
      <c r="U961" s="160"/>
      <c r="V961" s="160"/>
      <c r="W961" s="164"/>
      <c r="X961" s="160"/>
      <c r="Y961" s="160"/>
      <c r="Z961" s="164"/>
      <c r="AA961" s="160"/>
      <c r="AB961" s="160"/>
      <c r="AC961" s="164"/>
      <c r="AD961" s="160"/>
      <c r="AE961" s="160"/>
      <c r="AF961" s="164"/>
      <c r="AG961" s="160"/>
      <c r="AH961" s="161"/>
      <c r="AI961" s="165"/>
      <c r="AJ961" s="164"/>
      <c r="AK961" s="160"/>
      <c r="AL961" s="161"/>
      <c r="AM961" s="165"/>
    </row>
    <row r="962" hidden="1" outlineLevel="2">
      <c r="A962" s="160"/>
      <c r="B962" s="160"/>
      <c r="C962" s="160"/>
      <c r="D962" s="162"/>
      <c r="E962" s="163"/>
      <c r="F962" s="163"/>
      <c r="G962" s="163"/>
      <c r="H962" s="164"/>
      <c r="I962" s="160"/>
      <c r="J962" s="160"/>
      <c r="K962" s="164"/>
      <c r="L962" s="160"/>
      <c r="M962" s="160"/>
      <c r="N962" s="164"/>
      <c r="O962" s="160"/>
      <c r="P962" s="160"/>
      <c r="Q962" s="164"/>
      <c r="R962" s="160"/>
      <c r="S962" s="160"/>
      <c r="T962" s="164"/>
      <c r="U962" s="160"/>
      <c r="V962" s="160"/>
      <c r="W962" s="164"/>
      <c r="X962" s="160"/>
      <c r="Y962" s="160"/>
      <c r="Z962" s="164"/>
      <c r="AA962" s="160"/>
      <c r="AB962" s="160"/>
      <c r="AC962" s="164"/>
      <c r="AD962" s="160"/>
      <c r="AE962" s="160"/>
      <c r="AF962" s="164"/>
      <c r="AG962" s="160"/>
      <c r="AH962" s="161"/>
      <c r="AI962" s="165"/>
      <c r="AJ962" s="164"/>
      <c r="AK962" s="160"/>
      <c r="AL962" s="161"/>
      <c r="AM962" s="165"/>
    </row>
  </sheetData>
  <autoFilter ref="$A$1:$AM$953"/>
  <mergeCells count="10">
    <mergeCell ref="AC1:AE1"/>
    <mergeCell ref="AF1:AI1"/>
    <mergeCell ref="AJ1:AM1"/>
    <mergeCell ref="H1:J1"/>
    <mergeCell ref="K1:M1"/>
    <mergeCell ref="N1:P1"/>
    <mergeCell ref="Q1:S1"/>
    <mergeCell ref="T1:V1"/>
    <mergeCell ref="W1:Y1"/>
    <mergeCell ref="Z1:AB1"/>
  </mergeCells>
  <printOptions/>
  <pageMargins bottom="0.28669139650013103" footer="0.0" header="0.0" left="0.25" right="0.25" top="0.46075403008949634"/>
  <pageSetup fitToHeight="0"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 outlineLevelRow="2"/>
  <cols>
    <col customWidth="1" min="1" max="1" width="5.43"/>
    <col customWidth="1" min="2" max="2" width="35.0"/>
    <col customWidth="1" min="3" max="3" width="24.43"/>
    <col customWidth="1" min="4" max="4" width="10.71"/>
    <col customWidth="1" min="5" max="5" width="14.43"/>
    <col customWidth="1" hidden="1" min="6" max="6" width="14.43"/>
    <col customWidth="1" hidden="1" min="7" max="7" width="16.0"/>
    <col customWidth="1" min="8" max="8" width="11.29"/>
    <col customWidth="1" hidden="1" min="9" max="9" width="11.29"/>
    <col customWidth="1" hidden="1" min="10" max="10" width="9.0"/>
    <col customWidth="1" min="11" max="11" width="11.29"/>
    <col customWidth="1" hidden="1" min="12" max="12" width="11.29"/>
    <col customWidth="1" hidden="1" min="13" max="13" width="9.0"/>
    <col customWidth="1" min="14" max="14" width="11.29"/>
    <col customWidth="1" hidden="1" min="15" max="15" width="11.29"/>
    <col customWidth="1" hidden="1" min="16" max="16" width="9.0"/>
    <col customWidth="1" min="17" max="17" width="13.57"/>
    <col customWidth="1" hidden="1" min="18" max="18" width="13.57"/>
    <col customWidth="1" hidden="1" min="19" max="19" width="9.0"/>
    <col customWidth="1" min="20" max="20" width="11.71"/>
    <col customWidth="1" hidden="1" min="21" max="21" width="11.71"/>
    <col customWidth="1" hidden="1" min="22" max="22" width="9.0"/>
    <col customWidth="1" min="23" max="23" width="11.29"/>
    <col customWidth="1" hidden="1" min="24" max="24" width="11.29"/>
    <col customWidth="1" hidden="1" min="25" max="25" width="9.0"/>
    <col customWidth="1" min="26" max="26" width="11.29"/>
    <col customWidth="1" hidden="1" min="27" max="27" width="11.29"/>
    <col customWidth="1" hidden="1" min="28" max="28" width="9.0"/>
    <col customWidth="1" min="29" max="29" width="13.71"/>
    <col customWidth="1" hidden="1" min="30" max="30" width="13.71"/>
    <col customWidth="1" hidden="1" min="31" max="31" width="12.14"/>
    <col customWidth="1" min="35" max="35" width="21.43"/>
    <col customWidth="1" min="39" max="39" width="18.71"/>
  </cols>
  <sheetData>
    <row r="1" ht="24.75" customHeight="1">
      <c r="A1" s="166"/>
      <c r="B1" s="167"/>
      <c r="C1" s="168"/>
      <c r="D1" s="169"/>
      <c r="E1" s="170"/>
      <c r="F1" s="170"/>
      <c r="G1" s="170"/>
      <c r="H1" s="171" t="s">
        <v>0</v>
      </c>
      <c r="I1" s="7"/>
      <c r="J1" s="8"/>
      <c r="K1" s="171" t="s">
        <v>1</v>
      </c>
      <c r="L1" s="7"/>
      <c r="M1" s="8"/>
      <c r="N1" s="171" t="s">
        <v>2</v>
      </c>
      <c r="O1" s="7"/>
      <c r="P1" s="8"/>
      <c r="Q1" s="171" t="s">
        <v>3</v>
      </c>
      <c r="R1" s="7"/>
      <c r="S1" s="8"/>
      <c r="T1" s="171" t="s">
        <v>4</v>
      </c>
      <c r="U1" s="7"/>
      <c r="V1" s="8"/>
      <c r="W1" s="171" t="s">
        <v>5</v>
      </c>
      <c r="X1" s="7"/>
      <c r="Y1" s="8"/>
      <c r="Z1" s="171" t="s">
        <v>368</v>
      </c>
      <c r="AA1" s="7"/>
      <c r="AB1" s="8"/>
      <c r="AC1" s="171" t="s">
        <v>369</v>
      </c>
      <c r="AD1" s="7"/>
      <c r="AE1" s="8"/>
      <c r="AF1" s="172" t="s">
        <v>8</v>
      </c>
      <c r="AG1" s="173"/>
      <c r="AH1" s="173"/>
      <c r="AI1" s="174"/>
      <c r="AJ1" s="172" t="s">
        <v>9</v>
      </c>
      <c r="AK1" s="173"/>
      <c r="AL1" s="173"/>
      <c r="AM1" s="174"/>
    </row>
    <row r="2" ht="15.75" customHeight="1">
      <c r="A2" s="175" t="s">
        <v>10</v>
      </c>
      <c r="B2" s="176" t="s">
        <v>11</v>
      </c>
      <c r="C2" s="177" t="s">
        <v>12</v>
      </c>
      <c r="D2" s="178" t="s">
        <v>13</v>
      </c>
      <c r="E2" s="179" t="s">
        <v>14</v>
      </c>
      <c r="F2" s="179" t="s">
        <v>15</v>
      </c>
      <c r="G2" s="179" t="s">
        <v>16</v>
      </c>
      <c r="H2" s="180" t="s">
        <v>14</v>
      </c>
      <c r="I2" s="181" t="s">
        <v>17</v>
      </c>
      <c r="J2" s="181" t="s">
        <v>18</v>
      </c>
      <c r="K2" s="180" t="s">
        <v>14</v>
      </c>
      <c r="L2" s="181" t="s">
        <v>17</v>
      </c>
      <c r="M2" s="181" t="s">
        <v>18</v>
      </c>
      <c r="N2" s="180" t="s">
        <v>14</v>
      </c>
      <c r="O2" s="181" t="s">
        <v>17</v>
      </c>
      <c r="P2" s="181" t="s">
        <v>18</v>
      </c>
      <c r="Q2" s="180" t="s">
        <v>14</v>
      </c>
      <c r="R2" s="181" t="s">
        <v>17</v>
      </c>
      <c r="S2" s="181" t="s">
        <v>18</v>
      </c>
      <c r="T2" s="180" t="s">
        <v>14</v>
      </c>
      <c r="U2" s="181" t="s">
        <v>17</v>
      </c>
      <c r="V2" s="181" t="s">
        <v>18</v>
      </c>
      <c r="W2" s="180" t="s">
        <v>14</v>
      </c>
      <c r="X2" s="181" t="s">
        <v>17</v>
      </c>
      <c r="Y2" s="181" t="s">
        <v>18</v>
      </c>
      <c r="Z2" s="180" t="s">
        <v>14</v>
      </c>
      <c r="AA2" s="181" t="s">
        <v>17</v>
      </c>
      <c r="AB2" s="181" t="s">
        <v>18</v>
      </c>
      <c r="AC2" s="180" t="s">
        <v>14</v>
      </c>
      <c r="AD2" s="181" t="s">
        <v>17</v>
      </c>
      <c r="AE2" s="181" t="s">
        <v>18</v>
      </c>
      <c r="AF2" s="180" t="s">
        <v>14</v>
      </c>
      <c r="AG2" s="182" t="s">
        <v>17</v>
      </c>
      <c r="AH2" s="182" t="s">
        <v>18</v>
      </c>
      <c r="AI2" s="182" t="s">
        <v>19</v>
      </c>
      <c r="AJ2" s="180" t="s">
        <v>14</v>
      </c>
      <c r="AK2" s="182" t="s">
        <v>17</v>
      </c>
      <c r="AL2" s="182" t="s">
        <v>18</v>
      </c>
      <c r="AM2" s="182" t="s">
        <v>19</v>
      </c>
    </row>
    <row r="3" ht="15.75" customHeight="1">
      <c r="A3" s="183"/>
      <c r="B3" s="184" t="s">
        <v>14</v>
      </c>
      <c r="C3" s="185"/>
      <c r="D3" s="186"/>
      <c r="E3" s="186">
        <f t="shared" ref="E3:E4" si="12">SUM(F3:G3)</f>
        <v>82277.89806</v>
      </c>
      <c r="F3" s="186">
        <f t="shared" ref="F3:G3" si="1">I3+L3+O3+R3+U3+X3+AA3+AD3+AK3</f>
        <v>48231.14925</v>
      </c>
      <c r="G3" s="186">
        <f t="shared" si="1"/>
        <v>34046.74881</v>
      </c>
      <c r="H3" s="187">
        <f t="shared" ref="H3:H646" si="14">I3+J3</f>
        <v>2110.03194</v>
      </c>
      <c r="I3" s="186">
        <f t="shared" ref="I3:J3" si="2">I4+I69+I230+I391+I512+I705</f>
        <v>209.5972</v>
      </c>
      <c r="J3" s="186">
        <f t="shared" si="2"/>
        <v>1900.43474</v>
      </c>
      <c r="K3" s="187">
        <f t="shared" ref="K3:K663" si="16">L3+M3</f>
        <v>9890.14154</v>
      </c>
      <c r="L3" s="186">
        <f t="shared" ref="L3:M3" si="3">L4+L69+L230+L391+L512+L705</f>
        <v>9079.57283</v>
      </c>
      <c r="M3" s="186">
        <f t="shared" si="3"/>
        <v>810.56871</v>
      </c>
      <c r="N3" s="187">
        <f t="shared" ref="N3:N897" si="18">O3+P3</f>
        <v>14224.1804</v>
      </c>
      <c r="O3" s="186">
        <f t="shared" ref="O3:P3" si="4">O4+O69+O230+O391+O512+O705</f>
        <v>13787.19011</v>
      </c>
      <c r="P3" s="186">
        <f t="shared" si="4"/>
        <v>436.99029</v>
      </c>
      <c r="Q3" s="187">
        <f t="shared" ref="Q3:Q897" si="20">R3+S3</f>
        <v>10750.12108</v>
      </c>
      <c r="R3" s="186">
        <f t="shared" ref="R3:S3" si="5">R4+R69+R230+R391+R512+R705</f>
        <v>9944.56608</v>
      </c>
      <c r="S3" s="186">
        <f t="shared" si="5"/>
        <v>805.555</v>
      </c>
      <c r="T3" s="187">
        <f t="shared" ref="T3:T897" si="22">U3+V3</f>
        <v>2794.14097</v>
      </c>
      <c r="U3" s="186">
        <f t="shared" ref="U3:V3" si="6">U4+U69+U230+U391+U512+U705</f>
        <v>2794.14097</v>
      </c>
      <c r="V3" s="186">
        <f t="shared" si="6"/>
        <v>0</v>
      </c>
      <c r="W3" s="187">
        <f t="shared" ref="W3:W897" si="24">X3+Y3</f>
        <v>293.5068</v>
      </c>
      <c r="X3" s="186">
        <f t="shared" ref="X3:Y3" si="7">X4+X69+X230+X391+X512+X705</f>
        <v>293.5068</v>
      </c>
      <c r="Y3" s="186">
        <f t="shared" si="7"/>
        <v>0</v>
      </c>
      <c r="Z3" s="187">
        <f t="shared" ref="Z3:Z897" si="26">AA3+AB3</f>
        <v>2314.27961</v>
      </c>
      <c r="AA3" s="186">
        <f t="shared" ref="AA3:AB3" si="8">AA4+AA69+AA230+AA391+AA512+AA705</f>
        <v>2177.67401</v>
      </c>
      <c r="AB3" s="186">
        <f t="shared" si="8"/>
        <v>136.6056</v>
      </c>
      <c r="AC3" s="187">
        <f t="shared" ref="AC3:AC897" si="28">AD3+AE3</f>
        <v>4359.41384</v>
      </c>
      <c r="AD3" s="186">
        <f t="shared" ref="AD3:AE3" si="9">AD4+AD69+AD230+AD391+AD512+AD705</f>
        <v>3503.01937</v>
      </c>
      <c r="AE3" s="186">
        <f t="shared" si="9"/>
        <v>856.39447</v>
      </c>
      <c r="AF3" s="187">
        <f t="shared" ref="AF3:AF816" si="30">AG3+AH3</f>
        <v>119903.6505</v>
      </c>
      <c r="AG3" s="186">
        <f t="shared" ref="AG3:AH3" si="10">AG4+AG69+AG230+AG391+AG512+AG705</f>
        <v>100619.3945</v>
      </c>
      <c r="AH3" s="186">
        <f t="shared" si="10"/>
        <v>19284.256</v>
      </c>
      <c r="AI3" s="188"/>
      <c r="AJ3" s="187">
        <f t="shared" ref="AJ3:AJ897" si="32">AK3+AL3</f>
        <v>35542.08188</v>
      </c>
      <c r="AK3" s="186">
        <f t="shared" ref="AK3:AL3" si="11">AK4+AK69+AK230+AK391+AK512+AK705</f>
        <v>6441.88188</v>
      </c>
      <c r="AL3" s="186">
        <f t="shared" si="11"/>
        <v>29100.2</v>
      </c>
      <c r="AM3" s="189"/>
    </row>
    <row r="4" ht="15.75" customHeight="1" collapsed="1">
      <c r="A4" s="190"/>
      <c r="B4" s="191" t="s">
        <v>22</v>
      </c>
      <c r="C4" s="192"/>
      <c r="D4" s="192"/>
      <c r="E4" s="193">
        <f t="shared" si="12"/>
        <v>5534.99259</v>
      </c>
      <c r="F4" s="193">
        <f t="shared" ref="F4:G4" si="13">I4+L4+O4+R4+U4+X4+AA4+AD4+AK4+AG4</f>
        <v>5534.99259</v>
      </c>
      <c r="G4" s="193">
        <f t="shared" si="13"/>
        <v>0</v>
      </c>
      <c r="H4" s="187">
        <f t="shared" si="14"/>
        <v>0</v>
      </c>
      <c r="I4" s="193">
        <f t="shared" ref="I4:J4" si="15">I5+I13+I21+I29+I37+I45+I53+I61</f>
        <v>0</v>
      </c>
      <c r="J4" s="193">
        <f t="shared" si="15"/>
        <v>0</v>
      </c>
      <c r="K4" s="187">
        <f t="shared" si="16"/>
        <v>184.1756</v>
      </c>
      <c r="L4" s="193">
        <f t="shared" ref="L4:M4" si="17">L5+L13+L21+L29+L37+L45+L53+L61</f>
        <v>184.1756</v>
      </c>
      <c r="M4" s="193">
        <f t="shared" si="17"/>
        <v>0</v>
      </c>
      <c r="N4" s="187">
        <f t="shared" si="18"/>
        <v>115</v>
      </c>
      <c r="O4" s="193">
        <f t="shared" ref="O4:P4" si="19">O5+O13+O21+O29+O37+O45+O53+O61</f>
        <v>115</v>
      </c>
      <c r="P4" s="193">
        <f t="shared" si="19"/>
        <v>0</v>
      </c>
      <c r="Q4" s="187">
        <f t="shared" si="20"/>
        <v>196.53333</v>
      </c>
      <c r="R4" s="193">
        <f t="shared" ref="R4:S4" si="21">R5+R13+R21+R29+R37+R45+R53+R61</f>
        <v>196.53333</v>
      </c>
      <c r="S4" s="193">
        <f t="shared" si="21"/>
        <v>0</v>
      </c>
      <c r="T4" s="187">
        <f t="shared" si="22"/>
        <v>978.16477</v>
      </c>
      <c r="U4" s="193">
        <f t="shared" ref="U4:V4" si="23">U5+U13+U21+U29+U37+U45+U53+U61</f>
        <v>978.16477</v>
      </c>
      <c r="V4" s="193">
        <f t="shared" si="23"/>
        <v>0</v>
      </c>
      <c r="W4" s="187">
        <f t="shared" si="24"/>
        <v>0</v>
      </c>
      <c r="X4" s="193">
        <f t="shared" ref="X4:Y4" si="25">X5+X13+X21+X29+X37+X45+X53+X61</f>
        <v>0</v>
      </c>
      <c r="Y4" s="193">
        <f t="shared" si="25"/>
        <v>0</v>
      </c>
      <c r="Z4" s="187">
        <f t="shared" si="26"/>
        <v>344.76402</v>
      </c>
      <c r="AA4" s="193">
        <f t="shared" ref="AA4:AB4" si="27">AA5+AA13+AA21+AA29+AA37+AA45+AA53+AA61</f>
        <v>344.76402</v>
      </c>
      <c r="AB4" s="193">
        <f t="shared" si="27"/>
        <v>0</v>
      </c>
      <c r="AC4" s="187">
        <f t="shared" si="28"/>
        <v>419.4636</v>
      </c>
      <c r="AD4" s="193">
        <f t="shared" ref="AD4:AE4" si="29">AD5+AD13+AD21+AD29+AD37+AD45+AD53+AD61</f>
        <v>419.4636</v>
      </c>
      <c r="AE4" s="193">
        <f t="shared" si="29"/>
        <v>0</v>
      </c>
      <c r="AF4" s="187">
        <f t="shared" si="30"/>
        <v>2302.94897</v>
      </c>
      <c r="AG4" s="193">
        <f t="shared" ref="AG4:AH4" si="31">AG5+AG13+AG21+AG29+AG37+AG45+AG53+AG61</f>
        <v>2302.94897</v>
      </c>
      <c r="AH4" s="193">
        <f t="shared" si="31"/>
        <v>0</v>
      </c>
      <c r="AI4" s="194"/>
      <c r="AJ4" s="187">
        <f t="shared" si="32"/>
        <v>993.9423</v>
      </c>
      <c r="AK4" s="193">
        <f t="shared" ref="AK4:AL4" si="33">AK5+AK13+AK21+AK29+AK37+AK45+AK53+AK61</f>
        <v>993.9423</v>
      </c>
      <c r="AL4" s="193">
        <f t="shared" si="33"/>
        <v>0</v>
      </c>
      <c r="AM4" s="193"/>
    </row>
    <row r="5" ht="15.75" hidden="1" customHeight="1" outlineLevel="1">
      <c r="A5" s="195">
        <v>1.0</v>
      </c>
      <c r="B5" s="196" t="s">
        <v>370</v>
      </c>
      <c r="C5" s="197" t="s">
        <v>371</v>
      </c>
      <c r="D5" s="198"/>
      <c r="E5" s="199">
        <f t="shared" ref="E5:G5" si="34">SUM(E6:E12)</f>
        <v>1509.53771</v>
      </c>
      <c r="F5" s="199">
        <f t="shared" si="34"/>
        <v>1509.53771</v>
      </c>
      <c r="G5" s="199">
        <f t="shared" si="34"/>
        <v>0</v>
      </c>
      <c r="H5" s="199">
        <f t="shared" si="14"/>
        <v>0</v>
      </c>
      <c r="I5" s="199">
        <f t="shared" ref="I5:J5" si="35">SUM(I6:I12)</f>
        <v>0</v>
      </c>
      <c r="J5" s="198">
        <f t="shared" si="35"/>
        <v>0</v>
      </c>
      <c r="K5" s="198">
        <f t="shared" si="16"/>
        <v>0</v>
      </c>
      <c r="L5" s="198">
        <f t="shared" ref="L5:M5" si="36">SUM(L6:L12)</f>
        <v>0</v>
      </c>
      <c r="M5" s="198">
        <f t="shared" si="36"/>
        <v>0</v>
      </c>
      <c r="N5" s="198">
        <f t="shared" si="18"/>
        <v>0</v>
      </c>
      <c r="O5" s="198">
        <f t="shared" ref="O5:P5" si="37">SUM(O6:O12)</f>
        <v>0</v>
      </c>
      <c r="P5" s="198">
        <f t="shared" si="37"/>
        <v>0</v>
      </c>
      <c r="Q5" s="198">
        <f t="shared" si="20"/>
        <v>0</v>
      </c>
      <c r="R5" s="198">
        <f t="shared" ref="R5:S5" si="38">SUM(R6:R12)</f>
        <v>0</v>
      </c>
      <c r="S5" s="198">
        <f t="shared" si="38"/>
        <v>0</v>
      </c>
      <c r="T5" s="198">
        <f t="shared" si="22"/>
        <v>481.89128</v>
      </c>
      <c r="U5" s="198">
        <f t="shared" ref="U5:V5" si="39">SUM(U6:U12)</f>
        <v>481.89128</v>
      </c>
      <c r="V5" s="198">
        <f t="shared" si="39"/>
        <v>0</v>
      </c>
      <c r="W5" s="198">
        <f t="shared" si="24"/>
        <v>0</v>
      </c>
      <c r="X5" s="198">
        <f t="shared" ref="X5:Y5" si="40">SUM(X6:X12)</f>
        <v>0</v>
      </c>
      <c r="Y5" s="198">
        <f t="shared" si="40"/>
        <v>0</v>
      </c>
      <c r="Z5" s="198">
        <f t="shared" si="26"/>
        <v>190.48329</v>
      </c>
      <c r="AA5" s="198">
        <f t="shared" ref="AA5:AB5" si="41">SUM(AA6:AA12)</f>
        <v>190.48329</v>
      </c>
      <c r="AB5" s="198">
        <f t="shared" si="41"/>
        <v>0</v>
      </c>
      <c r="AC5" s="198">
        <f t="shared" si="28"/>
        <v>419.4636</v>
      </c>
      <c r="AD5" s="198">
        <f t="shared" ref="AD5:AE5" si="42">SUM(AD6:AD12)</f>
        <v>419.4636</v>
      </c>
      <c r="AE5" s="198">
        <f t="shared" si="42"/>
        <v>0</v>
      </c>
      <c r="AF5" s="198">
        <f t="shared" si="30"/>
        <v>327.9372</v>
      </c>
      <c r="AG5" s="200">
        <f t="shared" ref="AG5:AH5" si="43">SUM(AG6:AG12)</f>
        <v>327.9372</v>
      </c>
      <c r="AH5" s="200">
        <f t="shared" si="43"/>
        <v>0</v>
      </c>
      <c r="AI5" s="201"/>
      <c r="AJ5" s="202">
        <f t="shared" si="32"/>
        <v>89.76234</v>
      </c>
      <c r="AK5" s="200">
        <f t="shared" ref="AK5:AL5" si="44">SUM(AK6:AK12)</f>
        <v>89.76234</v>
      </c>
      <c r="AL5" s="200">
        <f t="shared" si="44"/>
        <v>0</v>
      </c>
      <c r="AM5" s="200"/>
    </row>
    <row r="6" ht="15.75" hidden="1" customHeight="1" outlineLevel="2">
      <c r="A6" s="203"/>
      <c r="B6" s="204"/>
      <c r="C6" s="205"/>
      <c r="D6" s="206">
        <v>2015.0</v>
      </c>
      <c r="E6" s="193">
        <f t="shared" ref="E6:E12" si="46">SUM(F6:G6)</f>
        <v>12.65</v>
      </c>
      <c r="F6" s="193">
        <f t="shared" ref="F6:G6" si="45">I6+L6+O6+R6+U6+X6+AA6+AD6+AK6+AG6</f>
        <v>12.65</v>
      </c>
      <c r="G6" s="193">
        <f t="shared" si="45"/>
        <v>0</v>
      </c>
      <c r="H6" s="187">
        <f t="shared" si="14"/>
        <v>0</v>
      </c>
      <c r="I6" s="193"/>
      <c r="J6" s="207"/>
      <c r="K6" s="208">
        <f t="shared" si="16"/>
        <v>0</v>
      </c>
      <c r="L6" s="207"/>
      <c r="M6" s="207"/>
      <c r="N6" s="208">
        <f t="shared" si="18"/>
        <v>0</v>
      </c>
      <c r="O6" s="207"/>
      <c r="P6" s="207"/>
      <c r="Q6" s="208">
        <f t="shared" si="20"/>
        <v>0</v>
      </c>
      <c r="R6" s="207"/>
      <c r="S6" s="207"/>
      <c r="T6" s="208">
        <f t="shared" si="22"/>
        <v>0</v>
      </c>
      <c r="U6" s="207"/>
      <c r="V6" s="207"/>
      <c r="W6" s="208">
        <f t="shared" si="24"/>
        <v>0</v>
      </c>
      <c r="X6" s="207"/>
      <c r="Y6" s="207"/>
      <c r="Z6" s="208">
        <f t="shared" si="26"/>
        <v>0</v>
      </c>
      <c r="AA6" s="207"/>
      <c r="AB6" s="207"/>
      <c r="AC6" s="208">
        <f t="shared" si="28"/>
        <v>0</v>
      </c>
      <c r="AD6" s="207"/>
      <c r="AE6" s="207"/>
      <c r="AF6" s="208">
        <f t="shared" si="30"/>
        <v>0</v>
      </c>
      <c r="AG6" s="207"/>
      <c r="AH6" s="207"/>
      <c r="AI6" s="209"/>
      <c r="AJ6" s="210">
        <f t="shared" si="32"/>
        <v>12.65</v>
      </c>
      <c r="AK6" s="211">
        <v>12.65</v>
      </c>
      <c r="AL6" s="207"/>
      <c r="AM6" s="207"/>
    </row>
    <row r="7" ht="15.75" hidden="1" customHeight="1" outlineLevel="2">
      <c r="A7" s="203"/>
      <c r="B7" s="204"/>
      <c r="C7" s="205"/>
      <c r="D7" s="206">
        <v>2016.0</v>
      </c>
      <c r="E7" s="193">
        <f t="shared" si="46"/>
        <v>0</v>
      </c>
      <c r="F7" s="193">
        <f t="shared" ref="F7:G7" si="47">I7+L7+O7+R7+U7+X7+AA7+AD7+AK7+AG7</f>
        <v>0</v>
      </c>
      <c r="G7" s="193">
        <f t="shared" si="47"/>
        <v>0</v>
      </c>
      <c r="H7" s="187">
        <f t="shared" si="14"/>
        <v>0</v>
      </c>
      <c r="I7" s="193"/>
      <c r="J7" s="207"/>
      <c r="K7" s="208">
        <f t="shared" si="16"/>
        <v>0</v>
      </c>
      <c r="L7" s="207"/>
      <c r="M7" s="207"/>
      <c r="N7" s="208">
        <f t="shared" si="18"/>
        <v>0</v>
      </c>
      <c r="O7" s="207"/>
      <c r="P7" s="207"/>
      <c r="Q7" s="208">
        <f t="shared" si="20"/>
        <v>0</v>
      </c>
      <c r="R7" s="207"/>
      <c r="S7" s="207"/>
      <c r="T7" s="208">
        <f t="shared" si="22"/>
        <v>0</v>
      </c>
      <c r="U7" s="207"/>
      <c r="V7" s="207"/>
      <c r="W7" s="208">
        <f t="shared" si="24"/>
        <v>0</v>
      </c>
      <c r="X7" s="207"/>
      <c r="Y7" s="207"/>
      <c r="Z7" s="208">
        <f t="shared" si="26"/>
        <v>0</v>
      </c>
      <c r="AA7" s="207"/>
      <c r="AB7" s="207"/>
      <c r="AC7" s="208">
        <f t="shared" si="28"/>
        <v>0</v>
      </c>
      <c r="AD7" s="207"/>
      <c r="AE7" s="207"/>
      <c r="AF7" s="208">
        <f t="shared" si="30"/>
        <v>0</v>
      </c>
      <c r="AG7" s="207"/>
      <c r="AH7" s="207"/>
      <c r="AI7" s="209"/>
      <c r="AJ7" s="208">
        <f t="shared" si="32"/>
        <v>0</v>
      </c>
      <c r="AK7" s="207"/>
      <c r="AL7" s="207"/>
      <c r="AM7" s="207"/>
    </row>
    <row r="8" ht="15.75" hidden="1" customHeight="1" outlineLevel="2">
      <c r="A8" s="203"/>
      <c r="B8" s="204"/>
      <c r="C8" s="205"/>
      <c r="D8" s="206">
        <v>2017.0</v>
      </c>
      <c r="E8" s="193">
        <f t="shared" si="46"/>
        <v>996.70727</v>
      </c>
      <c r="F8" s="193">
        <f t="shared" ref="F8:G8" si="48">I8+L8+O8+R8+U8+X8+AA8+AD8+AK8+AG8</f>
        <v>996.70727</v>
      </c>
      <c r="G8" s="193">
        <f t="shared" si="48"/>
        <v>0</v>
      </c>
      <c r="H8" s="187">
        <f t="shared" si="14"/>
        <v>0</v>
      </c>
      <c r="I8" s="193"/>
      <c r="J8" s="207"/>
      <c r="K8" s="208">
        <f t="shared" si="16"/>
        <v>0</v>
      </c>
      <c r="L8" s="207"/>
      <c r="M8" s="207"/>
      <c r="N8" s="208">
        <f t="shared" si="18"/>
        <v>0</v>
      </c>
      <c r="O8" s="207"/>
      <c r="P8" s="207"/>
      <c r="Q8" s="208">
        <f t="shared" si="20"/>
        <v>0</v>
      </c>
      <c r="R8" s="207"/>
      <c r="S8" s="207"/>
      <c r="T8" s="210">
        <f t="shared" si="22"/>
        <v>478.87081</v>
      </c>
      <c r="U8" s="211">
        <v>478.87081</v>
      </c>
      <c r="V8" s="207"/>
      <c r="W8" s="208">
        <f t="shared" si="24"/>
        <v>0</v>
      </c>
      <c r="X8" s="207"/>
      <c r="Y8" s="207"/>
      <c r="Z8" s="210">
        <f t="shared" si="26"/>
        <v>164.89926</v>
      </c>
      <c r="AA8" s="211">
        <v>164.89926</v>
      </c>
      <c r="AB8" s="207"/>
      <c r="AC8" s="208">
        <f t="shared" si="28"/>
        <v>0</v>
      </c>
      <c r="AD8" s="207"/>
      <c r="AE8" s="207"/>
      <c r="AF8" s="208">
        <f t="shared" si="30"/>
        <v>327.9372</v>
      </c>
      <c r="AG8" s="207">
        <f>130.395+197.5422</f>
        <v>327.9372</v>
      </c>
      <c r="AH8" s="207"/>
      <c r="AI8" s="212" t="s">
        <v>372</v>
      </c>
      <c r="AJ8" s="210">
        <f t="shared" si="32"/>
        <v>25</v>
      </c>
      <c r="AK8" s="211">
        <v>25.0</v>
      </c>
      <c r="AL8" s="207"/>
      <c r="AM8" s="207"/>
    </row>
    <row r="9" ht="15.75" hidden="1" customHeight="1" outlineLevel="2">
      <c r="A9" s="203"/>
      <c r="B9" s="204"/>
      <c r="C9" s="205"/>
      <c r="D9" s="206">
        <v>2018.0</v>
      </c>
      <c r="E9" s="193">
        <f t="shared" si="46"/>
        <v>334.6689</v>
      </c>
      <c r="F9" s="193">
        <f t="shared" ref="F9:G9" si="49">I9+L9+O9+R9+U9+X9+AA9+AD9+AK9+AG9</f>
        <v>334.6689</v>
      </c>
      <c r="G9" s="193">
        <f t="shared" si="49"/>
        <v>0</v>
      </c>
      <c r="H9" s="187">
        <f t="shared" si="14"/>
        <v>0</v>
      </c>
      <c r="I9" s="193"/>
      <c r="J9" s="207"/>
      <c r="K9" s="208">
        <f t="shared" si="16"/>
        <v>0</v>
      </c>
      <c r="L9" s="207"/>
      <c r="M9" s="207"/>
      <c r="N9" s="208">
        <f t="shared" si="18"/>
        <v>0</v>
      </c>
      <c r="O9" s="207"/>
      <c r="P9" s="207"/>
      <c r="Q9" s="208">
        <f t="shared" si="20"/>
        <v>0</v>
      </c>
      <c r="R9" s="207"/>
      <c r="S9" s="207"/>
      <c r="T9" s="210">
        <f t="shared" si="22"/>
        <v>3.02047</v>
      </c>
      <c r="U9" s="211">
        <v>3.02047</v>
      </c>
      <c r="V9" s="207"/>
      <c r="W9" s="208">
        <f t="shared" si="24"/>
        <v>0</v>
      </c>
      <c r="X9" s="207"/>
      <c r="Y9" s="207"/>
      <c r="Z9" s="210">
        <f t="shared" si="26"/>
        <v>25.58403</v>
      </c>
      <c r="AA9" s="211">
        <v>25.58403</v>
      </c>
      <c r="AB9" s="207"/>
      <c r="AC9" s="208">
        <f t="shared" si="28"/>
        <v>295.5644</v>
      </c>
      <c r="AD9" s="207">
        <f>133.19321+162.37119</f>
        <v>295.5644</v>
      </c>
      <c r="AE9" s="207"/>
      <c r="AF9" s="208">
        <f t="shared" si="30"/>
        <v>0</v>
      </c>
      <c r="AG9" s="207"/>
      <c r="AH9" s="207"/>
      <c r="AI9" s="209"/>
      <c r="AJ9" s="210">
        <f t="shared" si="32"/>
        <v>10.5</v>
      </c>
      <c r="AK9" s="211">
        <v>10.5</v>
      </c>
      <c r="AL9" s="207"/>
      <c r="AM9" s="207"/>
    </row>
    <row r="10" ht="15.75" hidden="1" customHeight="1" outlineLevel="2">
      <c r="A10" s="203"/>
      <c r="B10" s="204"/>
      <c r="C10" s="205"/>
      <c r="D10" s="206">
        <v>2019.0</v>
      </c>
      <c r="E10" s="193">
        <f t="shared" si="46"/>
        <v>165.51154</v>
      </c>
      <c r="F10" s="193">
        <f t="shared" ref="F10:G10" si="50">I10+L10+O10+R10+U10+X10+AA10+AD10+AK10+AG10</f>
        <v>165.51154</v>
      </c>
      <c r="G10" s="193">
        <f t="shared" si="50"/>
        <v>0</v>
      </c>
      <c r="H10" s="187">
        <f t="shared" si="14"/>
        <v>0</v>
      </c>
      <c r="I10" s="193"/>
      <c r="J10" s="207"/>
      <c r="K10" s="208">
        <f t="shared" si="16"/>
        <v>0</v>
      </c>
      <c r="L10" s="207"/>
      <c r="M10" s="207"/>
      <c r="N10" s="208">
        <f t="shared" si="18"/>
        <v>0</v>
      </c>
      <c r="O10" s="207"/>
      <c r="P10" s="207"/>
      <c r="Q10" s="208">
        <f t="shared" si="20"/>
        <v>0</v>
      </c>
      <c r="R10" s="207"/>
      <c r="S10" s="207"/>
      <c r="T10" s="208">
        <f t="shared" si="22"/>
        <v>0</v>
      </c>
      <c r="U10" s="207"/>
      <c r="V10" s="207"/>
      <c r="W10" s="208">
        <f t="shared" si="24"/>
        <v>0</v>
      </c>
      <c r="X10" s="207"/>
      <c r="Y10" s="207"/>
      <c r="Z10" s="208">
        <f t="shared" si="26"/>
        <v>0</v>
      </c>
      <c r="AA10" s="207"/>
      <c r="AB10" s="207"/>
      <c r="AC10" s="210">
        <f t="shared" si="28"/>
        <v>123.8992</v>
      </c>
      <c r="AD10" s="211">
        <v>123.8992</v>
      </c>
      <c r="AE10" s="207"/>
      <c r="AF10" s="208">
        <f t="shared" si="30"/>
        <v>0</v>
      </c>
      <c r="AG10" s="207"/>
      <c r="AH10" s="207"/>
      <c r="AI10" s="209"/>
      <c r="AJ10" s="210">
        <f t="shared" si="32"/>
        <v>41.61234</v>
      </c>
      <c r="AK10" s="211">
        <v>41.61234</v>
      </c>
      <c r="AL10" s="207"/>
      <c r="AM10" s="207"/>
    </row>
    <row r="11" ht="15.75" hidden="1" customHeight="1" outlineLevel="2">
      <c r="A11" s="203"/>
      <c r="B11" s="204"/>
      <c r="C11" s="205"/>
      <c r="D11" s="206">
        <v>2020.0</v>
      </c>
      <c r="E11" s="193">
        <f t="shared" si="46"/>
        <v>0</v>
      </c>
      <c r="F11" s="193">
        <f t="shared" ref="F11:G11" si="51">I11+L11+O11+R11+U11+X11+AA11+AD11+AK11+AG11</f>
        <v>0</v>
      </c>
      <c r="G11" s="193">
        <f t="shared" si="51"/>
        <v>0</v>
      </c>
      <c r="H11" s="187">
        <f t="shared" si="14"/>
        <v>0</v>
      </c>
      <c r="I11" s="193"/>
      <c r="J11" s="207"/>
      <c r="K11" s="208">
        <f t="shared" si="16"/>
        <v>0</v>
      </c>
      <c r="L11" s="207"/>
      <c r="M11" s="207"/>
      <c r="N11" s="208">
        <f t="shared" si="18"/>
        <v>0</v>
      </c>
      <c r="O11" s="207"/>
      <c r="P11" s="207"/>
      <c r="Q11" s="208">
        <f t="shared" si="20"/>
        <v>0</v>
      </c>
      <c r="R11" s="207"/>
      <c r="S11" s="207"/>
      <c r="T11" s="208">
        <f t="shared" si="22"/>
        <v>0</v>
      </c>
      <c r="U11" s="207"/>
      <c r="V11" s="207"/>
      <c r="W11" s="208">
        <f t="shared" si="24"/>
        <v>0</v>
      </c>
      <c r="X11" s="207"/>
      <c r="Y11" s="207"/>
      <c r="Z11" s="208">
        <f t="shared" si="26"/>
        <v>0</v>
      </c>
      <c r="AA11" s="207"/>
      <c r="AB11" s="207"/>
      <c r="AC11" s="208">
        <f t="shared" si="28"/>
        <v>0</v>
      </c>
      <c r="AD11" s="207"/>
      <c r="AE11" s="207"/>
      <c r="AF11" s="208">
        <f t="shared" si="30"/>
        <v>0</v>
      </c>
      <c r="AG11" s="207"/>
      <c r="AH11" s="207"/>
      <c r="AI11" s="209"/>
      <c r="AJ11" s="208">
        <f t="shared" si="32"/>
        <v>0</v>
      </c>
      <c r="AK11" s="207"/>
      <c r="AL11" s="207"/>
      <c r="AM11" s="207"/>
    </row>
    <row r="12" ht="15.75" hidden="1" customHeight="1" outlineLevel="2">
      <c r="A12" s="203"/>
      <c r="B12" s="204"/>
      <c r="C12" s="205"/>
      <c r="D12" s="213">
        <v>2021.0</v>
      </c>
      <c r="E12" s="193">
        <f t="shared" si="46"/>
        <v>0</v>
      </c>
      <c r="F12" s="193">
        <f t="shared" ref="F12:G12" si="52">I12+L12+O12+R12+U12+X12+AA12+AD12+AK12+AG12</f>
        <v>0</v>
      </c>
      <c r="G12" s="193">
        <f t="shared" si="52"/>
        <v>0</v>
      </c>
      <c r="H12" s="187">
        <f t="shared" si="14"/>
        <v>0</v>
      </c>
      <c r="I12" s="193"/>
      <c r="J12" s="207"/>
      <c r="K12" s="208">
        <f t="shared" si="16"/>
        <v>0</v>
      </c>
      <c r="L12" s="207"/>
      <c r="M12" s="207"/>
      <c r="N12" s="208">
        <f t="shared" si="18"/>
        <v>0</v>
      </c>
      <c r="O12" s="207"/>
      <c r="P12" s="207"/>
      <c r="Q12" s="208">
        <f t="shared" si="20"/>
        <v>0</v>
      </c>
      <c r="R12" s="207"/>
      <c r="S12" s="207"/>
      <c r="T12" s="208">
        <f t="shared" si="22"/>
        <v>0</v>
      </c>
      <c r="U12" s="207"/>
      <c r="V12" s="207"/>
      <c r="W12" s="208">
        <f t="shared" si="24"/>
        <v>0</v>
      </c>
      <c r="X12" s="207"/>
      <c r="Y12" s="207"/>
      <c r="Z12" s="208">
        <f t="shared" si="26"/>
        <v>0</v>
      </c>
      <c r="AA12" s="207"/>
      <c r="AB12" s="207"/>
      <c r="AC12" s="208">
        <f t="shared" si="28"/>
        <v>0</v>
      </c>
      <c r="AD12" s="207"/>
      <c r="AE12" s="207"/>
      <c r="AF12" s="208">
        <f t="shared" si="30"/>
        <v>0</v>
      </c>
      <c r="AG12" s="207"/>
      <c r="AH12" s="207"/>
      <c r="AI12" s="209"/>
      <c r="AJ12" s="208">
        <f t="shared" si="32"/>
        <v>0</v>
      </c>
      <c r="AK12" s="207"/>
      <c r="AL12" s="207"/>
      <c r="AM12" s="207"/>
    </row>
    <row r="13" ht="15.75" hidden="1" customHeight="1" outlineLevel="1">
      <c r="A13" s="195">
        <v>2.0</v>
      </c>
      <c r="B13" s="196" t="s">
        <v>373</v>
      </c>
      <c r="C13" s="197" t="s">
        <v>374</v>
      </c>
      <c r="D13" s="198"/>
      <c r="E13" s="199">
        <f t="shared" ref="E13:G13" si="53">SUM(E14:E20)</f>
        <v>174.208</v>
      </c>
      <c r="F13" s="199">
        <f t="shared" si="53"/>
        <v>174.208</v>
      </c>
      <c r="G13" s="199">
        <f t="shared" si="53"/>
        <v>0</v>
      </c>
      <c r="H13" s="199">
        <f t="shared" si="14"/>
        <v>0</v>
      </c>
      <c r="I13" s="199">
        <f t="shared" ref="I13:J13" si="54">SUM(I14:I20)</f>
        <v>0</v>
      </c>
      <c r="J13" s="198">
        <f t="shared" si="54"/>
        <v>0</v>
      </c>
      <c r="K13" s="198">
        <f t="shared" si="16"/>
        <v>0</v>
      </c>
      <c r="L13" s="198">
        <f t="shared" ref="L13:M13" si="55">SUM(L14:L20)</f>
        <v>0</v>
      </c>
      <c r="M13" s="198">
        <f t="shared" si="55"/>
        <v>0</v>
      </c>
      <c r="N13" s="198">
        <f t="shared" si="18"/>
        <v>0</v>
      </c>
      <c r="O13" s="198">
        <f t="shared" ref="O13:P13" si="56">SUM(O14:O20)</f>
        <v>0</v>
      </c>
      <c r="P13" s="198">
        <f t="shared" si="56"/>
        <v>0</v>
      </c>
      <c r="Q13" s="198">
        <f t="shared" si="20"/>
        <v>0</v>
      </c>
      <c r="R13" s="198">
        <f t="shared" ref="R13:S13" si="57">SUM(R14:R20)</f>
        <v>0</v>
      </c>
      <c r="S13" s="198">
        <f t="shared" si="57"/>
        <v>0</v>
      </c>
      <c r="T13" s="198">
        <f t="shared" si="22"/>
        <v>0</v>
      </c>
      <c r="U13" s="198">
        <f t="shared" ref="U13:V13" si="58">SUM(U14:U20)</f>
        <v>0</v>
      </c>
      <c r="V13" s="198">
        <f t="shared" si="58"/>
        <v>0</v>
      </c>
      <c r="W13" s="198">
        <f t="shared" si="24"/>
        <v>0</v>
      </c>
      <c r="X13" s="198">
        <f t="shared" ref="X13:Y13" si="59">SUM(X14:X20)</f>
        <v>0</v>
      </c>
      <c r="Y13" s="198">
        <f t="shared" si="59"/>
        <v>0</v>
      </c>
      <c r="Z13" s="198">
        <f t="shared" si="26"/>
        <v>0</v>
      </c>
      <c r="AA13" s="198">
        <f t="shared" ref="AA13:AB13" si="60">SUM(AA14:AA20)</f>
        <v>0</v>
      </c>
      <c r="AB13" s="198">
        <f t="shared" si="60"/>
        <v>0</v>
      </c>
      <c r="AC13" s="198">
        <f t="shared" si="28"/>
        <v>0</v>
      </c>
      <c r="AD13" s="198">
        <f t="shared" ref="AD13:AE13" si="61">SUM(AD14:AD20)</f>
        <v>0</v>
      </c>
      <c r="AE13" s="198">
        <f t="shared" si="61"/>
        <v>0</v>
      </c>
      <c r="AF13" s="198">
        <f t="shared" si="30"/>
        <v>0</v>
      </c>
      <c r="AG13" s="200">
        <f t="shared" ref="AG13:AH13" si="62">SUM(AG14:AG20)</f>
        <v>0</v>
      </c>
      <c r="AH13" s="200">
        <f t="shared" si="62"/>
        <v>0</v>
      </c>
      <c r="AI13" s="201"/>
      <c r="AJ13" s="202">
        <f t="shared" si="32"/>
        <v>174.208</v>
      </c>
      <c r="AK13" s="200">
        <f t="shared" ref="AK13:AL13" si="63">SUM(AK14:AK20)</f>
        <v>174.208</v>
      </c>
      <c r="AL13" s="200">
        <f t="shared" si="63"/>
        <v>0</v>
      </c>
      <c r="AM13" s="200"/>
    </row>
    <row r="14" ht="15.75" hidden="1" customHeight="1" outlineLevel="2">
      <c r="A14" s="203"/>
      <c r="B14" s="204"/>
      <c r="C14" s="205"/>
      <c r="D14" s="206">
        <v>2015.0</v>
      </c>
      <c r="E14" s="193">
        <f t="shared" ref="E14:E20" si="65">SUM(F14:G14)</f>
        <v>20.761</v>
      </c>
      <c r="F14" s="193">
        <f t="shared" ref="F14:G14" si="64">I14+L14+O14+R14+U14+X14+AA14+AD14+AK14+AG14</f>
        <v>20.761</v>
      </c>
      <c r="G14" s="193">
        <f t="shared" si="64"/>
        <v>0</v>
      </c>
      <c r="H14" s="187">
        <f t="shared" si="14"/>
        <v>0</v>
      </c>
      <c r="I14" s="193"/>
      <c r="J14" s="207"/>
      <c r="K14" s="208">
        <f t="shared" si="16"/>
        <v>0</v>
      </c>
      <c r="L14" s="207"/>
      <c r="M14" s="207"/>
      <c r="N14" s="208">
        <f t="shared" si="18"/>
        <v>0</v>
      </c>
      <c r="O14" s="207"/>
      <c r="P14" s="207"/>
      <c r="Q14" s="208">
        <f t="shared" si="20"/>
        <v>0</v>
      </c>
      <c r="R14" s="207"/>
      <c r="S14" s="207"/>
      <c r="T14" s="208">
        <f t="shared" si="22"/>
        <v>0</v>
      </c>
      <c r="U14" s="207"/>
      <c r="V14" s="207"/>
      <c r="W14" s="208">
        <f t="shared" si="24"/>
        <v>0</v>
      </c>
      <c r="X14" s="207"/>
      <c r="Y14" s="207"/>
      <c r="Z14" s="208">
        <f t="shared" si="26"/>
        <v>0</v>
      </c>
      <c r="AA14" s="207"/>
      <c r="AB14" s="207"/>
      <c r="AC14" s="208">
        <f t="shared" si="28"/>
        <v>0</v>
      </c>
      <c r="AD14" s="207"/>
      <c r="AE14" s="207"/>
      <c r="AF14" s="208">
        <f t="shared" si="30"/>
        <v>0</v>
      </c>
      <c r="AG14" s="207"/>
      <c r="AH14" s="207"/>
      <c r="AI14" s="209"/>
      <c r="AJ14" s="210">
        <f t="shared" si="32"/>
        <v>20.761</v>
      </c>
      <c r="AK14" s="211">
        <v>20.761</v>
      </c>
      <c r="AL14" s="207"/>
      <c r="AM14" s="207"/>
    </row>
    <row r="15" ht="15.75" hidden="1" customHeight="1" outlineLevel="2">
      <c r="A15" s="203"/>
      <c r="B15" s="204"/>
      <c r="C15" s="205"/>
      <c r="D15" s="206">
        <v>2016.0</v>
      </c>
      <c r="E15" s="193">
        <f t="shared" si="65"/>
        <v>50.451</v>
      </c>
      <c r="F15" s="193">
        <f t="shared" ref="F15:G15" si="66">I15+L15+O15+R15+U15+X15+AA15+AD15+AK15+AG15</f>
        <v>50.451</v>
      </c>
      <c r="G15" s="193">
        <f t="shared" si="66"/>
        <v>0</v>
      </c>
      <c r="H15" s="187">
        <f t="shared" si="14"/>
        <v>0</v>
      </c>
      <c r="I15" s="193"/>
      <c r="J15" s="207"/>
      <c r="K15" s="208">
        <f t="shared" si="16"/>
        <v>0</v>
      </c>
      <c r="L15" s="207"/>
      <c r="M15" s="207"/>
      <c r="N15" s="208">
        <f t="shared" si="18"/>
        <v>0</v>
      </c>
      <c r="O15" s="207"/>
      <c r="P15" s="207"/>
      <c r="Q15" s="208">
        <f t="shared" si="20"/>
        <v>0</v>
      </c>
      <c r="R15" s="207"/>
      <c r="S15" s="207"/>
      <c r="T15" s="208">
        <f t="shared" si="22"/>
        <v>0</v>
      </c>
      <c r="U15" s="207"/>
      <c r="V15" s="207"/>
      <c r="W15" s="208">
        <f t="shared" si="24"/>
        <v>0</v>
      </c>
      <c r="X15" s="207"/>
      <c r="Y15" s="207"/>
      <c r="Z15" s="208">
        <f t="shared" si="26"/>
        <v>0</v>
      </c>
      <c r="AA15" s="207"/>
      <c r="AB15" s="207"/>
      <c r="AC15" s="208">
        <f t="shared" si="28"/>
        <v>0</v>
      </c>
      <c r="AD15" s="207"/>
      <c r="AE15" s="207"/>
      <c r="AF15" s="208">
        <f t="shared" si="30"/>
        <v>0</v>
      </c>
      <c r="AG15" s="207"/>
      <c r="AH15" s="207"/>
      <c r="AI15" s="209"/>
      <c r="AJ15" s="210">
        <f t="shared" si="32"/>
        <v>50.451</v>
      </c>
      <c r="AK15" s="211">
        <v>50.451</v>
      </c>
      <c r="AL15" s="207"/>
      <c r="AM15" s="211"/>
    </row>
    <row r="16" ht="15.75" hidden="1" customHeight="1" outlineLevel="2">
      <c r="A16" s="203"/>
      <c r="B16" s="204"/>
      <c r="C16" s="205"/>
      <c r="D16" s="206">
        <v>2017.0</v>
      </c>
      <c r="E16" s="193">
        <f t="shared" si="65"/>
        <v>0</v>
      </c>
      <c r="F16" s="193">
        <f t="shared" ref="F16:G16" si="67">I16+L16+O16+R16+U16+X16+AA16+AD16+AK16+AG16</f>
        <v>0</v>
      </c>
      <c r="G16" s="193">
        <f t="shared" si="67"/>
        <v>0</v>
      </c>
      <c r="H16" s="187">
        <f t="shared" si="14"/>
        <v>0</v>
      </c>
      <c r="I16" s="193"/>
      <c r="J16" s="207"/>
      <c r="K16" s="208">
        <f t="shared" si="16"/>
        <v>0</v>
      </c>
      <c r="L16" s="207"/>
      <c r="M16" s="207"/>
      <c r="N16" s="208">
        <f t="shared" si="18"/>
        <v>0</v>
      </c>
      <c r="O16" s="207"/>
      <c r="P16" s="207"/>
      <c r="Q16" s="208">
        <f t="shared" si="20"/>
        <v>0</v>
      </c>
      <c r="R16" s="207"/>
      <c r="S16" s="207"/>
      <c r="T16" s="208">
        <f t="shared" si="22"/>
        <v>0</v>
      </c>
      <c r="U16" s="207"/>
      <c r="V16" s="207"/>
      <c r="W16" s="208">
        <f t="shared" si="24"/>
        <v>0</v>
      </c>
      <c r="X16" s="207"/>
      <c r="Y16" s="207"/>
      <c r="Z16" s="208">
        <f t="shared" si="26"/>
        <v>0</v>
      </c>
      <c r="AA16" s="207"/>
      <c r="AB16" s="207"/>
      <c r="AC16" s="208">
        <f t="shared" si="28"/>
        <v>0</v>
      </c>
      <c r="AD16" s="207"/>
      <c r="AE16" s="207"/>
      <c r="AF16" s="208">
        <f t="shared" si="30"/>
        <v>0</v>
      </c>
      <c r="AG16" s="207"/>
      <c r="AH16" s="207"/>
      <c r="AI16" s="209"/>
      <c r="AJ16" s="208">
        <f t="shared" si="32"/>
        <v>0</v>
      </c>
      <c r="AK16" s="207"/>
      <c r="AL16" s="207"/>
      <c r="AM16" s="207"/>
    </row>
    <row r="17" ht="15.75" hidden="1" customHeight="1" outlineLevel="2">
      <c r="A17" s="203"/>
      <c r="B17" s="204"/>
      <c r="C17" s="205"/>
      <c r="D17" s="206">
        <v>2018.0</v>
      </c>
      <c r="E17" s="193">
        <f t="shared" si="65"/>
        <v>0</v>
      </c>
      <c r="F17" s="193">
        <f t="shared" ref="F17:G17" si="68">I17+L17+O17+R17+U17+X17+AA17+AD17+AK17+AG17</f>
        <v>0</v>
      </c>
      <c r="G17" s="193">
        <f t="shared" si="68"/>
        <v>0</v>
      </c>
      <c r="H17" s="187">
        <f t="shared" si="14"/>
        <v>0</v>
      </c>
      <c r="I17" s="193"/>
      <c r="J17" s="207"/>
      <c r="K17" s="208">
        <f t="shared" si="16"/>
        <v>0</v>
      </c>
      <c r="L17" s="207"/>
      <c r="M17" s="207"/>
      <c r="N17" s="208">
        <f t="shared" si="18"/>
        <v>0</v>
      </c>
      <c r="O17" s="207"/>
      <c r="P17" s="207"/>
      <c r="Q17" s="208">
        <f t="shared" si="20"/>
        <v>0</v>
      </c>
      <c r="R17" s="207"/>
      <c r="S17" s="207"/>
      <c r="T17" s="208">
        <f t="shared" si="22"/>
        <v>0</v>
      </c>
      <c r="U17" s="207"/>
      <c r="V17" s="207"/>
      <c r="W17" s="208">
        <f t="shared" si="24"/>
        <v>0</v>
      </c>
      <c r="X17" s="207"/>
      <c r="Y17" s="207"/>
      <c r="Z17" s="208">
        <f t="shared" si="26"/>
        <v>0</v>
      </c>
      <c r="AA17" s="207"/>
      <c r="AB17" s="207"/>
      <c r="AC17" s="208">
        <f t="shared" si="28"/>
        <v>0</v>
      </c>
      <c r="AD17" s="207"/>
      <c r="AE17" s="207"/>
      <c r="AF17" s="208">
        <f t="shared" si="30"/>
        <v>0</v>
      </c>
      <c r="AG17" s="207"/>
      <c r="AH17" s="207"/>
      <c r="AI17" s="209"/>
      <c r="AJ17" s="208">
        <f t="shared" si="32"/>
        <v>0</v>
      </c>
      <c r="AK17" s="207"/>
      <c r="AL17" s="207"/>
      <c r="AM17" s="207"/>
    </row>
    <row r="18" ht="15.75" hidden="1" customHeight="1" outlineLevel="2">
      <c r="A18" s="203"/>
      <c r="B18" s="204"/>
      <c r="C18" s="205"/>
      <c r="D18" s="206">
        <v>2019.0</v>
      </c>
      <c r="E18" s="193">
        <f t="shared" si="65"/>
        <v>102.996</v>
      </c>
      <c r="F18" s="193">
        <f t="shared" ref="F18:G18" si="69">I18+L18+O18+R18+U18+X18+AA18+AD18+AK18+AG18</f>
        <v>102.996</v>
      </c>
      <c r="G18" s="193">
        <f t="shared" si="69"/>
        <v>0</v>
      </c>
      <c r="H18" s="187">
        <f t="shared" si="14"/>
        <v>0</v>
      </c>
      <c r="I18" s="193"/>
      <c r="J18" s="207"/>
      <c r="K18" s="208">
        <f t="shared" si="16"/>
        <v>0</v>
      </c>
      <c r="L18" s="207"/>
      <c r="M18" s="207"/>
      <c r="N18" s="208">
        <f t="shared" si="18"/>
        <v>0</v>
      </c>
      <c r="O18" s="207"/>
      <c r="P18" s="207"/>
      <c r="Q18" s="208">
        <f t="shared" si="20"/>
        <v>0</v>
      </c>
      <c r="R18" s="207"/>
      <c r="S18" s="207"/>
      <c r="T18" s="208">
        <f t="shared" si="22"/>
        <v>0</v>
      </c>
      <c r="U18" s="207"/>
      <c r="V18" s="207"/>
      <c r="W18" s="208">
        <f t="shared" si="24"/>
        <v>0</v>
      </c>
      <c r="X18" s="207"/>
      <c r="Y18" s="207"/>
      <c r="Z18" s="208">
        <f t="shared" si="26"/>
        <v>0</v>
      </c>
      <c r="AA18" s="207"/>
      <c r="AB18" s="207"/>
      <c r="AC18" s="208">
        <f t="shared" si="28"/>
        <v>0</v>
      </c>
      <c r="AD18" s="207"/>
      <c r="AE18" s="207"/>
      <c r="AF18" s="208">
        <f t="shared" si="30"/>
        <v>0</v>
      </c>
      <c r="AG18" s="207"/>
      <c r="AH18" s="207"/>
      <c r="AI18" s="209"/>
      <c r="AJ18" s="210">
        <f t="shared" si="32"/>
        <v>102.996</v>
      </c>
      <c r="AK18" s="211">
        <v>102.996</v>
      </c>
      <c r="AL18" s="207"/>
      <c r="AM18" s="207"/>
    </row>
    <row r="19" ht="15.75" hidden="1" customHeight="1" outlineLevel="2">
      <c r="A19" s="203"/>
      <c r="B19" s="204"/>
      <c r="C19" s="205"/>
      <c r="D19" s="206">
        <v>2020.0</v>
      </c>
      <c r="E19" s="193">
        <f t="shared" si="65"/>
        <v>0</v>
      </c>
      <c r="F19" s="193">
        <f t="shared" ref="F19:G19" si="70">I19+L19+O19+R19+U19+X19+AA19+AD19+AK19+AG19</f>
        <v>0</v>
      </c>
      <c r="G19" s="193">
        <f t="shared" si="70"/>
        <v>0</v>
      </c>
      <c r="H19" s="187">
        <f t="shared" si="14"/>
        <v>0</v>
      </c>
      <c r="I19" s="193"/>
      <c r="J19" s="207"/>
      <c r="K19" s="208">
        <f t="shared" si="16"/>
        <v>0</v>
      </c>
      <c r="L19" s="207"/>
      <c r="M19" s="207"/>
      <c r="N19" s="208">
        <f t="shared" si="18"/>
        <v>0</v>
      </c>
      <c r="O19" s="207"/>
      <c r="P19" s="207"/>
      <c r="Q19" s="208">
        <f t="shared" si="20"/>
        <v>0</v>
      </c>
      <c r="R19" s="207"/>
      <c r="S19" s="207"/>
      <c r="T19" s="208">
        <f t="shared" si="22"/>
        <v>0</v>
      </c>
      <c r="U19" s="207"/>
      <c r="V19" s="207"/>
      <c r="W19" s="208">
        <f t="shared" si="24"/>
        <v>0</v>
      </c>
      <c r="X19" s="207"/>
      <c r="Y19" s="207"/>
      <c r="Z19" s="208">
        <f t="shared" si="26"/>
        <v>0</v>
      </c>
      <c r="AA19" s="207"/>
      <c r="AB19" s="207"/>
      <c r="AC19" s="208">
        <f t="shared" si="28"/>
        <v>0</v>
      </c>
      <c r="AD19" s="207"/>
      <c r="AE19" s="207"/>
      <c r="AF19" s="208">
        <f t="shared" si="30"/>
        <v>0</v>
      </c>
      <c r="AG19" s="207"/>
      <c r="AH19" s="207"/>
      <c r="AI19" s="209"/>
      <c r="AJ19" s="208">
        <f t="shared" si="32"/>
        <v>0</v>
      </c>
      <c r="AK19" s="207"/>
      <c r="AL19" s="207"/>
      <c r="AM19" s="207"/>
    </row>
    <row r="20" ht="15.75" hidden="1" customHeight="1" outlineLevel="2">
      <c r="A20" s="203"/>
      <c r="B20" s="204"/>
      <c r="C20" s="205"/>
      <c r="D20" s="213">
        <v>2021.0</v>
      </c>
      <c r="E20" s="193">
        <f t="shared" si="65"/>
        <v>0</v>
      </c>
      <c r="F20" s="193">
        <f t="shared" ref="F20:G20" si="71">I20+L20+O20+R20+U20+X20+AA20+AD20+AK20+AG20</f>
        <v>0</v>
      </c>
      <c r="G20" s="193">
        <f t="shared" si="71"/>
        <v>0</v>
      </c>
      <c r="H20" s="187">
        <f t="shared" si="14"/>
        <v>0</v>
      </c>
      <c r="I20" s="193"/>
      <c r="J20" s="207"/>
      <c r="K20" s="208">
        <f t="shared" si="16"/>
        <v>0</v>
      </c>
      <c r="L20" s="207"/>
      <c r="M20" s="207"/>
      <c r="N20" s="208">
        <f t="shared" si="18"/>
        <v>0</v>
      </c>
      <c r="O20" s="207"/>
      <c r="P20" s="207"/>
      <c r="Q20" s="208">
        <f t="shared" si="20"/>
        <v>0</v>
      </c>
      <c r="R20" s="207"/>
      <c r="S20" s="207"/>
      <c r="T20" s="208">
        <f t="shared" si="22"/>
        <v>0</v>
      </c>
      <c r="U20" s="207"/>
      <c r="V20" s="207"/>
      <c r="W20" s="208">
        <f t="shared" si="24"/>
        <v>0</v>
      </c>
      <c r="X20" s="207"/>
      <c r="Y20" s="207"/>
      <c r="Z20" s="208">
        <f t="shared" si="26"/>
        <v>0</v>
      </c>
      <c r="AA20" s="207"/>
      <c r="AB20" s="207"/>
      <c r="AC20" s="208">
        <f t="shared" si="28"/>
        <v>0</v>
      </c>
      <c r="AD20" s="207"/>
      <c r="AE20" s="207"/>
      <c r="AF20" s="208">
        <f t="shared" si="30"/>
        <v>0</v>
      </c>
      <c r="AG20" s="207"/>
      <c r="AH20" s="207"/>
      <c r="AI20" s="209"/>
      <c r="AJ20" s="208">
        <f t="shared" si="32"/>
        <v>0</v>
      </c>
      <c r="AK20" s="207"/>
      <c r="AL20" s="207"/>
      <c r="AM20" s="207"/>
    </row>
    <row r="21" ht="15.75" hidden="1" customHeight="1" outlineLevel="1">
      <c r="A21" s="195">
        <v>3.0</v>
      </c>
      <c r="B21" s="196" t="s">
        <v>375</v>
      </c>
      <c r="C21" s="197" t="s">
        <v>376</v>
      </c>
      <c r="D21" s="198"/>
      <c r="E21" s="199">
        <f t="shared" ref="E21:G21" si="72">SUM(E22:E28)</f>
        <v>1214.844</v>
      </c>
      <c r="F21" s="199">
        <f t="shared" si="72"/>
        <v>1214.844</v>
      </c>
      <c r="G21" s="199">
        <f t="shared" si="72"/>
        <v>0</v>
      </c>
      <c r="H21" s="199">
        <f t="shared" si="14"/>
        <v>0</v>
      </c>
      <c r="I21" s="199">
        <f t="shared" ref="I21:J21" si="73">SUM(I22:I28)</f>
        <v>0</v>
      </c>
      <c r="J21" s="198">
        <f t="shared" si="73"/>
        <v>0</v>
      </c>
      <c r="K21" s="198">
        <f t="shared" si="16"/>
        <v>0</v>
      </c>
      <c r="L21" s="198">
        <f t="shared" ref="L21:M21" si="74">SUM(L22:L28)</f>
        <v>0</v>
      </c>
      <c r="M21" s="198">
        <f t="shared" si="74"/>
        <v>0</v>
      </c>
      <c r="N21" s="198">
        <f t="shared" si="18"/>
        <v>115</v>
      </c>
      <c r="O21" s="198">
        <f t="shared" ref="O21:P21" si="75">SUM(O22:O28)</f>
        <v>115</v>
      </c>
      <c r="P21" s="198">
        <f t="shared" si="75"/>
        <v>0</v>
      </c>
      <c r="Q21" s="198">
        <f t="shared" si="20"/>
        <v>0</v>
      </c>
      <c r="R21" s="198">
        <f t="shared" ref="R21:S21" si="76">SUM(R22:R28)</f>
        <v>0</v>
      </c>
      <c r="S21" s="198">
        <f t="shared" si="76"/>
        <v>0</v>
      </c>
      <c r="T21" s="198">
        <f t="shared" si="22"/>
        <v>0</v>
      </c>
      <c r="U21" s="198">
        <f t="shared" ref="U21:V21" si="77">SUM(U22:U28)</f>
        <v>0</v>
      </c>
      <c r="V21" s="198">
        <f t="shared" si="77"/>
        <v>0</v>
      </c>
      <c r="W21" s="198">
        <f t="shared" si="24"/>
        <v>0</v>
      </c>
      <c r="X21" s="198">
        <f t="shared" ref="X21:Y21" si="78">SUM(X22:X28)</f>
        <v>0</v>
      </c>
      <c r="Y21" s="198">
        <f t="shared" si="78"/>
        <v>0</v>
      </c>
      <c r="Z21" s="198">
        <f t="shared" si="26"/>
        <v>0</v>
      </c>
      <c r="AA21" s="198">
        <f t="shared" ref="AA21:AB21" si="79">SUM(AA22:AA28)</f>
        <v>0</v>
      </c>
      <c r="AB21" s="198">
        <f t="shared" si="79"/>
        <v>0</v>
      </c>
      <c r="AC21" s="198">
        <f t="shared" si="28"/>
        <v>0</v>
      </c>
      <c r="AD21" s="198">
        <f t="shared" ref="AD21:AE21" si="80">SUM(AD22:AD28)</f>
        <v>0</v>
      </c>
      <c r="AE21" s="198">
        <f t="shared" si="80"/>
        <v>0</v>
      </c>
      <c r="AF21" s="198">
        <f t="shared" si="30"/>
        <v>980.24</v>
      </c>
      <c r="AG21" s="200">
        <f t="shared" ref="AG21:AH21" si="81">SUM(AG22:AG28)</f>
        <v>980.24</v>
      </c>
      <c r="AH21" s="200">
        <f t="shared" si="81"/>
        <v>0</v>
      </c>
      <c r="AI21" s="201"/>
      <c r="AJ21" s="202">
        <f t="shared" si="32"/>
        <v>119.604</v>
      </c>
      <c r="AK21" s="200">
        <f t="shared" ref="AK21:AL21" si="82">SUM(AK22:AK28)</f>
        <v>119.604</v>
      </c>
      <c r="AL21" s="200">
        <f t="shared" si="82"/>
        <v>0</v>
      </c>
      <c r="AM21" s="200"/>
    </row>
    <row r="22" ht="15.75" hidden="1" customHeight="1" outlineLevel="2">
      <c r="A22" s="203"/>
      <c r="B22" s="204"/>
      <c r="C22" s="205"/>
      <c r="D22" s="206">
        <v>2015.0</v>
      </c>
      <c r="E22" s="193">
        <f t="shared" ref="E22:E28" si="84">SUM(F22:G22)</f>
        <v>36.894</v>
      </c>
      <c r="F22" s="193">
        <f t="shared" ref="F22:G22" si="83">I22+L22+O22+R22+U22+X22+AA22+AD22+AK22+AG22</f>
        <v>36.894</v>
      </c>
      <c r="G22" s="193">
        <f t="shared" si="83"/>
        <v>0</v>
      </c>
      <c r="H22" s="187">
        <f t="shared" si="14"/>
        <v>0</v>
      </c>
      <c r="I22" s="193"/>
      <c r="J22" s="207"/>
      <c r="K22" s="208">
        <f t="shared" si="16"/>
        <v>0</v>
      </c>
      <c r="L22" s="207"/>
      <c r="M22" s="207"/>
      <c r="N22" s="208">
        <f t="shared" si="18"/>
        <v>0</v>
      </c>
      <c r="O22" s="207"/>
      <c r="P22" s="207"/>
      <c r="Q22" s="208">
        <f t="shared" si="20"/>
        <v>0</v>
      </c>
      <c r="R22" s="207"/>
      <c r="S22" s="207"/>
      <c r="T22" s="208">
        <f t="shared" si="22"/>
        <v>0</v>
      </c>
      <c r="U22" s="207"/>
      <c r="V22" s="207"/>
      <c r="W22" s="208">
        <f t="shared" si="24"/>
        <v>0</v>
      </c>
      <c r="X22" s="207"/>
      <c r="Y22" s="207"/>
      <c r="Z22" s="208">
        <f t="shared" si="26"/>
        <v>0</v>
      </c>
      <c r="AA22" s="207"/>
      <c r="AB22" s="207"/>
      <c r="AC22" s="208">
        <f t="shared" si="28"/>
        <v>0</v>
      </c>
      <c r="AD22" s="207"/>
      <c r="AE22" s="207"/>
      <c r="AF22" s="208">
        <f t="shared" si="30"/>
        <v>0</v>
      </c>
      <c r="AG22" s="207"/>
      <c r="AH22" s="207"/>
      <c r="AI22" s="209"/>
      <c r="AJ22" s="210">
        <f t="shared" si="32"/>
        <v>36.894</v>
      </c>
      <c r="AK22" s="211">
        <v>36.894</v>
      </c>
      <c r="AL22" s="207"/>
      <c r="AM22" s="207"/>
    </row>
    <row r="23" ht="15.75" hidden="1" customHeight="1" outlineLevel="2">
      <c r="A23" s="203"/>
      <c r="B23" s="204"/>
      <c r="C23" s="205"/>
      <c r="D23" s="206">
        <v>2016.0</v>
      </c>
      <c r="E23" s="193">
        <f t="shared" si="84"/>
        <v>0</v>
      </c>
      <c r="F23" s="193">
        <f t="shared" ref="F23:G23" si="85">I23+L23+O23+R23+U23+X23+AA23+AD23+AK23+AG23</f>
        <v>0</v>
      </c>
      <c r="G23" s="193">
        <f t="shared" si="85"/>
        <v>0</v>
      </c>
      <c r="H23" s="187">
        <f t="shared" si="14"/>
        <v>0</v>
      </c>
      <c r="I23" s="193"/>
      <c r="J23" s="207"/>
      <c r="K23" s="208">
        <f t="shared" si="16"/>
        <v>0</v>
      </c>
      <c r="L23" s="207"/>
      <c r="M23" s="207"/>
      <c r="N23" s="208">
        <f t="shared" si="18"/>
        <v>0</v>
      </c>
      <c r="O23" s="207"/>
      <c r="P23" s="207"/>
      <c r="Q23" s="208">
        <f t="shared" si="20"/>
        <v>0</v>
      </c>
      <c r="R23" s="207"/>
      <c r="S23" s="207"/>
      <c r="T23" s="208">
        <f t="shared" si="22"/>
        <v>0</v>
      </c>
      <c r="U23" s="207"/>
      <c r="V23" s="207"/>
      <c r="W23" s="208">
        <f t="shared" si="24"/>
        <v>0</v>
      </c>
      <c r="X23" s="207"/>
      <c r="Y23" s="207"/>
      <c r="Z23" s="208">
        <f t="shared" si="26"/>
        <v>0</v>
      </c>
      <c r="AA23" s="207"/>
      <c r="AB23" s="207"/>
      <c r="AC23" s="208">
        <f t="shared" si="28"/>
        <v>0</v>
      </c>
      <c r="AD23" s="207"/>
      <c r="AE23" s="207"/>
      <c r="AF23" s="208">
        <f t="shared" si="30"/>
        <v>0</v>
      </c>
      <c r="AG23" s="207"/>
      <c r="AH23" s="207"/>
      <c r="AI23" s="209"/>
      <c r="AJ23" s="208">
        <f t="shared" si="32"/>
        <v>0</v>
      </c>
      <c r="AK23" s="207"/>
      <c r="AL23" s="207"/>
      <c r="AM23" s="207"/>
    </row>
    <row r="24" ht="15.75" hidden="1" customHeight="1" outlineLevel="2">
      <c r="A24" s="203"/>
      <c r="B24" s="204"/>
      <c r="C24" s="205"/>
      <c r="D24" s="206">
        <v>2017.0</v>
      </c>
      <c r="E24" s="193">
        <f t="shared" si="84"/>
        <v>0</v>
      </c>
      <c r="F24" s="193">
        <f t="shared" ref="F24:G24" si="86">I24+L24+O24+R24+U24+X24+AA24+AD24+AK24+AG24</f>
        <v>0</v>
      </c>
      <c r="G24" s="193">
        <f t="shared" si="86"/>
        <v>0</v>
      </c>
      <c r="H24" s="187">
        <f t="shared" si="14"/>
        <v>0</v>
      </c>
      <c r="I24" s="193"/>
      <c r="J24" s="207"/>
      <c r="K24" s="208">
        <f t="shared" si="16"/>
        <v>0</v>
      </c>
      <c r="L24" s="207"/>
      <c r="M24" s="207"/>
      <c r="N24" s="208">
        <f t="shared" si="18"/>
        <v>0</v>
      </c>
      <c r="O24" s="207"/>
      <c r="P24" s="207"/>
      <c r="Q24" s="208">
        <f t="shared" si="20"/>
        <v>0</v>
      </c>
      <c r="R24" s="207"/>
      <c r="S24" s="207"/>
      <c r="T24" s="208">
        <f t="shared" si="22"/>
        <v>0</v>
      </c>
      <c r="U24" s="207"/>
      <c r="V24" s="207"/>
      <c r="W24" s="208">
        <f t="shared" si="24"/>
        <v>0</v>
      </c>
      <c r="X24" s="207"/>
      <c r="Y24" s="207"/>
      <c r="Z24" s="208">
        <f t="shared" si="26"/>
        <v>0</v>
      </c>
      <c r="AA24" s="207"/>
      <c r="AB24" s="207"/>
      <c r="AC24" s="208">
        <f t="shared" si="28"/>
        <v>0</v>
      </c>
      <c r="AD24" s="207"/>
      <c r="AE24" s="207"/>
      <c r="AF24" s="208">
        <f t="shared" si="30"/>
        <v>0</v>
      </c>
      <c r="AG24" s="207"/>
      <c r="AH24" s="207"/>
      <c r="AI24" s="209"/>
      <c r="AJ24" s="208">
        <f t="shared" si="32"/>
        <v>0</v>
      </c>
      <c r="AK24" s="207"/>
      <c r="AL24" s="207"/>
      <c r="AM24" s="207"/>
    </row>
    <row r="25" ht="15.75" hidden="1" customHeight="1" outlineLevel="2">
      <c r="A25" s="203"/>
      <c r="B25" s="204"/>
      <c r="C25" s="205"/>
      <c r="D25" s="206">
        <v>2018.0</v>
      </c>
      <c r="E25" s="193">
        <f t="shared" si="84"/>
        <v>0</v>
      </c>
      <c r="F25" s="193">
        <f t="shared" ref="F25:G25" si="87">I25+L25+O25+R25+U25+X25+AA25+AD25+AK25+AG25</f>
        <v>0</v>
      </c>
      <c r="G25" s="193">
        <f t="shared" si="87"/>
        <v>0</v>
      </c>
      <c r="H25" s="187">
        <f t="shared" si="14"/>
        <v>0</v>
      </c>
      <c r="I25" s="193"/>
      <c r="J25" s="207"/>
      <c r="K25" s="208">
        <f t="shared" si="16"/>
        <v>0</v>
      </c>
      <c r="L25" s="207"/>
      <c r="M25" s="207"/>
      <c r="N25" s="208">
        <f t="shared" si="18"/>
        <v>0</v>
      </c>
      <c r="O25" s="207"/>
      <c r="P25" s="207"/>
      <c r="Q25" s="208">
        <f t="shared" si="20"/>
        <v>0</v>
      </c>
      <c r="R25" s="207"/>
      <c r="S25" s="207"/>
      <c r="T25" s="208">
        <f t="shared" si="22"/>
        <v>0</v>
      </c>
      <c r="U25" s="207"/>
      <c r="V25" s="207"/>
      <c r="W25" s="208">
        <f t="shared" si="24"/>
        <v>0</v>
      </c>
      <c r="X25" s="207"/>
      <c r="Y25" s="207"/>
      <c r="Z25" s="208">
        <f t="shared" si="26"/>
        <v>0</v>
      </c>
      <c r="AA25" s="207"/>
      <c r="AB25" s="207"/>
      <c r="AC25" s="208">
        <f t="shared" si="28"/>
        <v>0</v>
      </c>
      <c r="AD25" s="207"/>
      <c r="AE25" s="207"/>
      <c r="AF25" s="208">
        <f t="shared" si="30"/>
        <v>0</v>
      </c>
      <c r="AG25" s="207"/>
      <c r="AH25" s="207"/>
      <c r="AI25" s="209"/>
      <c r="AJ25" s="208">
        <f t="shared" si="32"/>
        <v>0</v>
      </c>
      <c r="AK25" s="207"/>
      <c r="AL25" s="207"/>
      <c r="AM25" s="207"/>
    </row>
    <row r="26" ht="15.75" hidden="1" customHeight="1" outlineLevel="2">
      <c r="A26" s="203"/>
      <c r="B26" s="204"/>
      <c r="C26" s="205"/>
      <c r="D26" s="206">
        <v>2019.0</v>
      </c>
      <c r="E26" s="193">
        <f t="shared" si="84"/>
        <v>59.75</v>
      </c>
      <c r="F26" s="193">
        <f t="shared" ref="F26:G26" si="88">I26+L26+O26+R26+U26+X26+AA26+AD26+AK26+AG26</f>
        <v>59.75</v>
      </c>
      <c r="G26" s="193">
        <f t="shared" si="88"/>
        <v>0</v>
      </c>
      <c r="H26" s="187">
        <f t="shared" si="14"/>
        <v>0</v>
      </c>
      <c r="I26" s="193"/>
      <c r="J26" s="207"/>
      <c r="K26" s="208">
        <f t="shared" si="16"/>
        <v>0</v>
      </c>
      <c r="L26" s="207"/>
      <c r="M26" s="207"/>
      <c r="N26" s="208">
        <f t="shared" si="18"/>
        <v>0</v>
      </c>
      <c r="O26" s="207"/>
      <c r="P26" s="207"/>
      <c r="Q26" s="208">
        <f t="shared" si="20"/>
        <v>0</v>
      </c>
      <c r="R26" s="207"/>
      <c r="S26" s="207"/>
      <c r="T26" s="208">
        <f t="shared" si="22"/>
        <v>0</v>
      </c>
      <c r="U26" s="207"/>
      <c r="V26" s="207"/>
      <c r="W26" s="208">
        <f t="shared" si="24"/>
        <v>0</v>
      </c>
      <c r="X26" s="207"/>
      <c r="Y26" s="207"/>
      <c r="Z26" s="208">
        <f t="shared" si="26"/>
        <v>0</v>
      </c>
      <c r="AA26" s="207"/>
      <c r="AB26" s="207"/>
      <c r="AC26" s="208">
        <f t="shared" si="28"/>
        <v>0</v>
      </c>
      <c r="AD26" s="207"/>
      <c r="AE26" s="207"/>
      <c r="AF26" s="210">
        <f t="shared" si="30"/>
        <v>3.24</v>
      </c>
      <c r="AG26" s="211">
        <v>3.24</v>
      </c>
      <c r="AH26" s="207"/>
      <c r="AI26" s="209"/>
      <c r="AJ26" s="210">
        <f t="shared" si="32"/>
        <v>56.51</v>
      </c>
      <c r="AK26" s="211">
        <v>56.51</v>
      </c>
      <c r="AL26" s="207"/>
      <c r="AM26" s="207"/>
    </row>
    <row r="27" ht="15.75" hidden="1" customHeight="1" outlineLevel="2">
      <c r="A27" s="203"/>
      <c r="B27" s="204"/>
      <c r="C27" s="205"/>
      <c r="D27" s="206">
        <v>2020.0</v>
      </c>
      <c r="E27" s="193">
        <f t="shared" si="84"/>
        <v>1118.2</v>
      </c>
      <c r="F27" s="193">
        <f t="shared" ref="F27:G27" si="89">I27+L27+O27+R27+U27+X27+AA27+AD27+AK27+AG27</f>
        <v>1118.2</v>
      </c>
      <c r="G27" s="193">
        <f t="shared" si="89"/>
        <v>0</v>
      </c>
      <c r="H27" s="187">
        <f t="shared" si="14"/>
        <v>0</v>
      </c>
      <c r="I27" s="193"/>
      <c r="J27" s="207"/>
      <c r="K27" s="208">
        <f t="shared" si="16"/>
        <v>0</v>
      </c>
      <c r="L27" s="207"/>
      <c r="M27" s="207"/>
      <c r="N27" s="210">
        <f t="shared" si="18"/>
        <v>115</v>
      </c>
      <c r="O27" s="211">
        <v>115.0</v>
      </c>
      <c r="P27" s="207"/>
      <c r="Q27" s="208">
        <f t="shared" si="20"/>
        <v>0</v>
      </c>
      <c r="R27" s="207"/>
      <c r="S27" s="207"/>
      <c r="T27" s="208">
        <f t="shared" si="22"/>
        <v>0</v>
      </c>
      <c r="U27" s="207"/>
      <c r="V27" s="207"/>
      <c r="W27" s="208">
        <f t="shared" si="24"/>
        <v>0</v>
      </c>
      <c r="X27" s="207"/>
      <c r="Y27" s="207"/>
      <c r="Z27" s="208">
        <f t="shared" si="26"/>
        <v>0</v>
      </c>
      <c r="AA27" s="207"/>
      <c r="AB27" s="207"/>
      <c r="AC27" s="208">
        <f t="shared" si="28"/>
        <v>0</v>
      </c>
      <c r="AD27" s="207"/>
      <c r="AE27" s="207"/>
      <c r="AF27" s="210">
        <f t="shared" si="30"/>
        <v>977</v>
      </c>
      <c r="AG27" s="211">
        <v>977.0</v>
      </c>
      <c r="AH27" s="207"/>
      <c r="AI27" s="212" t="s">
        <v>377</v>
      </c>
      <c r="AJ27" s="210">
        <f t="shared" si="32"/>
        <v>26.2</v>
      </c>
      <c r="AK27" s="211">
        <v>26.2</v>
      </c>
      <c r="AL27" s="207"/>
      <c r="AM27" s="207"/>
    </row>
    <row r="28" ht="15.75" hidden="1" customHeight="1" outlineLevel="2">
      <c r="A28" s="203"/>
      <c r="B28" s="204"/>
      <c r="C28" s="205"/>
      <c r="D28" s="213">
        <v>2021.0</v>
      </c>
      <c r="E28" s="193">
        <f t="shared" si="84"/>
        <v>0</v>
      </c>
      <c r="F28" s="193">
        <f t="shared" ref="F28:G28" si="90">I28+L28+O28+R28+U28+X28+AA28+AD28+AK28+AG28</f>
        <v>0</v>
      </c>
      <c r="G28" s="193">
        <f t="shared" si="90"/>
        <v>0</v>
      </c>
      <c r="H28" s="187">
        <f t="shared" si="14"/>
        <v>0</v>
      </c>
      <c r="I28" s="193"/>
      <c r="J28" s="207"/>
      <c r="K28" s="208">
        <f t="shared" si="16"/>
        <v>0</v>
      </c>
      <c r="L28" s="207"/>
      <c r="M28" s="207"/>
      <c r="N28" s="210">
        <f t="shared" si="18"/>
        <v>0</v>
      </c>
      <c r="O28" s="211"/>
      <c r="P28" s="207"/>
      <c r="Q28" s="208">
        <f t="shared" si="20"/>
        <v>0</v>
      </c>
      <c r="R28" s="207"/>
      <c r="S28" s="207"/>
      <c r="T28" s="208">
        <f t="shared" si="22"/>
        <v>0</v>
      </c>
      <c r="U28" s="207"/>
      <c r="V28" s="207"/>
      <c r="W28" s="208">
        <f t="shared" si="24"/>
        <v>0</v>
      </c>
      <c r="X28" s="207"/>
      <c r="Y28" s="207"/>
      <c r="Z28" s="208">
        <f t="shared" si="26"/>
        <v>0</v>
      </c>
      <c r="AA28" s="207"/>
      <c r="AB28" s="207"/>
      <c r="AC28" s="208">
        <f t="shared" si="28"/>
        <v>0</v>
      </c>
      <c r="AD28" s="207"/>
      <c r="AE28" s="207"/>
      <c r="AF28" s="210">
        <f t="shared" si="30"/>
        <v>0</v>
      </c>
      <c r="AG28" s="211"/>
      <c r="AH28" s="207"/>
      <c r="AI28" s="209"/>
      <c r="AJ28" s="210">
        <f t="shared" si="32"/>
        <v>0</v>
      </c>
      <c r="AK28" s="211"/>
      <c r="AL28" s="207"/>
      <c r="AM28" s="207"/>
    </row>
    <row r="29" ht="15.75" hidden="1" customHeight="1" outlineLevel="1">
      <c r="A29" s="195">
        <v>4.0</v>
      </c>
      <c r="B29" s="196" t="s">
        <v>378</v>
      </c>
      <c r="C29" s="197" t="s">
        <v>379</v>
      </c>
      <c r="D29" s="198"/>
      <c r="E29" s="199">
        <f t="shared" ref="E29:G29" si="91">SUM(E30:E36)</f>
        <v>537.00926</v>
      </c>
      <c r="F29" s="199">
        <f t="shared" si="91"/>
        <v>537.00926</v>
      </c>
      <c r="G29" s="199">
        <f t="shared" si="91"/>
        <v>0</v>
      </c>
      <c r="H29" s="199">
        <f t="shared" si="14"/>
        <v>0</v>
      </c>
      <c r="I29" s="199">
        <f t="shared" ref="I29:J29" si="92">SUM(I30:I36)</f>
        <v>0</v>
      </c>
      <c r="J29" s="198">
        <f t="shared" si="92"/>
        <v>0</v>
      </c>
      <c r="K29" s="198">
        <f t="shared" si="16"/>
        <v>0</v>
      </c>
      <c r="L29" s="198">
        <f t="shared" ref="L29:M29" si="93">SUM(L30:L36)</f>
        <v>0</v>
      </c>
      <c r="M29" s="198">
        <f t="shared" si="93"/>
        <v>0</v>
      </c>
      <c r="N29" s="198">
        <f t="shared" si="18"/>
        <v>0</v>
      </c>
      <c r="O29" s="198">
        <f t="shared" ref="O29:P29" si="94">SUM(O30:O36)</f>
        <v>0</v>
      </c>
      <c r="P29" s="198">
        <f t="shared" si="94"/>
        <v>0</v>
      </c>
      <c r="Q29" s="198">
        <f t="shared" si="20"/>
        <v>0</v>
      </c>
      <c r="R29" s="198">
        <f t="shared" ref="R29:S29" si="95">SUM(R30:R36)</f>
        <v>0</v>
      </c>
      <c r="S29" s="198">
        <f t="shared" si="95"/>
        <v>0</v>
      </c>
      <c r="T29" s="198">
        <f t="shared" si="22"/>
        <v>0</v>
      </c>
      <c r="U29" s="198">
        <f t="shared" ref="U29:V29" si="96">SUM(U30:U36)</f>
        <v>0</v>
      </c>
      <c r="V29" s="198">
        <f t="shared" si="96"/>
        <v>0</v>
      </c>
      <c r="W29" s="198">
        <f t="shared" si="24"/>
        <v>0</v>
      </c>
      <c r="X29" s="198">
        <f t="shared" ref="X29:Y29" si="97">SUM(X30:X36)</f>
        <v>0</v>
      </c>
      <c r="Y29" s="198">
        <f t="shared" si="97"/>
        <v>0</v>
      </c>
      <c r="Z29" s="198">
        <f t="shared" si="26"/>
        <v>0</v>
      </c>
      <c r="AA29" s="198">
        <f t="shared" ref="AA29:AB29" si="98">SUM(AA30:AA36)</f>
        <v>0</v>
      </c>
      <c r="AB29" s="198">
        <f t="shared" si="98"/>
        <v>0</v>
      </c>
      <c r="AC29" s="198">
        <f t="shared" si="28"/>
        <v>0</v>
      </c>
      <c r="AD29" s="198">
        <f t="shared" ref="AD29:AE29" si="99">SUM(AD30:AD36)</f>
        <v>0</v>
      </c>
      <c r="AE29" s="198">
        <f t="shared" si="99"/>
        <v>0</v>
      </c>
      <c r="AF29" s="198">
        <f t="shared" si="30"/>
        <v>514.24626</v>
      </c>
      <c r="AG29" s="200">
        <f t="shared" ref="AG29:AH29" si="100">SUM(AG30:AG36)</f>
        <v>514.24626</v>
      </c>
      <c r="AH29" s="200">
        <f t="shared" si="100"/>
        <v>0</v>
      </c>
      <c r="AI29" s="201"/>
      <c r="AJ29" s="202">
        <f t="shared" si="32"/>
        <v>22.763</v>
      </c>
      <c r="AK29" s="200">
        <f t="shared" ref="AK29:AL29" si="101">SUM(AK30:AK36)</f>
        <v>22.763</v>
      </c>
      <c r="AL29" s="200">
        <f t="shared" si="101"/>
        <v>0</v>
      </c>
      <c r="AM29" s="200"/>
    </row>
    <row r="30" ht="15.75" hidden="1" customHeight="1" outlineLevel="2">
      <c r="A30" s="203"/>
      <c r="B30" s="204"/>
      <c r="C30" s="205"/>
      <c r="D30" s="206">
        <v>2015.0</v>
      </c>
      <c r="E30" s="193">
        <f t="shared" ref="E30:E36" si="103">SUM(F30:G30)</f>
        <v>315.84212</v>
      </c>
      <c r="F30" s="193">
        <f t="shared" ref="F30:G30" si="102">I30+L30+O30+R30+U30+X30+AA30+AD30+AK30+AG30</f>
        <v>315.84212</v>
      </c>
      <c r="G30" s="193">
        <f t="shared" si="102"/>
        <v>0</v>
      </c>
      <c r="H30" s="187">
        <f t="shared" si="14"/>
        <v>0</v>
      </c>
      <c r="I30" s="193"/>
      <c r="J30" s="207"/>
      <c r="K30" s="208">
        <f t="shared" si="16"/>
        <v>0</v>
      </c>
      <c r="L30" s="207"/>
      <c r="M30" s="207"/>
      <c r="N30" s="208">
        <f t="shared" si="18"/>
        <v>0</v>
      </c>
      <c r="O30" s="207"/>
      <c r="P30" s="207"/>
      <c r="Q30" s="208">
        <f t="shared" si="20"/>
        <v>0</v>
      </c>
      <c r="R30" s="207"/>
      <c r="S30" s="207"/>
      <c r="T30" s="208">
        <f t="shared" si="22"/>
        <v>0</v>
      </c>
      <c r="U30" s="207"/>
      <c r="V30" s="207"/>
      <c r="W30" s="208">
        <f t="shared" si="24"/>
        <v>0</v>
      </c>
      <c r="X30" s="207"/>
      <c r="Y30" s="207"/>
      <c r="Z30" s="208">
        <f t="shared" si="26"/>
        <v>0</v>
      </c>
      <c r="AA30" s="207"/>
      <c r="AB30" s="207"/>
      <c r="AC30" s="208">
        <f t="shared" si="28"/>
        <v>0</v>
      </c>
      <c r="AD30" s="207"/>
      <c r="AE30" s="207"/>
      <c r="AF30" s="210">
        <f t="shared" si="30"/>
        <v>293.07912</v>
      </c>
      <c r="AG30" s="211">
        <v>293.07912</v>
      </c>
      <c r="AH30" s="207"/>
      <c r="AI30" s="212" t="s">
        <v>377</v>
      </c>
      <c r="AJ30" s="210">
        <f t="shared" si="32"/>
        <v>22.763</v>
      </c>
      <c r="AK30" s="211">
        <v>22.763</v>
      </c>
      <c r="AL30" s="207"/>
      <c r="AM30" s="207"/>
    </row>
    <row r="31" ht="15.75" hidden="1" customHeight="1" outlineLevel="2">
      <c r="A31" s="203"/>
      <c r="B31" s="204"/>
      <c r="C31" s="205"/>
      <c r="D31" s="206">
        <v>2016.0</v>
      </c>
      <c r="E31" s="193">
        <f t="shared" si="103"/>
        <v>0</v>
      </c>
      <c r="F31" s="193">
        <f t="shared" ref="F31:G31" si="104">I31+L31+O31+R31+U31+X31+AA31+AD31+AK31+AG31</f>
        <v>0</v>
      </c>
      <c r="G31" s="193">
        <f t="shared" si="104"/>
        <v>0</v>
      </c>
      <c r="H31" s="187">
        <f t="shared" si="14"/>
        <v>0</v>
      </c>
      <c r="I31" s="193"/>
      <c r="J31" s="207"/>
      <c r="K31" s="208">
        <f t="shared" si="16"/>
        <v>0</v>
      </c>
      <c r="L31" s="207"/>
      <c r="M31" s="207"/>
      <c r="N31" s="208">
        <f t="shared" si="18"/>
        <v>0</v>
      </c>
      <c r="O31" s="207"/>
      <c r="P31" s="207"/>
      <c r="Q31" s="208">
        <f t="shared" si="20"/>
        <v>0</v>
      </c>
      <c r="R31" s="207"/>
      <c r="S31" s="207"/>
      <c r="T31" s="208">
        <f t="shared" si="22"/>
        <v>0</v>
      </c>
      <c r="U31" s="207"/>
      <c r="V31" s="207"/>
      <c r="W31" s="208">
        <f t="shared" si="24"/>
        <v>0</v>
      </c>
      <c r="X31" s="207"/>
      <c r="Y31" s="207"/>
      <c r="Z31" s="208">
        <f t="shared" si="26"/>
        <v>0</v>
      </c>
      <c r="AA31" s="207"/>
      <c r="AB31" s="207"/>
      <c r="AC31" s="208">
        <f t="shared" si="28"/>
        <v>0</v>
      </c>
      <c r="AD31" s="207"/>
      <c r="AE31" s="207"/>
      <c r="AF31" s="208">
        <f t="shared" si="30"/>
        <v>0</v>
      </c>
      <c r="AG31" s="207"/>
      <c r="AH31" s="207"/>
      <c r="AI31" s="209"/>
      <c r="AJ31" s="208">
        <f t="shared" si="32"/>
        <v>0</v>
      </c>
      <c r="AK31" s="207"/>
      <c r="AL31" s="207"/>
      <c r="AM31" s="207"/>
    </row>
    <row r="32" ht="15.75" hidden="1" customHeight="1" outlineLevel="2">
      <c r="A32" s="203"/>
      <c r="B32" s="204"/>
      <c r="C32" s="205"/>
      <c r="D32" s="206">
        <v>2017.0</v>
      </c>
      <c r="E32" s="193">
        <f t="shared" si="103"/>
        <v>0</v>
      </c>
      <c r="F32" s="193">
        <f t="shared" ref="F32:G32" si="105">I32+L32+O32+R32+U32+X32+AA32+AD32+AK32+AG32</f>
        <v>0</v>
      </c>
      <c r="G32" s="193">
        <f t="shared" si="105"/>
        <v>0</v>
      </c>
      <c r="H32" s="187">
        <f t="shared" si="14"/>
        <v>0</v>
      </c>
      <c r="I32" s="193"/>
      <c r="J32" s="207"/>
      <c r="K32" s="208">
        <f t="shared" si="16"/>
        <v>0</v>
      </c>
      <c r="L32" s="207"/>
      <c r="M32" s="207"/>
      <c r="N32" s="208">
        <f t="shared" si="18"/>
        <v>0</v>
      </c>
      <c r="O32" s="207"/>
      <c r="P32" s="207"/>
      <c r="Q32" s="208">
        <f t="shared" si="20"/>
        <v>0</v>
      </c>
      <c r="R32" s="207"/>
      <c r="S32" s="207"/>
      <c r="T32" s="208">
        <f t="shared" si="22"/>
        <v>0</v>
      </c>
      <c r="U32" s="207"/>
      <c r="V32" s="207"/>
      <c r="W32" s="208">
        <f t="shared" si="24"/>
        <v>0</v>
      </c>
      <c r="X32" s="207"/>
      <c r="Y32" s="207"/>
      <c r="Z32" s="208">
        <f t="shared" si="26"/>
        <v>0</v>
      </c>
      <c r="AA32" s="207"/>
      <c r="AB32" s="207"/>
      <c r="AC32" s="208">
        <f t="shared" si="28"/>
        <v>0</v>
      </c>
      <c r="AD32" s="207"/>
      <c r="AE32" s="207"/>
      <c r="AF32" s="208">
        <f t="shared" si="30"/>
        <v>0</v>
      </c>
      <c r="AG32" s="207"/>
      <c r="AH32" s="207"/>
      <c r="AI32" s="209"/>
      <c r="AJ32" s="208">
        <f t="shared" si="32"/>
        <v>0</v>
      </c>
      <c r="AK32" s="207"/>
      <c r="AL32" s="207"/>
      <c r="AM32" s="207"/>
    </row>
    <row r="33" ht="15.75" hidden="1" customHeight="1" outlineLevel="2">
      <c r="A33" s="203"/>
      <c r="B33" s="204"/>
      <c r="C33" s="205"/>
      <c r="D33" s="206">
        <v>2018.0</v>
      </c>
      <c r="E33" s="193">
        <f t="shared" si="103"/>
        <v>0</v>
      </c>
      <c r="F33" s="193">
        <f t="shared" ref="F33:G33" si="106">I33+L33+O33+R33+U33+X33+AA33+AD33+AK33+AG33</f>
        <v>0</v>
      </c>
      <c r="G33" s="193">
        <f t="shared" si="106"/>
        <v>0</v>
      </c>
      <c r="H33" s="187">
        <f t="shared" si="14"/>
        <v>0</v>
      </c>
      <c r="I33" s="193"/>
      <c r="J33" s="207"/>
      <c r="K33" s="208">
        <f t="shared" si="16"/>
        <v>0</v>
      </c>
      <c r="L33" s="207"/>
      <c r="M33" s="207"/>
      <c r="N33" s="208">
        <f t="shared" si="18"/>
        <v>0</v>
      </c>
      <c r="O33" s="207"/>
      <c r="P33" s="207"/>
      <c r="Q33" s="208">
        <f t="shared" si="20"/>
        <v>0</v>
      </c>
      <c r="R33" s="207"/>
      <c r="S33" s="207"/>
      <c r="T33" s="208">
        <f t="shared" si="22"/>
        <v>0</v>
      </c>
      <c r="U33" s="207"/>
      <c r="V33" s="207"/>
      <c r="W33" s="208">
        <f t="shared" si="24"/>
        <v>0</v>
      </c>
      <c r="X33" s="207"/>
      <c r="Y33" s="207"/>
      <c r="Z33" s="208">
        <f t="shared" si="26"/>
        <v>0</v>
      </c>
      <c r="AA33" s="207"/>
      <c r="AB33" s="207"/>
      <c r="AC33" s="208">
        <f t="shared" si="28"/>
        <v>0</v>
      </c>
      <c r="AD33" s="207"/>
      <c r="AE33" s="207"/>
      <c r="AF33" s="208">
        <f t="shared" si="30"/>
        <v>0</v>
      </c>
      <c r="AG33" s="207"/>
      <c r="AH33" s="207"/>
      <c r="AI33" s="209"/>
      <c r="AJ33" s="208">
        <f t="shared" si="32"/>
        <v>0</v>
      </c>
      <c r="AK33" s="207"/>
      <c r="AL33" s="207"/>
      <c r="AM33" s="207"/>
    </row>
    <row r="34" ht="15.75" hidden="1" customHeight="1" outlineLevel="2">
      <c r="A34" s="203"/>
      <c r="B34" s="204"/>
      <c r="C34" s="205"/>
      <c r="D34" s="206">
        <v>2019.0</v>
      </c>
      <c r="E34" s="193">
        <f t="shared" si="103"/>
        <v>213.16714</v>
      </c>
      <c r="F34" s="193">
        <f t="shared" ref="F34:G34" si="107">I34+L34+O34+R34+U34+X34+AA34+AD34+AK34+AG34</f>
        <v>213.16714</v>
      </c>
      <c r="G34" s="193">
        <f t="shared" si="107"/>
        <v>0</v>
      </c>
      <c r="H34" s="187">
        <f t="shared" si="14"/>
        <v>0</v>
      </c>
      <c r="I34" s="193"/>
      <c r="J34" s="207"/>
      <c r="K34" s="208">
        <f t="shared" si="16"/>
        <v>0</v>
      </c>
      <c r="L34" s="207"/>
      <c r="M34" s="207"/>
      <c r="N34" s="208">
        <f t="shared" si="18"/>
        <v>0</v>
      </c>
      <c r="O34" s="207"/>
      <c r="P34" s="207"/>
      <c r="Q34" s="208">
        <f t="shared" si="20"/>
        <v>0</v>
      </c>
      <c r="R34" s="207"/>
      <c r="S34" s="207"/>
      <c r="T34" s="208">
        <f t="shared" si="22"/>
        <v>0</v>
      </c>
      <c r="U34" s="207"/>
      <c r="V34" s="207"/>
      <c r="W34" s="208">
        <f t="shared" si="24"/>
        <v>0</v>
      </c>
      <c r="X34" s="207"/>
      <c r="Y34" s="207"/>
      <c r="Z34" s="208">
        <f t="shared" si="26"/>
        <v>0</v>
      </c>
      <c r="AA34" s="207"/>
      <c r="AB34" s="207"/>
      <c r="AC34" s="208">
        <f t="shared" si="28"/>
        <v>0</v>
      </c>
      <c r="AD34" s="207"/>
      <c r="AE34" s="207"/>
      <c r="AF34" s="210">
        <f t="shared" si="30"/>
        <v>213.16714</v>
      </c>
      <c r="AG34" s="211">
        <v>213.16714</v>
      </c>
      <c r="AH34" s="207"/>
      <c r="AI34" s="212" t="s">
        <v>380</v>
      </c>
      <c r="AJ34" s="208">
        <f t="shared" si="32"/>
        <v>0</v>
      </c>
      <c r="AK34" s="207"/>
      <c r="AL34" s="207"/>
      <c r="AM34" s="207"/>
    </row>
    <row r="35" ht="15.75" hidden="1" customHeight="1" outlineLevel="2">
      <c r="A35" s="203"/>
      <c r="B35" s="204"/>
      <c r="C35" s="205"/>
      <c r="D35" s="206">
        <v>2020.0</v>
      </c>
      <c r="E35" s="193">
        <f t="shared" si="103"/>
        <v>8</v>
      </c>
      <c r="F35" s="193">
        <f t="shared" ref="F35:G35" si="108">I35+L35+O35+R35+U35+X35+AA35+AD35+AK35+AG35</f>
        <v>8</v>
      </c>
      <c r="G35" s="193">
        <f t="shared" si="108"/>
        <v>0</v>
      </c>
      <c r="H35" s="187">
        <f t="shared" si="14"/>
        <v>0</v>
      </c>
      <c r="I35" s="193"/>
      <c r="J35" s="207"/>
      <c r="K35" s="208">
        <f t="shared" si="16"/>
        <v>0</v>
      </c>
      <c r="L35" s="207"/>
      <c r="M35" s="207"/>
      <c r="N35" s="208">
        <f t="shared" si="18"/>
        <v>0</v>
      </c>
      <c r="O35" s="207"/>
      <c r="P35" s="207"/>
      <c r="Q35" s="208">
        <f t="shared" si="20"/>
        <v>0</v>
      </c>
      <c r="R35" s="207"/>
      <c r="S35" s="207"/>
      <c r="T35" s="208">
        <f t="shared" si="22"/>
        <v>0</v>
      </c>
      <c r="U35" s="207"/>
      <c r="V35" s="207"/>
      <c r="W35" s="208">
        <f t="shared" si="24"/>
        <v>0</v>
      </c>
      <c r="X35" s="207"/>
      <c r="Y35" s="207"/>
      <c r="Z35" s="208">
        <f t="shared" si="26"/>
        <v>0</v>
      </c>
      <c r="AA35" s="207"/>
      <c r="AB35" s="207"/>
      <c r="AC35" s="208">
        <f t="shared" si="28"/>
        <v>0</v>
      </c>
      <c r="AD35" s="207"/>
      <c r="AE35" s="207"/>
      <c r="AF35" s="210">
        <f t="shared" si="30"/>
        <v>8</v>
      </c>
      <c r="AG35" s="211">
        <v>8.0</v>
      </c>
      <c r="AH35" s="207"/>
      <c r="AI35" s="212"/>
      <c r="AJ35" s="208">
        <f t="shared" si="32"/>
        <v>0</v>
      </c>
      <c r="AK35" s="207"/>
      <c r="AL35" s="207"/>
      <c r="AM35" s="207"/>
    </row>
    <row r="36" ht="15.75" hidden="1" customHeight="1" outlineLevel="2">
      <c r="A36" s="203"/>
      <c r="B36" s="204"/>
      <c r="C36" s="205"/>
      <c r="D36" s="213">
        <v>2021.0</v>
      </c>
      <c r="E36" s="193">
        <f t="shared" si="103"/>
        <v>0</v>
      </c>
      <c r="F36" s="193">
        <f t="shared" ref="F36:G36" si="109">I36+L36+O36+R36+U36+X36+AA36+AD36+AK36+AG36</f>
        <v>0</v>
      </c>
      <c r="G36" s="193">
        <f t="shared" si="109"/>
        <v>0</v>
      </c>
      <c r="H36" s="187">
        <f t="shared" si="14"/>
        <v>0</v>
      </c>
      <c r="I36" s="193"/>
      <c r="J36" s="207"/>
      <c r="K36" s="208">
        <f t="shared" si="16"/>
        <v>0</v>
      </c>
      <c r="L36" s="207"/>
      <c r="M36" s="207"/>
      <c r="N36" s="208">
        <f t="shared" si="18"/>
        <v>0</v>
      </c>
      <c r="O36" s="207"/>
      <c r="P36" s="207"/>
      <c r="Q36" s="208">
        <f t="shared" si="20"/>
        <v>0</v>
      </c>
      <c r="R36" s="207"/>
      <c r="S36" s="207"/>
      <c r="T36" s="208">
        <f t="shared" si="22"/>
        <v>0</v>
      </c>
      <c r="U36" s="207"/>
      <c r="V36" s="207"/>
      <c r="W36" s="208">
        <f t="shared" si="24"/>
        <v>0</v>
      </c>
      <c r="X36" s="207"/>
      <c r="Y36" s="207"/>
      <c r="Z36" s="208">
        <f t="shared" si="26"/>
        <v>0</v>
      </c>
      <c r="AA36" s="207"/>
      <c r="AB36" s="207"/>
      <c r="AC36" s="208">
        <f t="shared" si="28"/>
        <v>0</v>
      </c>
      <c r="AD36" s="207"/>
      <c r="AE36" s="207"/>
      <c r="AF36" s="210">
        <f t="shared" si="30"/>
        <v>0</v>
      </c>
      <c r="AG36" s="211"/>
      <c r="AH36" s="207"/>
      <c r="AI36" s="209"/>
      <c r="AJ36" s="208">
        <f t="shared" si="32"/>
        <v>0</v>
      </c>
      <c r="AK36" s="207"/>
      <c r="AL36" s="207"/>
      <c r="AM36" s="207"/>
    </row>
    <row r="37" ht="15.75" hidden="1" customHeight="1" outlineLevel="1">
      <c r="A37" s="195">
        <v>5.0</v>
      </c>
      <c r="B37" s="196" t="s">
        <v>381</v>
      </c>
      <c r="C37" s="197" t="s">
        <v>382</v>
      </c>
      <c r="D37" s="198"/>
      <c r="E37" s="199">
        <f t="shared" ref="E37:G37" si="110">SUM(E38:E44)</f>
        <v>766.09703</v>
      </c>
      <c r="F37" s="199">
        <f t="shared" si="110"/>
        <v>766.09703</v>
      </c>
      <c r="G37" s="199">
        <f t="shared" si="110"/>
        <v>0</v>
      </c>
      <c r="H37" s="199">
        <f t="shared" si="14"/>
        <v>0</v>
      </c>
      <c r="I37" s="199">
        <f t="shared" ref="I37:J37" si="111">SUM(I38:I44)</f>
        <v>0</v>
      </c>
      <c r="J37" s="198">
        <f t="shared" si="111"/>
        <v>0</v>
      </c>
      <c r="K37" s="198">
        <f t="shared" si="16"/>
        <v>0</v>
      </c>
      <c r="L37" s="198">
        <f t="shared" ref="L37:M37" si="112">SUM(L38:L44)</f>
        <v>0</v>
      </c>
      <c r="M37" s="198">
        <f t="shared" si="112"/>
        <v>0</v>
      </c>
      <c r="N37" s="198">
        <f t="shared" si="18"/>
        <v>0</v>
      </c>
      <c r="O37" s="198">
        <f t="shared" ref="O37:P37" si="113">SUM(O38:O44)</f>
        <v>0</v>
      </c>
      <c r="P37" s="198">
        <f t="shared" si="113"/>
        <v>0</v>
      </c>
      <c r="Q37" s="198">
        <f t="shared" si="20"/>
        <v>5</v>
      </c>
      <c r="R37" s="198">
        <f t="shared" ref="R37:S37" si="114">SUM(R38:R44)</f>
        <v>5</v>
      </c>
      <c r="S37" s="198">
        <f t="shared" si="114"/>
        <v>0</v>
      </c>
      <c r="T37" s="198">
        <f t="shared" si="22"/>
        <v>199.99671</v>
      </c>
      <c r="U37" s="198">
        <f t="shared" ref="U37:V37" si="115">SUM(U38:U44)</f>
        <v>199.99671</v>
      </c>
      <c r="V37" s="198">
        <f t="shared" si="115"/>
        <v>0</v>
      </c>
      <c r="W37" s="198">
        <f t="shared" si="24"/>
        <v>0</v>
      </c>
      <c r="X37" s="198">
        <f t="shared" ref="X37:Y37" si="116">SUM(X38:X44)</f>
        <v>0</v>
      </c>
      <c r="Y37" s="198">
        <f t="shared" si="116"/>
        <v>0</v>
      </c>
      <c r="Z37" s="198">
        <f t="shared" si="26"/>
        <v>69.90533</v>
      </c>
      <c r="AA37" s="198">
        <f t="shared" ref="AA37:AB37" si="117">SUM(AA38:AA44)</f>
        <v>69.90533</v>
      </c>
      <c r="AB37" s="198">
        <f t="shared" si="117"/>
        <v>0</v>
      </c>
      <c r="AC37" s="198">
        <f t="shared" si="28"/>
        <v>0</v>
      </c>
      <c r="AD37" s="198">
        <f t="shared" ref="AD37:AE37" si="118">SUM(AD38:AD44)</f>
        <v>0</v>
      </c>
      <c r="AE37" s="198">
        <f t="shared" si="118"/>
        <v>0</v>
      </c>
      <c r="AF37" s="198">
        <f t="shared" si="30"/>
        <v>310.43199</v>
      </c>
      <c r="AG37" s="200">
        <f t="shared" ref="AG37:AH37" si="119">SUM(AG38:AG44)</f>
        <v>310.43199</v>
      </c>
      <c r="AH37" s="200">
        <f t="shared" si="119"/>
        <v>0</v>
      </c>
      <c r="AI37" s="201"/>
      <c r="AJ37" s="202">
        <f t="shared" si="32"/>
        <v>180.763</v>
      </c>
      <c r="AK37" s="200">
        <f t="shared" ref="AK37:AL37" si="120">SUM(AK38:AK44)</f>
        <v>180.763</v>
      </c>
      <c r="AL37" s="200">
        <f t="shared" si="120"/>
        <v>0</v>
      </c>
      <c r="AM37" s="200"/>
    </row>
    <row r="38" ht="15.75" hidden="1" customHeight="1" outlineLevel="2">
      <c r="A38" s="203"/>
      <c r="B38" s="204"/>
      <c r="C38" s="205"/>
      <c r="D38" s="206">
        <v>2015.0</v>
      </c>
      <c r="E38" s="193">
        <f t="shared" ref="E38:E44" si="122">SUM(F38:G38)</f>
        <v>88.52674</v>
      </c>
      <c r="F38" s="193">
        <f t="shared" ref="F38:G38" si="121">I38+L38+O38+R38+U38+X38+AA38+AD38+AK38+AG38</f>
        <v>88.52674</v>
      </c>
      <c r="G38" s="193">
        <f t="shared" si="121"/>
        <v>0</v>
      </c>
      <c r="H38" s="187">
        <f t="shared" si="14"/>
        <v>0</v>
      </c>
      <c r="I38" s="193"/>
      <c r="J38" s="207"/>
      <c r="K38" s="208">
        <f t="shared" si="16"/>
        <v>0</v>
      </c>
      <c r="L38" s="207"/>
      <c r="M38" s="214"/>
      <c r="N38" s="208">
        <f t="shared" si="18"/>
        <v>0</v>
      </c>
      <c r="O38" s="214"/>
      <c r="P38" s="214"/>
      <c r="Q38" s="208">
        <f t="shared" si="20"/>
        <v>0</v>
      </c>
      <c r="R38" s="214"/>
      <c r="S38" s="214"/>
      <c r="T38" s="208">
        <f t="shared" si="22"/>
        <v>0</v>
      </c>
      <c r="U38" s="214"/>
      <c r="V38" s="214"/>
      <c r="W38" s="208">
        <f t="shared" si="24"/>
        <v>0</v>
      </c>
      <c r="X38" s="214"/>
      <c r="Y38" s="214"/>
      <c r="Z38" s="208">
        <f t="shared" si="26"/>
        <v>0</v>
      </c>
      <c r="AA38" s="214"/>
      <c r="AB38" s="207"/>
      <c r="AC38" s="208">
        <f t="shared" si="28"/>
        <v>0</v>
      </c>
      <c r="AD38" s="207"/>
      <c r="AE38" s="207"/>
      <c r="AF38" s="210">
        <f t="shared" si="30"/>
        <v>73.52674</v>
      </c>
      <c r="AG38" s="211">
        <v>73.52674</v>
      </c>
      <c r="AH38" s="207"/>
      <c r="AI38" s="212" t="s">
        <v>383</v>
      </c>
      <c r="AJ38" s="210">
        <f t="shared" si="32"/>
        <v>15</v>
      </c>
      <c r="AK38" s="211">
        <v>15.0</v>
      </c>
      <c r="AL38" s="207"/>
      <c r="AM38" s="207"/>
    </row>
    <row r="39" ht="15.75" hidden="1" customHeight="1" outlineLevel="2">
      <c r="A39" s="203"/>
      <c r="B39" s="204"/>
      <c r="C39" s="205"/>
      <c r="D39" s="206">
        <v>2016.0</v>
      </c>
      <c r="E39" s="193">
        <f t="shared" si="122"/>
        <v>69.90533</v>
      </c>
      <c r="F39" s="193">
        <f t="shared" ref="F39:G39" si="123">I39+L39+O39+R39+U39+X39+AA39+AD39+AK39+AG39</f>
        <v>69.90533</v>
      </c>
      <c r="G39" s="193">
        <f t="shared" si="123"/>
        <v>0</v>
      </c>
      <c r="H39" s="187">
        <f t="shared" si="14"/>
        <v>0</v>
      </c>
      <c r="I39" s="193"/>
      <c r="J39" s="207"/>
      <c r="K39" s="208">
        <f t="shared" si="16"/>
        <v>0</v>
      </c>
      <c r="L39" s="207"/>
      <c r="M39" s="214"/>
      <c r="N39" s="208">
        <f t="shared" si="18"/>
        <v>0</v>
      </c>
      <c r="O39" s="214"/>
      <c r="P39" s="214"/>
      <c r="Q39" s="208">
        <f t="shared" si="20"/>
        <v>0</v>
      </c>
      <c r="R39" s="214"/>
      <c r="S39" s="214"/>
      <c r="T39" s="208">
        <f t="shared" si="22"/>
        <v>0</v>
      </c>
      <c r="U39" s="214"/>
      <c r="V39" s="214"/>
      <c r="W39" s="208">
        <f t="shared" si="24"/>
        <v>0</v>
      </c>
      <c r="X39" s="214"/>
      <c r="Y39" s="214"/>
      <c r="Z39" s="210">
        <f t="shared" si="26"/>
        <v>69.90533</v>
      </c>
      <c r="AA39" s="215">
        <v>69.90533</v>
      </c>
      <c r="AB39" s="207"/>
      <c r="AC39" s="208">
        <f t="shared" si="28"/>
        <v>0</v>
      </c>
      <c r="AD39" s="207"/>
      <c r="AE39" s="207"/>
      <c r="AF39" s="208">
        <f t="shared" si="30"/>
        <v>0</v>
      </c>
      <c r="AG39" s="207"/>
      <c r="AH39" s="207"/>
      <c r="AI39" s="209"/>
      <c r="AJ39" s="208">
        <f t="shared" si="32"/>
        <v>0</v>
      </c>
      <c r="AK39" s="207"/>
      <c r="AL39" s="207"/>
      <c r="AM39" s="207"/>
    </row>
    <row r="40" ht="15.75" hidden="1" customHeight="1" outlineLevel="2">
      <c r="A40" s="203"/>
      <c r="B40" s="204"/>
      <c r="C40" s="205"/>
      <c r="D40" s="206">
        <v>2017.0</v>
      </c>
      <c r="E40" s="193">
        <f t="shared" si="122"/>
        <v>114.263</v>
      </c>
      <c r="F40" s="193">
        <f t="shared" ref="F40:G40" si="124">I40+L40+O40+R40+U40+X40+AA40+AD40+AK40+AG40</f>
        <v>114.263</v>
      </c>
      <c r="G40" s="193">
        <f t="shared" si="124"/>
        <v>0</v>
      </c>
      <c r="H40" s="187">
        <f t="shared" si="14"/>
        <v>0</v>
      </c>
      <c r="I40" s="193"/>
      <c r="J40" s="207"/>
      <c r="K40" s="208">
        <f t="shared" si="16"/>
        <v>0</v>
      </c>
      <c r="L40" s="207"/>
      <c r="M40" s="214"/>
      <c r="N40" s="208">
        <f t="shared" si="18"/>
        <v>0</v>
      </c>
      <c r="O40" s="214"/>
      <c r="P40" s="214"/>
      <c r="Q40" s="208">
        <f t="shared" si="20"/>
        <v>0</v>
      </c>
      <c r="R40" s="214"/>
      <c r="S40" s="214"/>
      <c r="T40" s="208">
        <f t="shared" si="22"/>
        <v>0</v>
      </c>
      <c r="U40" s="214"/>
      <c r="V40" s="214"/>
      <c r="W40" s="208">
        <f t="shared" si="24"/>
        <v>0</v>
      </c>
      <c r="X40" s="214"/>
      <c r="Y40" s="214"/>
      <c r="Z40" s="208">
        <f t="shared" si="26"/>
        <v>0</v>
      </c>
      <c r="AA40" s="214"/>
      <c r="AB40" s="207"/>
      <c r="AC40" s="208">
        <f t="shared" si="28"/>
        <v>0</v>
      </c>
      <c r="AD40" s="207"/>
      <c r="AE40" s="207"/>
      <c r="AF40" s="208">
        <f t="shared" si="30"/>
        <v>0</v>
      </c>
      <c r="AG40" s="207"/>
      <c r="AH40" s="207"/>
      <c r="AI40" s="209"/>
      <c r="AJ40" s="210">
        <f t="shared" si="32"/>
        <v>114.263</v>
      </c>
      <c r="AK40" s="211">
        <v>114.263</v>
      </c>
      <c r="AL40" s="207"/>
      <c r="AM40" s="207"/>
    </row>
    <row r="41" ht="15.75" hidden="1" customHeight="1" outlineLevel="2">
      <c r="A41" s="203"/>
      <c r="B41" s="204"/>
      <c r="C41" s="205"/>
      <c r="D41" s="206">
        <v>2018.0</v>
      </c>
      <c r="E41" s="193">
        <f t="shared" si="122"/>
        <v>51.5</v>
      </c>
      <c r="F41" s="193">
        <f t="shared" ref="F41:G41" si="125">I41+L41+O41+R41+U41+X41+AA41+AD41+AK41+AG41</f>
        <v>51.5</v>
      </c>
      <c r="G41" s="193">
        <f t="shared" si="125"/>
        <v>0</v>
      </c>
      <c r="H41" s="187">
        <f t="shared" si="14"/>
        <v>0</v>
      </c>
      <c r="I41" s="193"/>
      <c r="J41" s="207"/>
      <c r="K41" s="208">
        <f t="shared" si="16"/>
        <v>0</v>
      </c>
      <c r="L41" s="207"/>
      <c r="M41" s="214"/>
      <c r="N41" s="208">
        <f t="shared" si="18"/>
        <v>0</v>
      </c>
      <c r="O41" s="214"/>
      <c r="P41" s="214"/>
      <c r="Q41" s="208">
        <f t="shared" si="20"/>
        <v>0</v>
      </c>
      <c r="R41" s="214"/>
      <c r="S41" s="214"/>
      <c r="T41" s="208">
        <f t="shared" si="22"/>
        <v>0</v>
      </c>
      <c r="U41" s="214"/>
      <c r="V41" s="214"/>
      <c r="W41" s="208">
        <f t="shared" si="24"/>
        <v>0</v>
      </c>
      <c r="X41" s="214"/>
      <c r="Y41" s="214"/>
      <c r="Z41" s="208">
        <f t="shared" si="26"/>
        <v>0</v>
      </c>
      <c r="AA41" s="214"/>
      <c r="AB41" s="207"/>
      <c r="AC41" s="208">
        <f t="shared" si="28"/>
        <v>0</v>
      </c>
      <c r="AD41" s="207"/>
      <c r="AE41" s="207"/>
      <c r="AF41" s="208">
        <f t="shared" si="30"/>
        <v>0</v>
      </c>
      <c r="AG41" s="207"/>
      <c r="AH41" s="207"/>
      <c r="AI41" s="209"/>
      <c r="AJ41" s="210">
        <f t="shared" si="32"/>
        <v>51.5</v>
      </c>
      <c r="AK41" s="211">
        <v>51.5</v>
      </c>
      <c r="AL41" s="207"/>
      <c r="AM41" s="207"/>
    </row>
    <row r="42" ht="15.75" hidden="1" customHeight="1" outlineLevel="2">
      <c r="A42" s="203"/>
      <c r="B42" s="204"/>
      <c r="C42" s="205"/>
      <c r="D42" s="206">
        <v>2019.0</v>
      </c>
      <c r="E42" s="193">
        <f t="shared" si="122"/>
        <v>384.90196</v>
      </c>
      <c r="F42" s="193">
        <f t="shared" ref="F42:G42" si="126">I42+L42+O42+R42+U42+X42+AA42+AD42+AK42+AG42</f>
        <v>384.90196</v>
      </c>
      <c r="G42" s="193">
        <f t="shared" si="126"/>
        <v>0</v>
      </c>
      <c r="H42" s="187">
        <f t="shared" si="14"/>
        <v>0</v>
      </c>
      <c r="I42" s="193"/>
      <c r="J42" s="207"/>
      <c r="K42" s="208">
        <f t="shared" si="16"/>
        <v>0</v>
      </c>
      <c r="L42" s="207"/>
      <c r="M42" s="214"/>
      <c r="N42" s="208">
        <f t="shared" si="18"/>
        <v>0</v>
      </c>
      <c r="O42" s="214"/>
      <c r="P42" s="214"/>
      <c r="Q42" s="208">
        <f t="shared" si="20"/>
        <v>0</v>
      </c>
      <c r="R42" s="214"/>
      <c r="S42" s="214"/>
      <c r="T42" s="210">
        <f t="shared" si="22"/>
        <v>199.99671</v>
      </c>
      <c r="U42" s="215">
        <v>199.99671</v>
      </c>
      <c r="V42" s="214"/>
      <c r="W42" s="208">
        <f t="shared" si="24"/>
        <v>0</v>
      </c>
      <c r="X42" s="214"/>
      <c r="Y42" s="214"/>
      <c r="Z42" s="208">
        <f t="shared" si="26"/>
        <v>0</v>
      </c>
      <c r="AA42" s="214"/>
      <c r="AB42" s="207"/>
      <c r="AC42" s="208">
        <f t="shared" si="28"/>
        <v>0</v>
      </c>
      <c r="AD42" s="207"/>
      <c r="AE42" s="207"/>
      <c r="AF42" s="210">
        <f t="shared" si="30"/>
        <v>184.90525</v>
      </c>
      <c r="AG42" s="211">
        <v>184.90525</v>
      </c>
      <c r="AH42" s="207"/>
      <c r="AI42" s="212" t="s">
        <v>384</v>
      </c>
      <c r="AJ42" s="208">
        <f t="shared" si="32"/>
        <v>0</v>
      </c>
      <c r="AK42" s="207"/>
      <c r="AL42" s="207"/>
      <c r="AM42" s="207"/>
    </row>
    <row r="43" ht="15.75" hidden="1" customHeight="1" outlineLevel="2">
      <c r="A43" s="203"/>
      <c r="B43" s="204"/>
      <c r="C43" s="205"/>
      <c r="D43" s="206">
        <v>2020.0</v>
      </c>
      <c r="E43" s="193">
        <f t="shared" si="122"/>
        <v>57</v>
      </c>
      <c r="F43" s="193">
        <f t="shared" ref="F43:G43" si="127">I43+L43+O43+R43+U43+X43+AA43+AD43+AK43+AG43</f>
        <v>57</v>
      </c>
      <c r="G43" s="193">
        <f t="shared" si="127"/>
        <v>0</v>
      </c>
      <c r="H43" s="187">
        <f t="shared" si="14"/>
        <v>0</v>
      </c>
      <c r="I43" s="193"/>
      <c r="J43" s="207"/>
      <c r="K43" s="208">
        <f t="shared" si="16"/>
        <v>0</v>
      </c>
      <c r="L43" s="207"/>
      <c r="M43" s="214"/>
      <c r="N43" s="208">
        <f t="shared" si="18"/>
        <v>0</v>
      </c>
      <c r="O43" s="214"/>
      <c r="P43" s="214"/>
      <c r="Q43" s="210">
        <f t="shared" si="20"/>
        <v>5</v>
      </c>
      <c r="R43" s="215">
        <v>5.0</v>
      </c>
      <c r="S43" s="214"/>
      <c r="T43" s="208">
        <f t="shared" si="22"/>
        <v>0</v>
      </c>
      <c r="U43" s="214"/>
      <c r="V43" s="214"/>
      <c r="W43" s="208">
        <f t="shared" si="24"/>
        <v>0</v>
      </c>
      <c r="X43" s="214"/>
      <c r="Y43" s="214"/>
      <c r="Z43" s="208">
        <f t="shared" si="26"/>
        <v>0</v>
      </c>
      <c r="AA43" s="214"/>
      <c r="AB43" s="207"/>
      <c r="AC43" s="208">
        <f t="shared" si="28"/>
        <v>0</v>
      </c>
      <c r="AD43" s="207"/>
      <c r="AE43" s="207"/>
      <c r="AF43" s="210">
        <f t="shared" si="30"/>
        <v>52</v>
      </c>
      <c r="AG43" s="211">
        <v>52.0</v>
      </c>
      <c r="AH43" s="207"/>
      <c r="AI43" s="212" t="s">
        <v>385</v>
      </c>
      <c r="AJ43" s="208">
        <f t="shared" si="32"/>
        <v>0</v>
      </c>
      <c r="AK43" s="207"/>
      <c r="AL43" s="207"/>
      <c r="AM43" s="207"/>
    </row>
    <row r="44" ht="15.75" hidden="1" customHeight="1" outlineLevel="2">
      <c r="A44" s="203"/>
      <c r="B44" s="204"/>
      <c r="C44" s="205"/>
      <c r="D44" s="213">
        <v>2021.0</v>
      </c>
      <c r="E44" s="193">
        <f t="shared" si="122"/>
        <v>0</v>
      </c>
      <c r="F44" s="193">
        <f t="shared" ref="F44:G44" si="128">I44+L44+O44+R44+U44+X44+AA44+AD44+AK44+AG44</f>
        <v>0</v>
      </c>
      <c r="G44" s="193">
        <f t="shared" si="128"/>
        <v>0</v>
      </c>
      <c r="H44" s="187">
        <f t="shared" si="14"/>
        <v>0</v>
      </c>
      <c r="I44" s="193"/>
      <c r="J44" s="207"/>
      <c r="K44" s="208">
        <f t="shared" si="16"/>
        <v>0</v>
      </c>
      <c r="L44" s="207"/>
      <c r="M44" s="214"/>
      <c r="N44" s="208">
        <f t="shared" si="18"/>
        <v>0</v>
      </c>
      <c r="O44" s="214"/>
      <c r="P44" s="214"/>
      <c r="Q44" s="208">
        <f t="shared" si="20"/>
        <v>0</v>
      </c>
      <c r="R44" s="214"/>
      <c r="S44" s="214"/>
      <c r="T44" s="208">
        <f t="shared" si="22"/>
        <v>0</v>
      </c>
      <c r="U44" s="214"/>
      <c r="V44" s="214"/>
      <c r="W44" s="208">
        <f t="shared" si="24"/>
        <v>0</v>
      </c>
      <c r="X44" s="214"/>
      <c r="Y44" s="214"/>
      <c r="Z44" s="208">
        <f t="shared" si="26"/>
        <v>0</v>
      </c>
      <c r="AA44" s="214"/>
      <c r="AB44" s="207"/>
      <c r="AC44" s="208">
        <f t="shared" si="28"/>
        <v>0</v>
      </c>
      <c r="AD44" s="207"/>
      <c r="AE44" s="207"/>
      <c r="AF44" s="210">
        <f t="shared" si="30"/>
        <v>0</v>
      </c>
      <c r="AG44" s="211"/>
      <c r="AH44" s="207"/>
      <c r="AI44" s="209"/>
      <c r="AJ44" s="208">
        <f t="shared" si="32"/>
        <v>0</v>
      </c>
      <c r="AK44" s="207"/>
      <c r="AL44" s="207"/>
      <c r="AM44" s="207"/>
    </row>
    <row r="45" ht="15.75" hidden="1" customHeight="1" outlineLevel="1">
      <c r="A45" s="195">
        <v>6.0</v>
      </c>
      <c r="B45" s="196" t="s">
        <v>386</v>
      </c>
      <c r="C45" s="197" t="s">
        <v>387</v>
      </c>
      <c r="D45" s="198"/>
      <c r="E45" s="199">
        <f t="shared" ref="E45:G45" si="129">SUM(E46:E52)</f>
        <v>490.43893</v>
      </c>
      <c r="F45" s="199">
        <f t="shared" si="129"/>
        <v>490.43893</v>
      </c>
      <c r="G45" s="199">
        <f t="shared" si="129"/>
        <v>0</v>
      </c>
      <c r="H45" s="199">
        <f t="shared" si="14"/>
        <v>0</v>
      </c>
      <c r="I45" s="199">
        <f t="shared" ref="I45:J45" si="130">SUM(I46:I52)</f>
        <v>0</v>
      </c>
      <c r="J45" s="198">
        <f t="shared" si="130"/>
        <v>0</v>
      </c>
      <c r="K45" s="198">
        <f t="shared" si="16"/>
        <v>184.1756</v>
      </c>
      <c r="L45" s="198">
        <f t="shared" ref="L45:M45" si="131">SUM(L46:L52)</f>
        <v>184.1756</v>
      </c>
      <c r="M45" s="198">
        <f t="shared" si="131"/>
        <v>0</v>
      </c>
      <c r="N45" s="198">
        <f t="shared" si="18"/>
        <v>0</v>
      </c>
      <c r="O45" s="198">
        <f t="shared" ref="O45:P45" si="132">SUM(O46:O52)</f>
        <v>0</v>
      </c>
      <c r="P45" s="198">
        <f t="shared" si="132"/>
        <v>0</v>
      </c>
      <c r="Q45" s="198">
        <f t="shared" si="20"/>
        <v>191.53333</v>
      </c>
      <c r="R45" s="198">
        <f t="shared" ref="R45:S45" si="133">SUM(R46:R52)</f>
        <v>191.53333</v>
      </c>
      <c r="S45" s="198">
        <f t="shared" si="133"/>
        <v>0</v>
      </c>
      <c r="T45" s="198">
        <f t="shared" si="22"/>
        <v>0</v>
      </c>
      <c r="U45" s="198">
        <f t="shared" ref="U45:V45" si="134">SUM(U46:U52)</f>
        <v>0</v>
      </c>
      <c r="V45" s="198">
        <f t="shared" si="134"/>
        <v>0</v>
      </c>
      <c r="W45" s="198">
        <f t="shared" si="24"/>
        <v>0</v>
      </c>
      <c r="X45" s="198">
        <f t="shared" ref="X45:Y45" si="135">SUM(X46:X52)</f>
        <v>0</v>
      </c>
      <c r="Y45" s="198">
        <f t="shared" si="135"/>
        <v>0</v>
      </c>
      <c r="Z45" s="198">
        <f t="shared" si="26"/>
        <v>0</v>
      </c>
      <c r="AA45" s="198">
        <f t="shared" ref="AA45:AB45" si="136">SUM(AA46:AA52)</f>
        <v>0</v>
      </c>
      <c r="AB45" s="198">
        <f t="shared" si="136"/>
        <v>0</v>
      </c>
      <c r="AC45" s="198">
        <f t="shared" si="28"/>
        <v>0</v>
      </c>
      <c r="AD45" s="198">
        <f t="shared" ref="AD45:AE45" si="137">SUM(AD46:AD52)</f>
        <v>0</v>
      </c>
      <c r="AE45" s="198">
        <f t="shared" si="137"/>
        <v>0</v>
      </c>
      <c r="AF45" s="198">
        <f t="shared" si="30"/>
        <v>0</v>
      </c>
      <c r="AG45" s="200">
        <f t="shared" ref="AG45:AH45" si="138">SUM(AG46:AG52)</f>
        <v>0</v>
      </c>
      <c r="AH45" s="200">
        <f t="shared" si="138"/>
        <v>0</v>
      </c>
      <c r="AI45" s="201"/>
      <c r="AJ45" s="202">
        <f t="shared" si="32"/>
        <v>114.73</v>
      </c>
      <c r="AK45" s="200">
        <f t="shared" ref="AK45:AL45" si="139">SUM(AK46:AK52)</f>
        <v>114.73</v>
      </c>
      <c r="AL45" s="200">
        <f t="shared" si="139"/>
        <v>0</v>
      </c>
      <c r="AM45" s="200"/>
    </row>
    <row r="46" ht="15.75" hidden="1" customHeight="1" outlineLevel="2">
      <c r="A46" s="203"/>
      <c r="B46" s="204"/>
      <c r="C46" s="205"/>
      <c r="D46" s="206">
        <v>2015.0</v>
      </c>
      <c r="E46" s="193">
        <f t="shared" ref="E46:E52" si="141">SUM(F46:G46)</f>
        <v>12</v>
      </c>
      <c r="F46" s="193">
        <f t="shared" ref="F46:G46" si="140">I46+L46+O46+R46+U46+X46+AA46+AD46+AK46+AG46</f>
        <v>12</v>
      </c>
      <c r="G46" s="193">
        <f t="shared" si="140"/>
        <v>0</v>
      </c>
      <c r="H46" s="187">
        <f t="shared" si="14"/>
        <v>0</v>
      </c>
      <c r="I46" s="193"/>
      <c r="J46" s="207"/>
      <c r="K46" s="208">
        <f t="shared" si="16"/>
        <v>0</v>
      </c>
      <c r="L46" s="207"/>
      <c r="M46" s="214"/>
      <c r="N46" s="208">
        <f t="shared" si="18"/>
        <v>0</v>
      </c>
      <c r="O46" s="214"/>
      <c r="P46" s="214"/>
      <c r="Q46" s="208">
        <f t="shared" si="20"/>
        <v>0</v>
      </c>
      <c r="R46" s="214"/>
      <c r="S46" s="214"/>
      <c r="T46" s="208">
        <f t="shared" si="22"/>
        <v>0</v>
      </c>
      <c r="U46" s="214"/>
      <c r="V46" s="214"/>
      <c r="W46" s="208">
        <f t="shared" si="24"/>
        <v>0</v>
      </c>
      <c r="X46" s="214"/>
      <c r="Y46" s="214"/>
      <c r="Z46" s="208">
        <f t="shared" si="26"/>
        <v>0</v>
      </c>
      <c r="AA46" s="214"/>
      <c r="AB46" s="207"/>
      <c r="AC46" s="208">
        <f t="shared" si="28"/>
        <v>0</v>
      </c>
      <c r="AD46" s="207"/>
      <c r="AE46" s="207"/>
      <c r="AF46" s="208">
        <f t="shared" si="30"/>
        <v>0</v>
      </c>
      <c r="AG46" s="207"/>
      <c r="AH46" s="207"/>
      <c r="AI46" s="209"/>
      <c r="AJ46" s="210">
        <f t="shared" si="32"/>
        <v>12</v>
      </c>
      <c r="AK46" s="211">
        <v>12.0</v>
      </c>
      <c r="AL46" s="207"/>
      <c r="AM46" s="207"/>
    </row>
    <row r="47" ht="15.75" hidden="1" customHeight="1" outlineLevel="2">
      <c r="A47" s="203"/>
      <c r="B47" s="204"/>
      <c r="C47" s="205"/>
      <c r="D47" s="206">
        <v>2016.0</v>
      </c>
      <c r="E47" s="193">
        <f t="shared" si="141"/>
        <v>191.53333</v>
      </c>
      <c r="F47" s="193">
        <f t="shared" ref="F47:G47" si="142">I47+L47+O47+R47+U47+X47+AA47+AD47+AK47+AG47</f>
        <v>191.53333</v>
      </c>
      <c r="G47" s="193">
        <f t="shared" si="142"/>
        <v>0</v>
      </c>
      <c r="H47" s="187">
        <f t="shared" si="14"/>
        <v>0</v>
      </c>
      <c r="I47" s="193"/>
      <c r="J47" s="207"/>
      <c r="K47" s="208">
        <f t="shared" si="16"/>
        <v>0</v>
      </c>
      <c r="L47" s="207"/>
      <c r="M47" s="214"/>
      <c r="N47" s="208">
        <f t="shared" si="18"/>
        <v>0</v>
      </c>
      <c r="O47" s="214"/>
      <c r="P47" s="214"/>
      <c r="Q47" s="210">
        <f t="shared" si="20"/>
        <v>191.53333</v>
      </c>
      <c r="R47" s="215">
        <v>191.53333</v>
      </c>
      <c r="S47" s="214"/>
      <c r="T47" s="208">
        <f t="shared" si="22"/>
        <v>0</v>
      </c>
      <c r="U47" s="214"/>
      <c r="V47" s="214"/>
      <c r="W47" s="208">
        <f t="shared" si="24"/>
        <v>0</v>
      </c>
      <c r="X47" s="214"/>
      <c r="Y47" s="214"/>
      <c r="Z47" s="208">
        <f t="shared" si="26"/>
        <v>0</v>
      </c>
      <c r="AA47" s="214"/>
      <c r="AB47" s="207"/>
      <c r="AC47" s="208">
        <f t="shared" si="28"/>
        <v>0</v>
      </c>
      <c r="AD47" s="207"/>
      <c r="AE47" s="207"/>
      <c r="AF47" s="208">
        <f t="shared" si="30"/>
        <v>0</v>
      </c>
      <c r="AG47" s="207"/>
      <c r="AH47" s="207"/>
      <c r="AI47" s="209"/>
      <c r="AJ47" s="208">
        <f t="shared" si="32"/>
        <v>0</v>
      </c>
      <c r="AK47" s="207"/>
      <c r="AL47" s="207"/>
      <c r="AM47" s="207"/>
    </row>
    <row r="48" ht="15.75" hidden="1" customHeight="1" outlineLevel="2">
      <c r="A48" s="203"/>
      <c r="B48" s="204"/>
      <c r="C48" s="205"/>
      <c r="D48" s="206">
        <v>2017.0</v>
      </c>
      <c r="E48" s="193">
        <f t="shared" si="141"/>
        <v>0</v>
      </c>
      <c r="F48" s="193">
        <f t="shared" ref="F48:G48" si="143">I48+L48+O48+R48+U48+X48+AA48+AD48+AK48+AG48</f>
        <v>0</v>
      </c>
      <c r="G48" s="193">
        <f t="shared" si="143"/>
        <v>0</v>
      </c>
      <c r="H48" s="187">
        <f t="shared" si="14"/>
        <v>0</v>
      </c>
      <c r="I48" s="193"/>
      <c r="J48" s="207"/>
      <c r="K48" s="208">
        <f t="shared" si="16"/>
        <v>0</v>
      </c>
      <c r="L48" s="207"/>
      <c r="M48" s="214"/>
      <c r="N48" s="208">
        <f t="shared" si="18"/>
        <v>0</v>
      </c>
      <c r="O48" s="214"/>
      <c r="P48" s="214"/>
      <c r="Q48" s="208">
        <f t="shared" si="20"/>
        <v>0</v>
      </c>
      <c r="R48" s="214"/>
      <c r="S48" s="214"/>
      <c r="T48" s="208">
        <f t="shared" si="22"/>
        <v>0</v>
      </c>
      <c r="U48" s="214"/>
      <c r="V48" s="214"/>
      <c r="W48" s="208">
        <f t="shared" si="24"/>
        <v>0</v>
      </c>
      <c r="X48" s="214"/>
      <c r="Y48" s="214"/>
      <c r="Z48" s="208">
        <f t="shared" si="26"/>
        <v>0</v>
      </c>
      <c r="AA48" s="214"/>
      <c r="AB48" s="207"/>
      <c r="AC48" s="208">
        <f t="shared" si="28"/>
        <v>0</v>
      </c>
      <c r="AD48" s="207"/>
      <c r="AE48" s="207"/>
      <c r="AF48" s="208">
        <f t="shared" si="30"/>
        <v>0</v>
      </c>
      <c r="AG48" s="207"/>
      <c r="AH48" s="207"/>
      <c r="AI48" s="209"/>
      <c r="AJ48" s="208">
        <f t="shared" si="32"/>
        <v>0</v>
      </c>
      <c r="AK48" s="207"/>
      <c r="AL48" s="207"/>
      <c r="AM48" s="207"/>
    </row>
    <row r="49" ht="15.75" hidden="1" customHeight="1" outlineLevel="2">
      <c r="A49" s="203"/>
      <c r="B49" s="204"/>
      <c r="C49" s="205"/>
      <c r="D49" s="206">
        <v>2018.0</v>
      </c>
      <c r="E49" s="193">
        <f t="shared" si="141"/>
        <v>191.1346</v>
      </c>
      <c r="F49" s="193">
        <f t="shared" ref="F49:G49" si="144">I49+L49+O49+R49+U49+X49+AA49+AD49+AK49+AG49</f>
        <v>191.1346</v>
      </c>
      <c r="G49" s="193">
        <f t="shared" si="144"/>
        <v>0</v>
      </c>
      <c r="H49" s="187">
        <f t="shared" si="14"/>
        <v>0</v>
      </c>
      <c r="I49" s="193"/>
      <c r="J49" s="207"/>
      <c r="K49" s="210">
        <f t="shared" si="16"/>
        <v>129.2746</v>
      </c>
      <c r="L49" s="211">
        <v>129.2746</v>
      </c>
      <c r="M49" s="207"/>
      <c r="N49" s="208">
        <f t="shared" si="18"/>
        <v>0</v>
      </c>
      <c r="O49" s="207"/>
      <c r="P49" s="207"/>
      <c r="Q49" s="208">
        <f t="shared" si="20"/>
        <v>0</v>
      </c>
      <c r="R49" s="207"/>
      <c r="S49" s="207"/>
      <c r="T49" s="208">
        <f t="shared" si="22"/>
        <v>0</v>
      </c>
      <c r="U49" s="207"/>
      <c r="V49" s="207"/>
      <c r="W49" s="208">
        <f t="shared" si="24"/>
        <v>0</v>
      </c>
      <c r="X49" s="207"/>
      <c r="Y49" s="207"/>
      <c r="Z49" s="208">
        <f t="shared" si="26"/>
        <v>0</v>
      </c>
      <c r="AA49" s="207"/>
      <c r="AB49" s="207"/>
      <c r="AC49" s="208">
        <f t="shared" si="28"/>
        <v>0</v>
      </c>
      <c r="AD49" s="207"/>
      <c r="AE49" s="207"/>
      <c r="AF49" s="208">
        <f t="shared" si="30"/>
        <v>0</v>
      </c>
      <c r="AG49" s="207"/>
      <c r="AH49" s="207"/>
      <c r="AI49" s="209"/>
      <c r="AJ49" s="208">
        <f t="shared" si="32"/>
        <v>61.86</v>
      </c>
      <c r="AK49" s="207">
        <f>1.5+49.86+10.5</f>
        <v>61.86</v>
      </c>
      <c r="AL49" s="207"/>
      <c r="AM49" s="207"/>
    </row>
    <row r="50" ht="15.75" hidden="1" customHeight="1" outlineLevel="2">
      <c r="A50" s="203"/>
      <c r="B50" s="204"/>
      <c r="C50" s="205"/>
      <c r="D50" s="206">
        <v>2019.0</v>
      </c>
      <c r="E50" s="193">
        <f t="shared" si="141"/>
        <v>76.971</v>
      </c>
      <c r="F50" s="193">
        <f t="shared" ref="F50:G50" si="145">I50+L50+O50+R50+U50+X50+AA50+AD50+AK50+AG50</f>
        <v>76.971</v>
      </c>
      <c r="G50" s="193">
        <f t="shared" si="145"/>
        <v>0</v>
      </c>
      <c r="H50" s="187">
        <f t="shared" si="14"/>
        <v>0</v>
      </c>
      <c r="I50" s="193"/>
      <c r="J50" s="207"/>
      <c r="K50" s="210">
        <f t="shared" si="16"/>
        <v>54.901</v>
      </c>
      <c r="L50" s="211">
        <v>54.901</v>
      </c>
      <c r="M50" s="207"/>
      <c r="N50" s="208">
        <f t="shared" si="18"/>
        <v>0</v>
      </c>
      <c r="O50" s="207"/>
      <c r="P50" s="207"/>
      <c r="Q50" s="208">
        <f t="shared" si="20"/>
        <v>0</v>
      </c>
      <c r="R50" s="207"/>
      <c r="S50" s="207"/>
      <c r="T50" s="208">
        <f t="shared" si="22"/>
        <v>0</v>
      </c>
      <c r="U50" s="207"/>
      <c r="V50" s="207"/>
      <c r="W50" s="208">
        <f t="shared" si="24"/>
        <v>0</v>
      </c>
      <c r="X50" s="207"/>
      <c r="Y50" s="207"/>
      <c r="Z50" s="208">
        <f t="shared" si="26"/>
        <v>0</v>
      </c>
      <c r="AA50" s="207"/>
      <c r="AB50" s="207"/>
      <c r="AC50" s="208">
        <f t="shared" si="28"/>
        <v>0</v>
      </c>
      <c r="AD50" s="207"/>
      <c r="AE50" s="207"/>
      <c r="AF50" s="208">
        <f t="shared" si="30"/>
        <v>0</v>
      </c>
      <c r="AG50" s="207"/>
      <c r="AH50" s="207"/>
      <c r="AI50" s="209"/>
      <c r="AJ50" s="210">
        <f t="shared" si="32"/>
        <v>22.07</v>
      </c>
      <c r="AK50" s="211">
        <v>22.07</v>
      </c>
      <c r="AL50" s="207"/>
      <c r="AM50" s="207"/>
    </row>
    <row r="51" ht="15.75" hidden="1" customHeight="1" outlineLevel="2">
      <c r="A51" s="203"/>
      <c r="B51" s="204"/>
      <c r="C51" s="205"/>
      <c r="D51" s="206">
        <v>2020.0</v>
      </c>
      <c r="E51" s="193">
        <f t="shared" si="141"/>
        <v>18.8</v>
      </c>
      <c r="F51" s="193">
        <f t="shared" ref="F51:G51" si="146">I51+L51+O51+R51+U51+X51+AA51+AD51+AK51+AG51</f>
        <v>18.8</v>
      </c>
      <c r="G51" s="193">
        <f t="shared" si="146"/>
        <v>0</v>
      </c>
      <c r="H51" s="187">
        <f t="shared" si="14"/>
        <v>0</v>
      </c>
      <c r="I51" s="193"/>
      <c r="J51" s="207"/>
      <c r="K51" s="208">
        <f t="shared" si="16"/>
        <v>0</v>
      </c>
      <c r="L51" s="207"/>
      <c r="M51" s="207"/>
      <c r="N51" s="208">
        <f t="shared" si="18"/>
        <v>0</v>
      </c>
      <c r="O51" s="207"/>
      <c r="P51" s="207"/>
      <c r="Q51" s="208">
        <f t="shared" si="20"/>
        <v>0</v>
      </c>
      <c r="R51" s="207"/>
      <c r="S51" s="207"/>
      <c r="T51" s="208">
        <f t="shared" si="22"/>
        <v>0</v>
      </c>
      <c r="U51" s="207"/>
      <c r="V51" s="207"/>
      <c r="W51" s="208">
        <f t="shared" si="24"/>
        <v>0</v>
      </c>
      <c r="X51" s="207"/>
      <c r="Y51" s="207"/>
      <c r="Z51" s="208">
        <f t="shared" si="26"/>
        <v>0</v>
      </c>
      <c r="AA51" s="207"/>
      <c r="AB51" s="207"/>
      <c r="AC51" s="208">
        <f t="shared" si="28"/>
        <v>0</v>
      </c>
      <c r="AD51" s="207"/>
      <c r="AE51" s="207"/>
      <c r="AF51" s="208">
        <f t="shared" si="30"/>
        <v>0</v>
      </c>
      <c r="AG51" s="207"/>
      <c r="AH51" s="207"/>
      <c r="AI51" s="209"/>
      <c r="AJ51" s="210">
        <f t="shared" si="32"/>
        <v>18.8</v>
      </c>
      <c r="AK51" s="211">
        <v>18.8</v>
      </c>
      <c r="AL51" s="207"/>
      <c r="AM51" s="207"/>
    </row>
    <row r="52" ht="15.75" hidden="1" customHeight="1" outlineLevel="2">
      <c r="A52" s="203"/>
      <c r="B52" s="204"/>
      <c r="C52" s="205"/>
      <c r="D52" s="213">
        <v>2021.0</v>
      </c>
      <c r="E52" s="193">
        <f t="shared" si="141"/>
        <v>0</v>
      </c>
      <c r="F52" s="193">
        <f t="shared" ref="F52:G52" si="147">I52+L52+O52+R52+U52+X52+AA52+AD52+AK52+AG52</f>
        <v>0</v>
      </c>
      <c r="G52" s="193">
        <f t="shared" si="147"/>
        <v>0</v>
      </c>
      <c r="H52" s="187">
        <f t="shared" si="14"/>
        <v>0</v>
      </c>
      <c r="I52" s="193"/>
      <c r="J52" s="207"/>
      <c r="K52" s="208">
        <f t="shared" si="16"/>
        <v>0</v>
      </c>
      <c r="L52" s="207"/>
      <c r="M52" s="207"/>
      <c r="N52" s="208">
        <f t="shared" si="18"/>
        <v>0</v>
      </c>
      <c r="O52" s="207"/>
      <c r="P52" s="207"/>
      <c r="Q52" s="208">
        <f t="shared" si="20"/>
        <v>0</v>
      </c>
      <c r="R52" s="207"/>
      <c r="S52" s="207"/>
      <c r="T52" s="208">
        <f t="shared" si="22"/>
        <v>0</v>
      </c>
      <c r="U52" s="207"/>
      <c r="V52" s="207"/>
      <c r="W52" s="208">
        <f t="shared" si="24"/>
        <v>0</v>
      </c>
      <c r="X52" s="207"/>
      <c r="Y52" s="207"/>
      <c r="Z52" s="208">
        <f t="shared" si="26"/>
        <v>0</v>
      </c>
      <c r="AA52" s="207"/>
      <c r="AB52" s="207"/>
      <c r="AC52" s="208">
        <f t="shared" si="28"/>
        <v>0</v>
      </c>
      <c r="AD52" s="207"/>
      <c r="AE52" s="207"/>
      <c r="AF52" s="208">
        <f t="shared" si="30"/>
        <v>0</v>
      </c>
      <c r="AG52" s="207"/>
      <c r="AH52" s="207"/>
      <c r="AI52" s="209"/>
      <c r="AJ52" s="210">
        <f t="shared" si="32"/>
        <v>0</v>
      </c>
      <c r="AK52" s="211"/>
      <c r="AL52" s="207"/>
      <c r="AM52" s="207"/>
    </row>
    <row r="53" ht="15.75" hidden="1" customHeight="1" outlineLevel="1">
      <c r="A53" s="195">
        <v>7.0</v>
      </c>
      <c r="B53" s="196" t="s">
        <v>388</v>
      </c>
      <c r="C53" s="197" t="s">
        <v>389</v>
      </c>
      <c r="D53" s="198"/>
      <c r="E53" s="199">
        <f t="shared" ref="E53:G53" si="148">SUM(E54:E60)</f>
        <v>381.2984</v>
      </c>
      <c r="F53" s="199">
        <f t="shared" si="148"/>
        <v>381.2984</v>
      </c>
      <c r="G53" s="199">
        <f t="shared" si="148"/>
        <v>0</v>
      </c>
      <c r="H53" s="199">
        <f t="shared" si="14"/>
        <v>0</v>
      </c>
      <c r="I53" s="199">
        <f t="shared" ref="I53:J53" si="149">SUM(I54:I60)</f>
        <v>0</v>
      </c>
      <c r="J53" s="198">
        <f t="shared" si="149"/>
        <v>0</v>
      </c>
      <c r="K53" s="198">
        <f t="shared" si="16"/>
        <v>0</v>
      </c>
      <c r="L53" s="198">
        <f t="shared" ref="L53:M53" si="150">SUM(L54:L60)</f>
        <v>0</v>
      </c>
      <c r="M53" s="198">
        <f t="shared" si="150"/>
        <v>0</v>
      </c>
      <c r="N53" s="198">
        <f t="shared" si="18"/>
        <v>0</v>
      </c>
      <c r="O53" s="198">
        <f t="shared" ref="O53:P53" si="151">SUM(O54:O60)</f>
        <v>0</v>
      </c>
      <c r="P53" s="198">
        <f t="shared" si="151"/>
        <v>0</v>
      </c>
      <c r="Q53" s="198">
        <f t="shared" si="20"/>
        <v>0</v>
      </c>
      <c r="R53" s="198">
        <f t="shared" ref="R53:S53" si="152">SUM(R54:R60)</f>
        <v>0</v>
      </c>
      <c r="S53" s="198">
        <f t="shared" si="152"/>
        <v>0</v>
      </c>
      <c r="T53" s="198">
        <f t="shared" si="22"/>
        <v>0</v>
      </c>
      <c r="U53" s="198">
        <f t="shared" ref="U53:V53" si="153">SUM(U54:U60)</f>
        <v>0</v>
      </c>
      <c r="V53" s="198">
        <f t="shared" si="153"/>
        <v>0</v>
      </c>
      <c r="W53" s="198">
        <f t="shared" si="24"/>
        <v>0</v>
      </c>
      <c r="X53" s="198">
        <f t="shared" ref="X53:Y53" si="154">SUM(X54:X60)</f>
        <v>0</v>
      </c>
      <c r="Y53" s="198">
        <f t="shared" si="154"/>
        <v>0</v>
      </c>
      <c r="Z53" s="198">
        <f t="shared" si="26"/>
        <v>84.3754</v>
      </c>
      <c r="AA53" s="198">
        <f t="shared" ref="AA53:AB53" si="155">SUM(AA54:AA60)</f>
        <v>84.3754</v>
      </c>
      <c r="AB53" s="198">
        <f t="shared" si="155"/>
        <v>0</v>
      </c>
      <c r="AC53" s="198">
        <f t="shared" si="28"/>
        <v>0</v>
      </c>
      <c r="AD53" s="198">
        <f t="shared" ref="AD53:AE53" si="156">SUM(AD54:AD60)</f>
        <v>0</v>
      </c>
      <c r="AE53" s="198">
        <f t="shared" si="156"/>
        <v>0</v>
      </c>
      <c r="AF53" s="198">
        <f t="shared" si="30"/>
        <v>78</v>
      </c>
      <c r="AG53" s="200">
        <f t="shared" ref="AG53:AH53" si="157">SUM(AG54:AG60)</f>
        <v>78</v>
      </c>
      <c r="AH53" s="200">
        <f t="shared" si="157"/>
        <v>0</v>
      </c>
      <c r="AI53" s="201"/>
      <c r="AJ53" s="202">
        <f t="shared" si="32"/>
        <v>218.923</v>
      </c>
      <c r="AK53" s="200">
        <f t="shared" ref="AK53:AL53" si="158">SUM(AK54:AK60)</f>
        <v>218.923</v>
      </c>
      <c r="AL53" s="200">
        <f t="shared" si="158"/>
        <v>0</v>
      </c>
      <c r="AM53" s="200"/>
    </row>
    <row r="54" ht="15.75" hidden="1" customHeight="1" outlineLevel="2">
      <c r="A54" s="203"/>
      <c r="B54" s="204"/>
      <c r="C54" s="205"/>
      <c r="D54" s="206">
        <v>2015.0</v>
      </c>
      <c r="E54" s="193">
        <f t="shared" ref="E54:E60" si="160">SUM(F54:G54)</f>
        <v>37.08</v>
      </c>
      <c r="F54" s="193">
        <f t="shared" ref="F54:G54" si="159">I54+L54+O54+R54+U54+X54+AA54+AD54+AK54+AG54</f>
        <v>37.08</v>
      </c>
      <c r="G54" s="193">
        <f t="shared" si="159"/>
        <v>0</v>
      </c>
      <c r="H54" s="187">
        <f t="shared" si="14"/>
        <v>0</v>
      </c>
      <c r="I54" s="193"/>
      <c r="J54" s="207"/>
      <c r="K54" s="208">
        <f t="shared" si="16"/>
        <v>0</v>
      </c>
      <c r="L54" s="207"/>
      <c r="M54" s="207"/>
      <c r="N54" s="208">
        <f t="shared" si="18"/>
        <v>0</v>
      </c>
      <c r="O54" s="207"/>
      <c r="P54" s="207"/>
      <c r="Q54" s="208">
        <f t="shared" si="20"/>
        <v>0</v>
      </c>
      <c r="R54" s="207"/>
      <c r="S54" s="207"/>
      <c r="T54" s="208">
        <f t="shared" si="22"/>
        <v>0</v>
      </c>
      <c r="U54" s="207"/>
      <c r="V54" s="207"/>
      <c r="W54" s="208">
        <f t="shared" si="24"/>
        <v>0</v>
      </c>
      <c r="X54" s="207"/>
      <c r="Y54" s="207"/>
      <c r="Z54" s="208">
        <f t="shared" si="26"/>
        <v>0</v>
      </c>
      <c r="AA54" s="207"/>
      <c r="AB54" s="207"/>
      <c r="AC54" s="208">
        <f t="shared" si="28"/>
        <v>0</v>
      </c>
      <c r="AD54" s="207"/>
      <c r="AE54" s="207"/>
      <c r="AF54" s="208">
        <f t="shared" si="30"/>
        <v>0</v>
      </c>
      <c r="AG54" s="207"/>
      <c r="AH54" s="207"/>
      <c r="AI54" s="209"/>
      <c r="AJ54" s="210">
        <f t="shared" si="32"/>
        <v>37.08</v>
      </c>
      <c r="AK54" s="211">
        <v>37.08</v>
      </c>
      <c r="AL54" s="207"/>
      <c r="AM54" s="207"/>
    </row>
    <row r="55" ht="15.75" hidden="1" customHeight="1" outlineLevel="2">
      <c r="A55" s="203"/>
      <c r="B55" s="204"/>
      <c r="C55" s="205"/>
      <c r="D55" s="206">
        <v>2016.0</v>
      </c>
      <c r="E55" s="193">
        <f t="shared" si="160"/>
        <v>109.3604</v>
      </c>
      <c r="F55" s="193">
        <f t="shared" ref="F55:G55" si="161">I55+L55+O55+R55+U55+X55+AA55+AD55+AK55+AG55</f>
        <v>109.3604</v>
      </c>
      <c r="G55" s="193">
        <f t="shared" si="161"/>
        <v>0</v>
      </c>
      <c r="H55" s="187">
        <f t="shared" si="14"/>
        <v>0</v>
      </c>
      <c r="I55" s="193"/>
      <c r="J55" s="207"/>
      <c r="K55" s="208">
        <f t="shared" si="16"/>
        <v>0</v>
      </c>
      <c r="L55" s="207"/>
      <c r="M55" s="207"/>
      <c r="N55" s="208">
        <f t="shared" si="18"/>
        <v>0</v>
      </c>
      <c r="O55" s="207"/>
      <c r="P55" s="207"/>
      <c r="Q55" s="208">
        <f t="shared" si="20"/>
        <v>0</v>
      </c>
      <c r="R55" s="207"/>
      <c r="S55" s="207"/>
      <c r="T55" s="208">
        <f t="shared" si="22"/>
        <v>0</v>
      </c>
      <c r="U55" s="207"/>
      <c r="V55" s="207"/>
      <c r="W55" s="208">
        <f t="shared" si="24"/>
        <v>0</v>
      </c>
      <c r="X55" s="207"/>
      <c r="Y55" s="207"/>
      <c r="Z55" s="210">
        <f t="shared" si="26"/>
        <v>84.3754</v>
      </c>
      <c r="AA55" s="211">
        <v>84.3754</v>
      </c>
      <c r="AB55" s="207"/>
      <c r="AC55" s="208">
        <f t="shared" si="28"/>
        <v>0</v>
      </c>
      <c r="AD55" s="207"/>
      <c r="AE55" s="207"/>
      <c r="AF55" s="208">
        <f t="shared" si="30"/>
        <v>0</v>
      </c>
      <c r="AG55" s="207"/>
      <c r="AH55" s="207"/>
      <c r="AI55" s="209"/>
      <c r="AJ55" s="210">
        <f t="shared" si="32"/>
        <v>24.985</v>
      </c>
      <c r="AK55" s="211">
        <v>24.985</v>
      </c>
      <c r="AL55" s="207"/>
      <c r="AM55" s="207"/>
    </row>
    <row r="56" ht="15.75" hidden="1" customHeight="1" outlineLevel="2">
      <c r="A56" s="203"/>
      <c r="B56" s="204"/>
      <c r="C56" s="205"/>
      <c r="D56" s="206">
        <v>2017.0</v>
      </c>
      <c r="E56" s="193">
        <f t="shared" si="160"/>
        <v>0</v>
      </c>
      <c r="F56" s="193">
        <f t="shared" ref="F56:G56" si="162">I56+L56+O56+R56+U56+X56+AA56+AD56+AK56+AG56</f>
        <v>0</v>
      </c>
      <c r="G56" s="193">
        <f t="shared" si="162"/>
        <v>0</v>
      </c>
      <c r="H56" s="187">
        <f t="shared" si="14"/>
        <v>0</v>
      </c>
      <c r="I56" s="193"/>
      <c r="J56" s="207"/>
      <c r="K56" s="208">
        <f t="shared" si="16"/>
        <v>0</v>
      </c>
      <c r="L56" s="207"/>
      <c r="M56" s="207"/>
      <c r="N56" s="208">
        <f t="shared" si="18"/>
        <v>0</v>
      </c>
      <c r="O56" s="207"/>
      <c r="P56" s="207"/>
      <c r="Q56" s="208">
        <f t="shared" si="20"/>
        <v>0</v>
      </c>
      <c r="R56" s="207"/>
      <c r="S56" s="207"/>
      <c r="T56" s="208">
        <f t="shared" si="22"/>
        <v>0</v>
      </c>
      <c r="U56" s="207"/>
      <c r="V56" s="207"/>
      <c r="W56" s="208">
        <f t="shared" si="24"/>
        <v>0</v>
      </c>
      <c r="X56" s="207"/>
      <c r="Y56" s="207"/>
      <c r="Z56" s="208">
        <f t="shared" si="26"/>
        <v>0</v>
      </c>
      <c r="AA56" s="207"/>
      <c r="AB56" s="207"/>
      <c r="AC56" s="208">
        <f t="shared" si="28"/>
        <v>0</v>
      </c>
      <c r="AD56" s="207"/>
      <c r="AE56" s="207"/>
      <c r="AF56" s="208">
        <f t="shared" si="30"/>
        <v>0</v>
      </c>
      <c r="AG56" s="207"/>
      <c r="AH56" s="207"/>
      <c r="AI56" s="209"/>
      <c r="AJ56" s="208">
        <f t="shared" si="32"/>
        <v>0</v>
      </c>
      <c r="AK56" s="207"/>
      <c r="AL56" s="207"/>
      <c r="AM56" s="207"/>
    </row>
    <row r="57" ht="15.75" hidden="1" customHeight="1" outlineLevel="2">
      <c r="A57" s="203"/>
      <c r="B57" s="204"/>
      <c r="C57" s="205"/>
      <c r="D57" s="206">
        <v>2018.0</v>
      </c>
      <c r="E57" s="193">
        <f t="shared" si="160"/>
        <v>61.74</v>
      </c>
      <c r="F57" s="193">
        <f t="shared" ref="F57:G57" si="163">I57+L57+O57+R57+U57+X57+AA57+AD57+AK57+AG57</f>
        <v>61.74</v>
      </c>
      <c r="G57" s="193">
        <f t="shared" si="163"/>
        <v>0</v>
      </c>
      <c r="H57" s="187">
        <f t="shared" si="14"/>
        <v>0</v>
      </c>
      <c r="I57" s="193"/>
      <c r="J57" s="207"/>
      <c r="K57" s="208">
        <f t="shared" si="16"/>
        <v>0</v>
      </c>
      <c r="L57" s="207"/>
      <c r="M57" s="207"/>
      <c r="N57" s="208">
        <f t="shared" si="18"/>
        <v>0</v>
      </c>
      <c r="O57" s="207"/>
      <c r="P57" s="207"/>
      <c r="Q57" s="208">
        <f t="shared" si="20"/>
        <v>0</v>
      </c>
      <c r="R57" s="207"/>
      <c r="S57" s="207"/>
      <c r="T57" s="208">
        <f t="shared" si="22"/>
        <v>0</v>
      </c>
      <c r="U57" s="207"/>
      <c r="V57" s="207"/>
      <c r="W57" s="208">
        <f t="shared" si="24"/>
        <v>0</v>
      </c>
      <c r="X57" s="207"/>
      <c r="Y57" s="207"/>
      <c r="Z57" s="208">
        <f t="shared" si="26"/>
        <v>0</v>
      </c>
      <c r="AA57" s="207"/>
      <c r="AB57" s="207"/>
      <c r="AC57" s="208">
        <f t="shared" si="28"/>
        <v>0</v>
      </c>
      <c r="AD57" s="207"/>
      <c r="AE57" s="207"/>
      <c r="AF57" s="208">
        <f t="shared" si="30"/>
        <v>0</v>
      </c>
      <c r="AG57" s="207"/>
      <c r="AH57" s="207"/>
      <c r="AI57" s="209"/>
      <c r="AJ57" s="208">
        <f t="shared" si="32"/>
        <v>61.74</v>
      </c>
      <c r="AK57" s="207">
        <f>1.5+49.74+10.5</f>
        <v>61.74</v>
      </c>
      <c r="AL57" s="207"/>
      <c r="AM57" s="207"/>
    </row>
    <row r="58" ht="15.75" hidden="1" customHeight="1" outlineLevel="2">
      <c r="A58" s="203"/>
      <c r="B58" s="204"/>
      <c r="C58" s="205"/>
      <c r="D58" s="206">
        <v>2019.0</v>
      </c>
      <c r="E58" s="193">
        <f t="shared" si="160"/>
        <v>46.24</v>
      </c>
      <c r="F58" s="193">
        <f t="shared" ref="F58:G58" si="164">I58+L58+O58+R58+U58+X58+AA58+AD58+AK58+AG58</f>
        <v>46.24</v>
      </c>
      <c r="G58" s="193">
        <f t="shared" si="164"/>
        <v>0</v>
      </c>
      <c r="H58" s="187">
        <f t="shared" si="14"/>
        <v>0</v>
      </c>
      <c r="I58" s="193"/>
      <c r="J58" s="207"/>
      <c r="K58" s="208">
        <f t="shared" si="16"/>
        <v>0</v>
      </c>
      <c r="L58" s="207"/>
      <c r="M58" s="207"/>
      <c r="N58" s="208">
        <f t="shared" si="18"/>
        <v>0</v>
      </c>
      <c r="O58" s="207"/>
      <c r="P58" s="207"/>
      <c r="Q58" s="208">
        <f t="shared" si="20"/>
        <v>0</v>
      </c>
      <c r="R58" s="207"/>
      <c r="S58" s="207"/>
      <c r="T58" s="208">
        <f t="shared" si="22"/>
        <v>0</v>
      </c>
      <c r="U58" s="207"/>
      <c r="V58" s="207"/>
      <c r="W58" s="208">
        <f t="shared" si="24"/>
        <v>0</v>
      </c>
      <c r="X58" s="207"/>
      <c r="Y58" s="207"/>
      <c r="Z58" s="208">
        <f t="shared" si="26"/>
        <v>0</v>
      </c>
      <c r="AA58" s="207"/>
      <c r="AB58" s="207"/>
      <c r="AC58" s="208">
        <f t="shared" si="28"/>
        <v>0</v>
      </c>
      <c r="AD58" s="207"/>
      <c r="AE58" s="207"/>
      <c r="AF58" s="208">
        <f t="shared" si="30"/>
        <v>0</v>
      </c>
      <c r="AG58" s="207"/>
      <c r="AH58" s="207"/>
      <c r="AI58" s="209"/>
      <c r="AJ58" s="210">
        <f t="shared" si="32"/>
        <v>46.24</v>
      </c>
      <c r="AK58" s="211">
        <v>46.24</v>
      </c>
      <c r="AL58" s="207"/>
      <c r="AM58" s="207"/>
    </row>
    <row r="59" ht="15.75" hidden="1" customHeight="1" outlineLevel="2">
      <c r="A59" s="203"/>
      <c r="B59" s="204"/>
      <c r="C59" s="205"/>
      <c r="D59" s="206">
        <v>2020.0</v>
      </c>
      <c r="E59" s="193">
        <f t="shared" si="160"/>
        <v>126.878</v>
      </c>
      <c r="F59" s="193">
        <f t="shared" ref="F59:G59" si="165">I59+L59+O59+R59+U59+X59+AA59+AD59+AK59+AG59</f>
        <v>126.878</v>
      </c>
      <c r="G59" s="193">
        <f t="shared" si="165"/>
        <v>0</v>
      </c>
      <c r="H59" s="187">
        <f t="shared" si="14"/>
        <v>0</v>
      </c>
      <c r="I59" s="193"/>
      <c r="J59" s="207"/>
      <c r="K59" s="208">
        <f t="shared" si="16"/>
        <v>0</v>
      </c>
      <c r="L59" s="207"/>
      <c r="M59" s="207"/>
      <c r="N59" s="208">
        <f t="shared" si="18"/>
        <v>0</v>
      </c>
      <c r="O59" s="207"/>
      <c r="P59" s="207"/>
      <c r="Q59" s="208">
        <f t="shared" si="20"/>
        <v>0</v>
      </c>
      <c r="R59" s="207"/>
      <c r="S59" s="207"/>
      <c r="T59" s="208">
        <f t="shared" si="22"/>
        <v>0</v>
      </c>
      <c r="U59" s="207"/>
      <c r="V59" s="207"/>
      <c r="W59" s="208">
        <f t="shared" si="24"/>
        <v>0</v>
      </c>
      <c r="X59" s="207"/>
      <c r="Y59" s="207"/>
      <c r="Z59" s="208">
        <f t="shared" si="26"/>
        <v>0</v>
      </c>
      <c r="AA59" s="207"/>
      <c r="AB59" s="207"/>
      <c r="AC59" s="208">
        <f t="shared" si="28"/>
        <v>0</v>
      </c>
      <c r="AD59" s="207"/>
      <c r="AE59" s="207"/>
      <c r="AF59" s="210">
        <f t="shared" si="30"/>
        <v>78</v>
      </c>
      <c r="AG59" s="211">
        <v>78.0</v>
      </c>
      <c r="AH59" s="207"/>
      <c r="AI59" s="212" t="s">
        <v>390</v>
      </c>
      <c r="AJ59" s="210">
        <f t="shared" si="32"/>
        <v>48.878</v>
      </c>
      <c r="AK59" s="211">
        <v>48.878</v>
      </c>
      <c r="AL59" s="207"/>
      <c r="AM59" s="207"/>
    </row>
    <row r="60" ht="15.75" hidden="1" customHeight="1" outlineLevel="2">
      <c r="A60" s="203"/>
      <c r="B60" s="204"/>
      <c r="C60" s="205"/>
      <c r="D60" s="213">
        <v>2021.0</v>
      </c>
      <c r="E60" s="193">
        <f t="shared" si="160"/>
        <v>0</v>
      </c>
      <c r="F60" s="193">
        <f t="shared" ref="F60:G60" si="166">I60+L60+O60+R60+U60+X60+AA60+AD60+AK60+AG60</f>
        <v>0</v>
      </c>
      <c r="G60" s="193">
        <f t="shared" si="166"/>
        <v>0</v>
      </c>
      <c r="H60" s="187">
        <f t="shared" si="14"/>
        <v>0</v>
      </c>
      <c r="I60" s="193"/>
      <c r="J60" s="207"/>
      <c r="K60" s="208">
        <f t="shared" si="16"/>
        <v>0</v>
      </c>
      <c r="L60" s="207"/>
      <c r="M60" s="207"/>
      <c r="N60" s="208">
        <f t="shared" si="18"/>
        <v>0</v>
      </c>
      <c r="O60" s="207"/>
      <c r="P60" s="207"/>
      <c r="Q60" s="208">
        <f t="shared" si="20"/>
        <v>0</v>
      </c>
      <c r="R60" s="207"/>
      <c r="S60" s="207"/>
      <c r="T60" s="208">
        <f t="shared" si="22"/>
        <v>0</v>
      </c>
      <c r="U60" s="207"/>
      <c r="V60" s="207"/>
      <c r="W60" s="208">
        <f t="shared" si="24"/>
        <v>0</v>
      </c>
      <c r="X60" s="207"/>
      <c r="Y60" s="207"/>
      <c r="Z60" s="208">
        <f t="shared" si="26"/>
        <v>0</v>
      </c>
      <c r="AA60" s="207"/>
      <c r="AB60" s="207"/>
      <c r="AC60" s="208">
        <f t="shared" si="28"/>
        <v>0</v>
      </c>
      <c r="AD60" s="207"/>
      <c r="AE60" s="207"/>
      <c r="AF60" s="208">
        <f t="shared" si="30"/>
        <v>0</v>
      </c>
      <c r="AG60" s="207"/>
      <c r="AH60" s="207"/>
      <c r="AI60" s="209"/>
      <c r="AJ60" s="210">
        <f t="shared" si="32"/>
        <v>0</v>
      </c>
      <c r="AK60" s="211"/>
      <c r="AL60" s="207"/>
      <c r="AM60" s="207"/>
    </row>
    <row r="61" ht="15.75" hidden="1" customHeight="1" outlineLevel="1">
      <c r="A61" s="195">
        <v>8.0</v>
      </c>
      <c r="B61" s="196" t="s">
        <v>391</v>
      </c>
      <c r="C61" s="197" t="s">
        <v>392</v>
      </c>
      <c r="D61" s="198"/>
      <c r="E61" s="199">
        <f t="shared" ref="E61:G61" si="167">SUM(E62:E68)</f>
        <v>461.55926</v>
      </c>
      <c r="F61" s="199">
        <f t="shared" si="167"/>
        <v>461.55926</v>
      </c>
      <c r="G61" s="199">
        <f t="shared" si="167"/>
        <v>0</v>
      </c>
      <c r="H61" s="199">
        <f t="shared" si="14"/>
        <v>0</v>
      </c>
      <c r="I61" s="199">
        <f t="shared" ref="I61:J61" si="168">SUM(I62:I68)</f>
        <v>0</v>
      </c>
      <c r="J61" s="198">
        <f t="shared" si="168"/>
        <v>0</v>
      </c>
      <c r="K61" s="198">
        <f t="shared" si="16"/>
        <v>0</v>
      </c>
      <c r="L61" s="198">
        <f t="shared" ref="L61:M61" si="169">SUM(L62:L68)</f>
        <v>0</v>
      </c>
      <c r="M61" s="198">
        <f t="shared" si="169"/>
        <v>0</v>
      </c>
      <c r="N61" s="198">
        <f t="shared" si="18"/>
        <v>0</v>
      </c>
      <c r="O61" s="198">
        <f t="shared" ref="O61:P61" si="170">SUM(O62:O68)</f>
        <v>0</v>
      </c>
      <c r="P61" s="198">
        <f t="shared" si="170"/>
        <v>0</v>
      </c>
      <c r="Q61" s="198">
        <f t="shared" si="20"/>
        <v>0</v>
      </c>
      <c r="R61" s="198">
        <f t="shared" ref="R61:S61" si="171">SUM(R62:R68)</f>
        <v>0</v>
      </c>
      <c r="S61" s="198">
        <f t="shared" si="171"/>
        <v>0</v>
      </c>
      <c r="T61" s="198">
        <f t="shared" si="22"/>
        <v>296.27678</v>
      </c>
      <c r="U61" s="198">
        <f t="shared" ref="U61:V61" si="172">SUM(U62:U68)</f>
        <v>296.27678</v>
      </c>
      <c r="V61" s="198">
        <f t="shared" si="172"/>
        <v>0</v>
      </c>
      <c r="W61" s="198">
        <f t="shared" si="24"/>
        <v>0</v>
      </c>
      <c r="X61" s="198">
        <f t="shared" ref="X61:Y61" si="173">SUM(X62:X68)</f>
        <v>0</v>
      </c>
      <c r="Y61" s="198">
        <f t="shared" si="173"/>
        <v>0</v>
      </c>
      <c r="Z61" s="198">
        <f t="shared" si="26"/>
        <v>0</v>
      </c>
      <c r="AA61" s="198">
        <f t="shared" ref="AA61:AB61" si="174">SUM(AA62:AA68)</f>
        <v>0</v>
      </c>
      <c r="AB61" s="198">
        <f t="shared" si="174"/>
        <v>0</v>
      </c>
      <c r="AC61" s="198">
        <f t="shared" si="28"/>
        <v>0</v>
      </c>
      <c r="AD61" s="198">
        <f t="shared" ref="AD61:AE61" si="175">SUM(AD62:AD68)</f>
        <v>0</v>
      </c>
      <c r="AE61" s="198">
        <f t="shared" si="175"/>
        <v>0</v>
      </c>
      <c r="AF61" s="198">
        <f t="shared" si="30"/>
        <v>92.09352</v>
      </c>
      <c r="AG61" s="200">
        <f t="shared" ref="AG61:AH61" si="176">SUM(AG62:AG68)</f>
        <v>92.09352</v>
      </c>
      <c r="AH61" s="200">
        <f t="shared" si="176"/>
        <v>0</v>
      </c>
      <c r="AI61" s="201"/>
      <c r="AJ61" s="202">
        <f t="shared" si="32"/>
        <v>73.18896</v>
      </c>
      <c r="AK61" s="200">
        <f t="shared" ref="AK61:AL61" si="177">SUM(AK62:AK68)</f>
        <v>73.18896</v>
      </c>
      <c r="AL61" s="200">
        <f t="shared" si="177"/>
        <v>0</v>
      </c>
      <c r="AM61" s="200"/>
    </row>
    <row r="62" ht="15.75" hidden="1" customHeight="1" outlineLevel="2">
      <c r="A62" s="203"/>
      <c r="B62" s="204"/>
      <c r="C62" s="205"/>
      <c r="D62" s="206">
        <v>2015.0</v>
      </c>
      <c r="E62" s="193">
        <f t="shared" ref="E62:E69" si="179">SUM(F62:G62)</f>
        <v>0</v>
      </c>
      <c r="F62" s="193">
        <f t="shared" ref="F62:G62" si="178">I62+L62+O62+R62+U62+X62+AA62+AD62+AK62+AG62</f>
        <v>0</v>
      </c>
      <c r="G62" s="193">
        <f t="shared" si="178"/>
        <v>0</v>
      </c>
      <c r="H62" s="187">
        <f t="shared" si="14"/>
        <v>0</v>
      </c>
      <c r="I62" s="193"/>
      <c r="J62" s="207"/>
      <c r="K62" s="208">
        <f t="shared" si="16"/>
        <v>0</v>
      </c>
      <c r="L62" s="207"/>
      <c r="M62" s="207"/>
      <c r="N62" s="208">
        <f t="shared" si="18"/>
        <v>0</v>
      </c>
      <c r="O62" s="207"/>
      <c r="P62" s="207"/>
      <c r="Q62" s="208">
        <f t="shared" si="20"/>
        <v>0</v>
      </c>
      <c r="R62" s="207"/>
      <c r="S62" s="207"/>
      <c r="T62" s="208">
        <f t="shared" si="22"/>
        <v>0</v>
      </c>
      <c r="U62" s="207"/>
      <c r="V62" s="207"/>
      <c r="W62" s="208">
        <f t="shared" si="24"/>
        <v>0</v>
      </c>
      <c r="X62" s="207"/>
      <c r="Y62" s="207"/>
      <c r="Z62" s="208">
        <f t="shared" si="26"/>
        <v>0</v>
      </c>
      <c r="AA62" s="207"/>
      <c r="AB62" s="207"/>
      <c r="AC62" s="208">
        <f t="shared" si="28"/>
        <v>0</v>
      </c>
      <c r="AD62" s="207"/>
      <c r="AE62" s="207"/>
      <c r="AF62" s="208">
        <f t="shared" si="30"/>
        <v>0</v>
      </c>
      <c r="AG62" s="207"/>
      <c r="AH62" s="207"/>
      <c r="AI62" s="209"/>
      <c r="AJ62" s="208">
        <f t="shared" si="32"/>
        <v>0</v>
      </c>
      <c r="AK62" s="207"/>
      <c r="AL62" s="207"/>
      <c r="AM62" s="207"/>
    </row>
    <row r="63" ht="15.75" hidden="1" customHeight="1" outlineLevel="2">
      <c r="A63" s="203"/>
      <c r="B63" s="204"/>
      <c r="C63" s="205"/>
      <c r="D63" s="206">
        <v>2016.0</v>
      </c>
      <c r="E63" s="193">
        <f t="shared" si="179"/>
        <v>15.259</v>
      </c>
      <c r="F63" s="193">
        <f t="shared" ref="F63:G63" si="180">I63+L63+O63+R63+U63+X63+AA63+AD63+AK63+AG63</f>
        <v>15.259</v>
      </c>
      <c r="G63" s="193">
        <f t="shared" si="180"/>
        <v>0</v>
      </c>
      <c r="H63" s="187">
        <f t="shared" si="14"/>
        <v>0</v>
      </c>
      <c r="I63" s="193"/>
      <c r="J63" s="207"/>
      <c r="K63" s="208">
        <f t="shared" si="16"/>
        <v>0</v>
      </c>
      <c r="L63" s="207"/>
      <c r="M63" s="207"/>
      <c r="N63" s="208">
        <f t="shared" si="18"/>
        <v>0</v>
      </c>
      <c r="O63" s="207"/>
      <c r="P63" s="207"/>
      <c r="Q63" s="208">
        <f t="shared" si="20"/>
        <v>0</v>
      </c>
      <c r="R63" s="207"/>
      <c r="S63" s="207"/>
      <c r="T63" s="208">
        <f t="shared" si="22"/>
        <v>0</v>
      </c>
      <c r="U63" s="207"/>
      <c r="V63" s="207"/>
      <c r="W63" s="208">
        <f t="shared" si="24"/>
        <v>0</v>
      </c>
      <c r="X63" s="207"/>
      <c r="Y63" s="207"/>
      <c r="Z63" s="208">
        <f t="shared" si="26"/>
        <v>0</v>
      </c>
      <c r="AA63" s="207"/>
      <c r="AB63" s="207"/>
      <c r="AC63" s="208">
        <f t="shared" si="28"/>
        <v>0</v>
      </c>
      <c r="AD63" s="207"/>
      <c r="AE63" s="207"/>
      <c r="AF63" s="208">
        <f t="shared" si="30"/>
        <v>0</v>
      </c>
      <c r="AG63" s="207"/>
      <c r="AH63" s="207"/>
      <c r="AI63" s="209"/>
      <c r="AJ63" s="210">
        <f t="shared" si="32"/>
        <v>15.259</v>
      </c>
      <c r="AK63" s="211">
        <v>15.259</v>
      </c>
      <c r="AL63" s="207"/>
      <c r="AM63" s="207"/>
    </row>
    <row r="64" ht="15.75" hidden="1" customHeight="1" outlineLevel="2">
      <c r="A64" s="203"/>
      <c r="B64" s="204"/>
      <c r="C64" s="205"/>
      <c r="D64" s="206">
        <v>2017.0</v>
      </c>
      <c r="E64" s="193">
        <f t="shared" si="179"/>
        <v>397.41926</v>
      </c>
      <c r="F64" s="193">
        <f t="shared" ref="F64:G64" si="181">I64+L64+O64+R64+U64+X64+AA64+AD64+AK64+AG64</f>
        <v>397.41926</v>
      </c>
      <c r="G64" s="193">
        <f t="shared" si="181"/>
        <v>0</v>
      </c>
      <c r="H64" s="187">
        <f t="shared" si="14"/>
        <v>0</v>
      </c>
      <c r="I64" s="193"/>
      <c r="J64" s="207"/>
      <c r="K64" s="208">
        <f t="shared" si="16"/>
        <v>0</v>
      </c>
      <c r="L64" s="207"/>
      <c r="M64" s="207"/>
      <c r="N64" s="208">
        <f t="shared" si="18"/>
        <v>0</v>
      </c>
      <c r="O64" s="207"/>
      <c r="P64" s="207"/>
      <c r="Q64" s="208">
        <f t="shared" si="20"/>
        <v>0</v>
      </c>
      <c r="R64" s="207"/>
      <c r="S64" s="207"/>
      <c r="T64" s="210">
        <f t="shared" si="22"/>
        <v>296.27678</v>
      </c>
      <c r="U64" s="211">
        <v>296.27678</v>
      </c>
      <c r="V64" s="207"/>
      <c r="W64" s="208">
        <f t="shared" si="24"/>
        <v>0</v>
      </c>
      <c r="X64" s="207"/>
      <c r="Y64" s="207"/>
      <c r="Z64" s="208">
        <f t="shared" si="26"/>
        <v>0</v>
      </c>
      <c r="AA64" s="207"/>
      <c r="AB64" s="207"/>
      <c r="AC64" s="208">
        <f t="shared" si="28"/>
        <v>0</v>
      </c>
      <c r="AD64" s="207"/>
      <c r="AE64" s="207"/>
      <c r="AF64" s="210">
        <f t="shared" si="30"/>
        <v>92.09352</v>
      </c>
      <c r="AG64" s="211">
        <v>92.09352</v>
      </c>
      <c r="AH64" s="207"/>
      <c r="AI64" s="212" t="s">
        <v>383</v>
      </c>
      <c r="AJ64" s="210">
        <f t="shared" si="32"/>
        <v>9.04896</v>
      </c>
      <c r="AK64" s="211">
        <v>9.04896</v>
      </c>
      <c r="AL64" s="207"/>
      <c r="AM64" s="207"/>
    </row>
    <row r="65" ht="15.75" hidden="1" customHeight="1" outlineLevel="2">
      <c r="A65" s="203"/>
      <c r="B65" s="204"/>
      <c r="C65" s="205"/>
      <c r="D65" s="206">
        <v>2018.0</v>
      </c>
      <c r="E65" s="193">
        <f t="shared" si="179"/>
        <v>36.881</v>
      </c>
      <c r="F65" s="193">
        <f t="shared" ref="F65:G65" si="182">I65+L65+O65+R65+U65+X65+AA65+AD65+AK65+AG65</f>
        <v>36.881</v>
      </c>
      <c r="G65" s="193">
        <f t="shared" si="182"/>
        <v>0</v>
      </c>
      <c r="H65" s="187">
        <f t="shared" si="14"/>
        <v>0</v>
      </c>
      <c r="I65" s="193"/>
      <c r="J65" s="207"/>
      <c r="K65" s="208">
        <f t="shared" si="16"/>
        <v>0</v>
      </c>
      <c r="L65" s="207"/>
      <c r="M65" s="207"/>
      <c r="N65" s="208">
        <f t="shared" si="18"/>
        <v>0</v>
      </c>
      <c r="O65" s="207"/>
      <c r="P65" s="207"/>
      <c r="Q65" s="208">
        <f t="shared" si="20"/>
        <v>0</v>
      </c>
      <c r="R65" s="207"/>
      <c r="S65" s="207"/>
      <c r="T65" s="208">
        <f t="shared" si="22"/>
        <v>0</v>
      </c>
      <c r="U65" s="207"/>
      <c r="V65" s="207"/>
      <c r="W65" s="208">
        <f t="shared" si="24"/>
        <v>0</v>
      </c>
      <c r="X65" s="207"/>
      <c r="Y65" s="207"/>
      <c r="Z65" s="208">
        <f t="shared" si="26"/>
        <v>0</v>
      </c>
      <c r="AA65" s="207"/>
      <c r="AB65" s="207"/>
      <c r="AC65" s="208">
        <f t="shared" si="28"/>
        <v>0</v>
      </c>
      <c r="AD65" s="207"/>
      <c r="AE65" s="207"/>
      <c r="AF65" s="208">
        <f t="shared" si="30"/>
        <v>0</v>
      </c>
      <c r="AG65" s="207"/>
      <c r="AH65" s="207"/>
      <c r="AI65" s="209"/>
      <c r="AJ65" s="210">
        <f t="shared" si="32"/>
        <v>36.881</v>
      </c>
      <c r="AK65" s="211">
        <v>36.881</v>
      </c>
      <c r="AL65" s="207"/>
      <c r="AM65" s="207"/>
    </row>
    <row r="66" ht="15.75" hidden="1" customHeight="1" outlineLevel="2">
      <c r="A66" s="203"/>
      <c r="B66" s="204"/>
      <c r="C66" s="205"/>
      <c r="D66" s="206">
        <v>2019.0</v>
      </c>
      <c r="E66" s="193">
        <f t="shared" si="179"/>
        <v>12</v>
      </c>
      <c r="F66" s="193">
        <f t="shared" ref="F66:G66" si="183">I66+L66+O66+R66+U66+X66+AA66+AD66+AK66+AG66</f>
        <v>12</v>
      </c>
      <c r="G66" s="193">
        <f t="shared" si="183"/>
        <v>0</v>
      </c>
      <c r="H66" s="187">
        <f t="shared" si="14"/>
        <v>0</v>
      </c>
      <c r="I66" s="193"/>
      <c r="J66" s="207"/>
      <c r="K66" s="208">
        <f t="shared" si="16"/>
        <v>0</v>
      </c>
      <c r="L66" s="207"/>
      <c r="M66" s="207"/>
      <c r="N66" s="208">
        <f t="shared" si="18"/>
        <v>0</v>
      </c>
      <c r="O66" s="207"/>
      <c r="P66" s="207"/>
      <c r="Q66" s="208">
        <f t="shared" si="20"/>
        <v>0</v>
      </c>
      <c r="R66" s="207"/>
      <c r="S66" s="207"/>
      <c r="T66" s="208">
        <f t="shared" si="22"/>
        <v>0</v>
      </c>
      <c r="U66" s="207"/>
      <c r="V66" s="207"/>
      <c r="W66" s="208">
        <f t="shared" si="24"/>
        <v>0</v>
      </c>
      <c r="X66" s="207"/>
      <c r="Y66" s="207"/>
      <c r="Z66" s="208">
        <f t="shared" si="26"/>
        <v>0</v>
      </c>
      <c r="AA66" s="207"/>
      <c r="AB66" s="207"/>
      <c r="AC66" s="208">
        <f t="shared" si="28"/>
        <v>0</v>
      </c>
      <c r="AD66" s="207"/>
      <c r="AE66" s="207"/>
      <c r="AF66" s="208">
        <f t="shared" si="30"/>
        <v>0</v>
      </c>
      <c r="AG66" s="207"/>
      <c r="AH66" s="207"/>
      <c r="AI66" s="209"/>
      <c r="AJ66" s="210">
        <f t="shared" si="32"/>
        <v>12</v>
      </c>
      <c r="AK66" s="211">
        <v>12.0</v>
      </c>
      <c r="AL66" s="207"/>
      <c r="AM66" s="207"/>
    </row>
    <row r="67" ht="15.75" hidden="1" customHeight="1" outlineLevel="2">
      <c r="A67" s="203"/>
      <c r="B67" s="204"/>
      <c r="C67" s="205"/>
      <c r="D67" s="206">
        <v>2020.0</v>
      </c>
      <c r="E67" s="193">
        <f t="shared" si="179"/>
        <v>0</v>
      </c>
      <c r="F67" s="193">
        <f t="shared" ref="F67:G67" si="184">I67+L67+O67+R67+U67+X67+AA67+AD67+AK67+AG67</f>
        <v>0</v>
      </c>
      <c r="G67" s="193">
        <f t="shared" si="184"/>
        <v>0</v>
      </c>
      <c r="H67" s="187">
        <f t="shared" si="14"/>
        <v>0</v>
      </c>
      <c r="I67" s="193"/>
      <c r="J67" s="207"/>
      <c r="K67" s="208">
        <f t="shared" si="16"/>
        <v>0</v>
      </c>
      <c r="L67" s="207"/>
      <c r="M67" s="207"/>
      <c r="N67" s="208">
        <f t="shared" si="18"/>
        <v>0</v>
      </c>
      <c r="O67" s="207"/>
      <c r="P67" s="207"/>
      <c r="Q67" s="208">
        <f t="shared" si="20"/>
        <v>0</v>
      </c>
      <c r="R67" s="207"/>
      <c r="S67" s="207"/>
      <c r="T67" s="208">
        <f t="shared" si="22"/>
        <v>0</v>
      </c>
      <c r="U67" s="207"/>
      <c r="V67" s="207"/>
      <c r="W67" s="208">
        <f t="shared" si="24"/>
        <v>0</v>
      </c>
      <c r="X67" s="207"/>
      <c r="Y67" s="207"/>
      <c r="Z67" s="208">
        <f t="shared" si="26"/>
        <v>0</v>
      </c>
      <c r="AA67" s="207"/>
      <c r="AB67" s="207"/>
      <c r="AC67" s="208">
        <f t="shared" si="28"/>
        <v>0</v>
      </c>
      <c r="AD67" s="207"/>
      <c r="AE67" s="207"/>
      <c r="AF67" s="208">
        <f t="shared" si="30"/>
        <v>0</v>
      </c>
      <c r="AG67" s="207"/>
      <c r="AH67" s="207"/>
      <c r="AI67" s="209"/>
      <c r="AJ67" s="208">
        <f t="shared" si="32"/>
        <v>0</v>
      </c>
      <c r="AK67" s="207"/>
      <c r="AL67" s="207"/>
      <c r="AM67" s="207"/>
    </row>
    <row r="68" ht="15.75" hidden="1" customHeight="1" outlineLevel="2">
      <c r="A68" s="203"/>
      <c r="B68" s="204"/>
      <c r="C68" s="205"/>
      <c r="D68" s="213">
        <v>2021.0</v>
      </c>
      <c r="E68" s="193">
        <f t="shared" si="179"/>
        <v>0</v>
      </c>
      <c r="F68" s="193">
        <f t="shared" ref="F68:G68" si="185">I68+L68+O68+R68+U68+X68+AA68+AD68+AK68+AG68</f>
        <v>0</v>
      </c>
      <c r="G68" s="193">
        <f t="shared" si="185"/>
        <v>0</v>
      </c>
      <c r="H68" s="187">
        <f t="shared" si="14"/>
        <v>0</v>
      </c>
      <c r="I68" s="193"/>
      <c r="J68" s="207"/>
      <c r="K68" s="208">
        <f t="shared" si="16"/>
        <v>0</v>
      </c>
      <c r="L68" s="207"/>
      <c r="M68" s="207"/>
      <c r="N68" s="208">
        <f t="shared" si="18"/>
        <v>0</v>
      </c>
      <c r="O68" s="207"/>
      <c r="P68" s="207"/>
      <c r="Q68" s="208">
        <f t="shared" si="20"/>
        <v>0</v>
      </c>
      <c r="R68" s="207"/>
      <c r="S68" s="207"/>
      <c r="T68" s="208">
        <f t="shared" si="22"/>
        <v>0</v>
      </c>
      <c r="U68" s="207"/>
      <c r="V68" s="207"/>
      <c r="W68" s="208">
        <f t="shared" si="24"/>
        <v>0</v>
      </c>
      <c r="X68" s="207"/>
      <c r="Y68" s="207"/>
      <c r="Z68" s="208">
        <f t="shared" si="26"/>
        <v>0</v>
      </c>
      <c r="AA68" s="207"/>
      <c r="AB68" s="207"/>
      <c r="AC68" s="208">
        <f t="shared" si="28"/>
        <v>0</v>
      </c>
      <c r="AD68" s="207"/>
      <c r="AE68" s="207"/>
      <c r="AF68" s="208">
        <f t="shared" si="30"/>
        <v>0</v>
      </c>
      <c r="AG68" s="207"/>
      <c r="AH68" s="207"/>
      <c r="AI68" s="209"/>
      <c r="AJ68" s="208">
        <f t="shared" si="32"/>
        <v>0</v>
      </c>
      <c r="AK68" s="207"/>
      <c r="AL68" s="207"/>
      <c r="AM68" s="207"/>
    </row>
    <row r="69" ht="15.75" customHeight="1" collapsed="1">
      <c r="A69" s="216"/>
      <c r="B69" s="217" t="s">
        <v>74</v>
      </c>
      <c r="C69" s="218"/>
      <c r="D69" s="218"/>
      <c r="E69" s="218">
        <f t="shared" si="179"/>
        <v>27962.63892</v>
      </c>
      <c r="F69" s="218">
        <f t="shared" ref="F69:G69" si="186">I69+L69+O69+R69+U69+X69+AA69+AD69+AK69+AG69</f>
        <v>11998.23892</v>
      </c>
      <c r="G69" s="218">
        <f t="shared" si="186"/>
        <v>15964.4</v>
      </c>
      <c r="H69" s="219">
        <f t="shared" si="14"/>
        <v>0</v>
      </c>
      <c r="I69" s="218">
        <f t="shared" ref="I69:J69" si="187">I70+I78+I86+I94+I102+I110+I118+I126+I134+I142+I150+I158+I166+I174+I182+I190+I198+I206</f>
        <v>0</v>
      </c>
      <c r="J69" s="218">
        <f t="shared" si="187"/>
        <v>0</v>
      </c>
      <c r="K69" s="219">
        <f t="shared" si="16"/>
        <v>767.95823</v>
      </c>
      <c r="L69" s="218">
        <f t="shared" ref="L69:M69" si="188">L70+L78+L86+L94+L102+L110+L118+L126+L134+L142+L150+L158+L166+L174+L182+L190+L198+L206</f>
        <v>767.95823</v>
      </c>
      <c r="M69" s="218">
        <f t="shared" si="188"/>
        <v>0</v>
      </c>
      <c r="N69" s="219">
        <f t="shared" si="18"/>
        <v>2994.1624</v>
      </c>
      <c r="O69" s="218">
        <f t="shared" ref="O69:P69" si="189">O70+O78+O86+O94+O102+O110+O118+O126+O134+O142+O150+O158+O166+O174+O182+O190+O198+O206</f>
        <v>2994.1624</v>
      </c>
      <c r="P69" s="218">
        <f t="shared" si="189"/>
        <v>0</v>
      </c>
      <c r="Q69" s="219">
        <f t="shared" si="20"/>
        <v>1011.29005</v>
      </c>
      <c r="R69" s="218">
        <f t="shared" ref="R69:S69" si="190">R70+R78+R86+R94+R102+R110+R118+R126+R134+R142+R150+R158+R166+R174+R182+R190+R198+R206</f>
        <v>1011.29005</v>
      </c>
      <c r="S69" s="218">
        <f t="shared" si="190"/>
        <v>0</v>
      </c>
      <c r="T69" s="219">
        <f t="shared" si="22"/>
        <v>362.46922</v>
      </c>
      <c r="U69" s="218">
        <f t="shared" ref="U69:V69" si="191">U70+U78+U86+U94+U102+U110+U118+U126+U134+U142+U150+U158+U166+U174+U182+U190+U198+U206</f>
        <v>362.46922</v>
      </c>
      <c r="V69" s="218">
        <f t="shared" si="191"/>
        <v>0</v>
      </c>
      <c r="W69" s="219">
        <f t="shared" si="24"/>
        <v>0</v>
      </c>
      <c r="X69" s="218">
        <f t="shared" ref="X69:Y69" si="192">X70+X78+X86+X94+X102+X110+X118+X126+X134+X142+X150+X158+X166+X174+X182+X190+X198+X206</f>
        <v>0</v>
      </c>
      <c r="Y69" s="218">
        <f t="shared" si="192"/>
        <v>0</v>
      </c>
      <c r="Z69" s="219">
        <f t="shared" si="26"/>
        <v>82.9</v>
      </c>
      <c r="AA69" s="218">
        <f t="shared" ref="AA69:AB69" si="193">AA70+AA78+AA86+AA94+AA102+AA110+AA118+AA126+AA134+AA142+AA150+AA158+AA166+AA174+AA182+AA190+AA198+AA206</f>
        <v>82.9</v>
      </c>
      <c r="AB69" s="218">
        <f t="shared" si="193"/>
        <v>0</v>
      </c>
      <c r="AC69" s="219">
        <f t="shared" si="28"/>
        <v>44.17666</v>
      </c>
      <c r="AD69" s="218">
        <f t="shared" ref="AD69:AE69" si="194">AD70+AD78+AD86+AD94+AD102+AD110+AD118+AD126+AD134+AD142+AD150+AD158+AD166+AD174+AD182+AD190+AD198+AD206</f>
        <v>44.17666</v>
      </c>
      <c r="AE69" s="218">
        <f t="shared" si="194"/>
        <v>0</v>
      </c>
      <c r="AF69" s="219">
        <f t="shared" si="30"/>
        <v>10279.54136</v>
      </c>
      <c r="AG69" s="218">
        <f>AG70+AG78+AG86+AG94+AG102+AG110+AG118+AG126+AG134+AG142+AG150+AG158+AG166+AG174+AG182+AG190+AG198+AG206</f>
        <v>6347.24136</v>
      </c>
      <c r="AH69" s="218">
        <f>AH70+AH78+AH86+AH94+AH102+AH110+AH118+AH126+AH134+AH142+AH150+AH158+AH166+AH174+AH182+AH190+AH198+AH206+AH214+AH222</f>
        <v>3932.3</v>
      </c>
      <c r="AI69" s="38"/>
      <c r="AJ69" s="219">
        <f t="shared" si="32"/>
        <v>12420.141</v>
      </c>
      <c r="AK69" s="218">
        <f t="shared" ref="AK69:AL69" si="195">AK70+AK78+AK86+AK94+AK102+AK110+AK118+AK126+AK134+AK142+AK150+AK158+AK166+AK174+AK182+AK190+AK198+AK206+AK214+AK222</f>
        <v>388.041</v>
      </c>
      <c r="AL69" s="218">
        <f t="shared" si="195"/>
        <v>12032.1</v>
      </c>
      <c r="AM69" s="218"/>
    </row>
    <row r="70" ht="15.75" hidden="1" customHeight="1" outlineLevel="1">
      <c r="A70" s="220">
        <v>9.0</v>
      </c>
      <c r="B70" s="221" t="s">
        <v>393</v>
      </c>
      <c r="C70" s="220" t="s">
        <v>394</v>
      </c>
      <c r="D70" s="220"/>
      <c r="E70" s="222">
        <f t="shared" ref="E70:G70" si="196">SUM(E71:E77)</f>
        <v>3655.60321</v>
      </c>
      <c r="F70" s="222">
        <f t="shared" si="196"/>
        <v>2856.70321</v>
      </c>
      <c r="G70" s="222">
        <f t="shared" si="196"/>
        <v>798.9</v>
      </c>
      <c r="H70" s="223">
        <f t="shared" si="14"/>
        <v>0</v>
      </c>
      <c r="I70" s="223">
        <f t="shared" ref="I70:J70" si="197">SUM(I71:I77)</f>
        <v>0</v>
      </c>
      <c r="J70" s="220">
        <f t="shared" si="197"/>
        <v>0</v>
      </c>
      <c r="K70" s="220">
        <f t="shared" si="16"/>
        <v>0</v>
      </c>
      <c r="L70" s="220">
        <f t="shared" ref="L70:M70" si="198">SUM(L71:L77)</f>
        <v>0</v>
      </c>
      <c r="M70" s="220">
        <f t="shared" si="198"/>
        <v>0</v>
      </c>
      <c r="N70" s="220">
        <f t="shared" si="18"/>
        <v>1958.7192</v>
      </c>
      <c r="O70" s="220">
        <f t="shared" ref="O70:P70" si="199">SUM(O71:O77)</f>
        <v>1958.7192</v>
      </c>
      <c r="P70" s="220">
        <f t="shared" si="199"/>
        <v>0</v>
      </c>
      <c r="Q70" s="220">
        <f t="shared" si="20"/>
        <v>293.216</v>
      </c>
      <c r="R70" s="220">
        <f t="shared" ref="R70:S70" si="200">SUM(R71:R77)</f>
        <v>293.216</v>
      </c>
      <c r="S70" s="220">
        <f t="shared" si="200"/>
        <v>0</v>
      </c>
      <c r="T70" s="220">
        <f t="shared" si="22"/>
        <v>0</v>
      </c>
      <c r="U70" s="220">
        <f t="shared" ref="U70:V70" si="201">SUM(U71:U77)</f>
        <v>0</v>
      </c>
      <c r="V70" s="220">
        <f t="shared" si="201"/>
        <v>0</v>
      </c>
      <c r="W70" s="220">
        <f t="shared" si="24"/>
        <v>0</v>
      </c>
      <c r="X70" s="220">
        <f t="shared" ref="X70:Y70" si="202">SUM(X71:X77)</f>
        <v>0</v>
      </c>
      <c r="Y70" s="220">
        <f t="shared" si="202"/>
        <v>0</v>
      </c>
      <c r="Z70" s="220">
        <f t="shared" si="26"/>
        <v>0</v>
      </c>
      <c r="AA70" s="220">
        <f t="shared" ref="AA70:AB70" si="203">SUM(AA71:AA77)</f>
        <v>0</v>
      </c>
      <c r="AB70" s="220">
        <f t="shared" si="203"/>
        <v>0</v>
      </c>
      <c r="AC70" s="220">
        <f t="shared" si="28"/>
        <v>0</v>
      </c>
      <c r="AD70" s="220">
        <f t="shared" ref="AD70:AE70" si="204">SUM(AD71:AD77)</f>
        <v>0</v>
      </c>
      <c r="AE70" s="220">
        <f t="shared" si="204"/>
        <v>0</v>
      </c>
      <c r="AF70" s="220">
        <f t="shared" si="30"/>
        <v>794.77801</v>
      </c>
      <c r="AG70" s="224">
        <f t="shared" ref="AG70:AH70" si="205">SUM(AG71:AG77)</f>
        <v>489.77801</v>
      </c>
      <c r="AH70" s="224">
        <f t="shared" si="205"/>
        <v>305</v>
      </c>
      <c r="AI70" s="225"/>
      <c r="AJ70" s="226">
        <f t="shared" si="32"/>
        <v>608.89</v>
      </c>
      <c r="AK70" s="224">
        <f t="shared" ref="AK70:AL70" si="206">SUM(AK71:AK77)</f>
        <v>114.99</v>
      </c>
      <c r="AL70" s="224">
        <f t="shared" si="206"/>
        <v>493.9</v>
      </c>
      <c r="AM70" s="224"/>
    </row>
    <row r="71" ht="15.75" hidden="1" customHeight="1" outlineLevel="2">
      <c r="A71" s="227"/>
      <c r="B71" s="228"/>
      <c r="C71" s="229"/>
      <c r="D71" s="230">
        <v>2015.0</v>
      </c>
      <c r="E71" s="231">
        <f t="shared" ref="E71:E77" si="208">SUM(F71:G71)</f>
        <v>102.816</v>
      </c>
      <c r="F71" s="231">
        <f t="shared" ref="F71:G71" si="207">I71+L71+O71+R71+U71+X71+AA71+AD71+AK71+AG71</f>
        <v>88.716</v>
      </c>
      <c r="G71" s="231">
        <f t="shared" si="207"/>
        <v>14.1</v>
      </c>
      <c r="H71" s="219">
        <f t="shared" si="14"/>
        <v>0</v>
      </c>
      <c r="I71" s="218"/>
      <c r="J71" s="227"/>
      <c r="K71" s="232">
        <f t="shared" si="16"/>
        <v>0</v>
      </c>
      <c r="L71" s="227"/>
      <c r="M71" s="227"/>
      <c r="N71" s="232">
        <f t="shared" si="18"/>
        <v>0</v>
      </c>
      <c r="O71" s="227"/>
      <c r="P71" s="227"/>
      <c r="Q71" s="233">
        <f t="shared" si="20"/>
        <v>88.716</v>
      </c>
      <c r="R71" s="234">
        <v>88.716</v>
      </c>
      <c r="S71" s="227"/>
      <c r="T71" s="232">
        <f t="shared" si="22"/>
        <v>0</v>
      </c>
      <c r="U71" s="227"/>
      <c r="V71" s="227"/>
      <c r="W71" s="232">
        <f t="shared" si="24"/>
        <v>0</v>
      </c>
      <c r="X71" s="227"/>
      <c r="Y71" s="227"/>
      <c r="Z71" s="232">
        <f t="shared" si="26"/>
        <v>0</v>
      </c>
      <c r="AA71" s="227"/>
      <c r="AB71" s="227"/>
      <c r="AC71" s="232">
        <f t="shared" si="28"/>
        <v>0</v>
      </c>
      <c r="AD71" s="227"/>
      <c r="AE71" s="227"/>
      <c r="AF71" s="232">
        <f t="shared" si="30"/>
        <v>0</v>
      </c>
      <c r="AG71" s="227"/>
      <c r="AH71" s="234"/>
      <c r="AI71" s="92"/>
      <c r="AJ71" s="232">
        <f t="shared" si="32"/>
        <v>14.1</v>
      </c>
      <c r="AK71" s="227"/>
      <c r="AL71" s="234">
        <v>14.1</v>
      </c>
      <c r="AM71" s="227"/>
    </row>
    <row r="72" ht="15.75" hidden="1" customHeight="1" outlineLevel="2">
      <c r="A72" s="227"/>
      <c r="B72" s="228"/>
      <c r="C72" s="229"/>
      <c r="D72" s="230">
        <v>2016.0</v>
      </c>
      <c r="E72" s="231">
        <f t="shared" si="208"/>
        <v>301.4</v>
      </c>
      <c r="F72" s="231">
        <f t="shared" ref="F72:G72" si="209">I72+L72+O72+R72+U72+X72+AA72+AD72+AK72+AG72</f>
        <v>204.5</v>
      </c>
      <c r="G72" s="231">
        <f t="shared" si="209"/>
        <v>96.9</v>
      </c>
      <c r="H72" s="219">
        <f t="shared" si="14"/>
        <v>0</v>
      </c>
      <c r="I72" s="218"/>
      <c r="J72" s="227"/>
      <c r="K72" s="232">
        <f t="shared" si="16"/>
        <v>0</v>
      </c>
      <c r="L72" s="227"/>
      <c r="M72" s="227"/>
      <c r="N72" s="232">
        <f t="shared" si="18"/>
        <v>0</v>
      </c>
      <c r="O72" s="227"/>
      <c r="P72" s="227"/>
      <c r="Q72" s="233">
        <f t="shared" si="20"/>
        <v>204.5</v>
      </c>
      <c r="R72" s="234">
        <v>204.5</v>
      </c>
      <c r="S72" s="227"/>
      <c r="T72" s="232">
        <f t="shared" si="22"/>
        <v>0</v>
      </c>
      <c r="U72" s="227"/>
      <c r="V72" s="227"/>
      <c r="W72" s="232">
        <f t="shared" si="24"/>
        <v>0</v>
      </c>
      <c r="X72" s="227"/>
      <c r="Y72" s="227"/>
      <c r="Z72" s="232">
        <f t="shared" si="26"/>
        <v>0</v>
      </c>
      <c r="AA72" s="227"/>
      <c r="AB72" s="227"/>
      <c r="AC72" s="232">
        <f t="shared" si="28"/>
        <v>0</v>
      </c>
      <c r="AD72" s="227"/>
      <c r="AE72" s="227"/>
      <c r="AF72" s="232">
        <f t="shared" si="30"/>
        <v>49.6</v>
      </c>
      <c r="AG72" s="227"/>
      <c r="AH72" s="234">
        <v>49.6</v>
      </c>
      <c r="AI72" s="92"/>
      <c r="AJ72" s="232">
        <f t="shared" si="32"/>
        <v>47.3</v>
      </c>
      <c r="AK72" s="227"/>
      <c r="AL72" s="234">
        <v>47.3</v>
      </c>
      <c r="AM72" s="227"/>
    </row>
    <row r="73" ht="15.75" hidden="1" customHeight="1" outlineLevel="2">
      <c r="A73" s="227"/>
      <c r="B73" s="228"/>
      <c r="C73" s="229"/>
      <c r="D73" s="230">
        <v>2017.0</v>
      </c>
      <c r="E73" s="231">
        <f t="shared" si="208"/>
        <v>80.1</v>
      </c>
      <c r="F73" s="231">
        <f t="shared" ref="F73:G73" si="210">I73+L73+O73+R73+U73+X73+AA73+AD73+AK73+AG73</f>
        <v>0</v>
      </c>
      <c r="G73" s="231">
        <f t="shared" si="210"/>
        <v>80.1</v>
      </c>
      <c r="H73" s="219">
        <f t="shared" si="14"/>
        <v>0</v>
      </c>
      <c r="I73" s="218"/>
      <c r="J73" s="227"/>
      <c r="K73" s="232">
        <f t="shared" si="16"/>
        <v>0</v>
      </c>
      <c r="L73" s="227"/>
      <c r="M73" s="227"/>
      <c r="N73" s="232">
        <f t="shared" si="18"/>
        <v>0</v>
      </c>
      <c r="O73" s="227"/>
      <c r="P73" s="227"/>
      <c r="Q73" s="232">
        <f t="shared" si="20"/>
        <v>0</v>
      </c>
      <c r="R73" s="227"/>
      <c r="S73" s="227"/>
      <c r="T73" s="232">
        <f t="shared" si="22"/>
        <v>0</v>
      </c>
      <c r="U73" s="227"/>
      <c r="V73" s="227"/>
      <c r="W73" s="232">
        <f t="shared" si="24"/>
        <v>0</v>
      </c>
      <c r="X73" s="227"/>
      <c r="Y73" s="227"/>
      <c r="Z73" s="232">
        <f t="shared" si="26"/>
        <v>0</v>
      </c>
      <c r="AA73" s="227"/>
      <c r="AB73" s="227"/>
      <c r="AC73" s="232">
        <f t="shared" si="28"/>
        <v>0</v>
      </c>
      <c r="AD73" s="227"/>
      <c r="AE73" s="227"/>
      <c r="AF73" s="232">
        <f t="shared" si="30"/>
        <v>0</v>
      </c>
      <c r="AG73" s="227"/>
      <c r="AH73" s="227"/>
      <c r="AI73" s="92"/>
      <c r="AJ73" s="232">
        <f t="shared" si="32"/>
        <v>80.1</v>
      </c>
      <c r="AK73" s="227"/>
      <c r="AL73" s="234">
        <v>80.1</v>
      </c>
      <c r="AM73" s="227"/>
    </row>
    <row r="74" ht="15.75" hidden="1" customHeight="1" outlineLevel="2">
      <c r="A74" s="227"/>
      <c r="B74" s="228"/>
      <c r="C74" s="229"/>
      <c r="D74" s="230">
        <v>2018.0</v>
      </c>
      <c r="E74" s="231">
        <f t="shared" si="208"/>
        <v>155.6</v>
      </c>
      <c r="F74" s="231">
        <f t="shared" ref="F74:G74" si="211">I74+L74+O74+R74+U74+X74+AA74+AD74+AK74+AG74</f>
        <v>0</v>
      </c>
      <c r="G74" s="231">
        <f t="shared" si="211"/>
        <v>155.6</v>
      </c>
      <c r="H74" s="219">
        <f t="shared" si="14"/>
        <v>0</v>
      </c>
      <c r="I74" s="218"/>
      <c r="J74" s="227"/>
      <c r="K74" s="232">
        <f t="shared" si="16"/>
        <v>0</v>
      </c>
      <c r="L74" s="227"/>
      <c r="M74" s="227"/>
      <c r="N74" s="232">
        <f t="shared" si="18"/>
        <v>0</v>
      </c>
      <c r="O74" s="227"/>
      <c r="P74" s="227"/>
      <c r="Q74" s="232">
        <f t="shared" si="20"/>
        <v>0</v>
      </c>
      <c r="R74" s="227"/>
      <c r="S74" s="227"/>
      <c r="T74" s="232">
        <f t="shared" si="22"/>
        <v>0</v>
      </c>
      <c r="U74" s="227"/>
      <c r="V74" s="227"/>
      <c r="W74" s="232">
        <f t="shared" si="24"/>
        <v>0</v>
      </c>
      <c r="X74" s="227"/>
      <c r="Y74" s="227"/>
      <c r="Z74" s="232">
        <f t="shared" si="26"/>
        <v>0</v>
      </c>
      <c r="AA74" s="227"/>
      <c r="AB74" s="227"/>
      <c r="AC74" s="232">
        <f t="shared" si="28"/>
        <v>0</v>
      </c>
      <c r="AD74" s="227"/>
      <c r="AE74" s="227"/>
      <c r="AF74" s="232">
        <f t="shared" si="30"/>
        <v>6</v>
      </c>
      <c r="AG74" s="227"/>
      <c r="AH74" s="234">
        <v>6.0</v>
      </c>
      <c r="AI74" s="92"/>
      <c r="AJ74" s="232">
        <f t="shared" si="32"/>
        <v>149.6</v>
      </c>
      <c r="AK74" s="227"/>
      <c r="AL74" s="234">
        <v>149.6</v>
      </c>
      <c r="AM74" s="227"/>
    </row>
    <row r="75" ht="15.75" hidden="1" customHeight="1" outlineLevel="2">
      <c r="A75" s="227"/>
      <c r="B75" s="228"/>
      <c r="C75" s="229"/>
      <c r="D75" s="230">
        <v>2019.0</v>
      </c>
      <c r="E75" s="231">
        <f t="shared" si="208"/>
        <v>2770.08721</v>
      </c>
      <c r="F75" s="231">
        <f t="shared" ref="F75:G75" si="212">I75+L75+O75+R75+U75+X75+AA75+AD75+AK75+AG75</f>
        <v>2557.48721</v>
      </c>
      <c r="G75" s="231">
        <f t="shared" si="212"/>
        <v>212.6</v>
      </c>
      <c r="H75" s="219">
        <f t="shared" si="14"/>
        <v>0</v>
      </c>
      <c r="I75" s="218"/>
      <c r="J75" s="227"/>
      <c r="K75" s="232">
        <f t="shared" si="16"/>
        <v>0</v>
      </c>
      <c r="L75" s="227"/>
      <c r="M75" s="227"/>
      <c r="N75" s="233">
        <f t="shared" si="18"/>
        <v>1952.7192</v>
      </c>
      <c r="O75" s="234">
        <v>1952.7192</v>
      </c>
      <c r="P75" s="227"/>
      <c r="Q75" s="232">
        <f t="shared" si="20"/>
        <v>0</v>
      </c>
      <c r="R75" s="227"/>
      <c r="S75" s="227"/>
      <c r="T75" s="232">
        <f t="shared" si="22"/>
        <v>0</v>
      </c>
      <c r="U75" s="227"/>
      <c r="V75" s="227"/>
      <c r="W75" s="232">
        <f t="shared" si="24"/>
        <v>0</v>
      </c>
      <c r="X75" s="227"/>
      <c r="Y75" s="227"/>
      <c r="Z75" s="232">
        <f t="shared" si="26"/>
        <v>0</v>
      </c>
      <c r="AA75" s="227"/>
      <c r="AB75" s="227"/>
      <c r="AC75" s="232">
        <f t="shared" si="28"/>
        <v>0</v>
      </c>
      <c r="AD75" s="227"/>
      <c r="AE75" s="227"/>
      <c r="AF75" s="233">
        <f t="shared" si="30"/>
        <v>540.27801</v>
      </c>
      <c r="AG75" s="234">
        <v>489.77801</v>
      </c>
      <c r="AH75" s="234">
        <v>50.5</v>
      </c>
      <c r="AI75" s="235" t="s">
        <v>148</v>
      </c>
      <c r="AJ75" s="233">
        <f t="shared" si="32"/>
        <v>277.09</v>
      </c>
      <c r="AK75" s="234">
        <v>114.99</v>
      </c>
      <c r="AL75" s="234">
        <v>162.1</v>
      </c>
      <c r="AM75" s="227"/>
    </row>
    <row r="76" ht="15.75" hidden="1" customHeight="1" outlineLevel="2">
      <c r="A76" s="227"/>
      <c r="B76" s="228"/>
      <c r="C76" s="229"/>
      <c r="D76" s="230">
        <v>2020.0</v>
      </c>
      <c r="E76" s="231">
        <f t="shared" si="208"/>
        <v>245.6</v>
      </c>
      <c r="F76" s="231">
        <f t="shared" ref="F76:G76" si="213">I76+L76+O76+R76+U76+X76+AA76+AD76+AK76+AG76</f>
        <v>6</v>
      </c>
      <c r="G76" s="231">
        <f t="shared" si="213"/>
        <v>239.6</v>
      </c>
      <c r="H76" s="219">
        <f t="shared" si="14"/>
        <v>0</v>
      </c>
      <c r="I76" s="218"/>
      <c r="J76" s="227"/>
      <c r="K76" s="232">
        <f t="shared" si="16"/>
        <v>0</v>
      </c>
      <c r="L76" s="227"/>
      <c r="M76" s="227"/>
      <c r="N76" s="233">
        <f t="shared" si="18"/>
        <v>6</v>
      </c>
      <c r="O76" s="234">
        <v>6.0</v>
      </c>
      <c r="P76" s="227"/>
      <c r="Q76" s="232">
        <f t="shared" si="20"/>
        <v>0</v>
      </c>
      <c r="R76" s="227"/>
      <c r="S76" s="227"/>
      <c r="T76" s="232">
        <f t="shared" si="22"/>
        <v>0</v>
      </c>
      <c r="U76" s="227"/>
      <c r="V76" s="227"/>
      <c r="W76" s="232">
        <f t="shared" si="24"/>
        <v>0</v>
      </c>
      <c r="X76" s="227"/>
      <c r="Y76" s="227"/>
      <c r="Z76" s="232">
        <f t="shared" si="26"/>
        <v>0</v>
      </c>
      <c r="AA76" s="227"/>
      <c r="AB76" s="227"/>
      <c r="AC76" s="232">
        <f t="shared" si="28"/>
        <v>0</v>
      </c>
      <c r="AD76" s="227"/>
      <c r="AE76" s="227"/>
      <c r="AF76" s="232">
        <f t="shared" si="30"/>
        <v>198.9</v>
      </c>
      <c r="AG76" s="227"/>
      <c r="AH76" s="234">
        <v>198.9</v>
      </c>
      <c r="AI76" s="92"/>
      <c r="AJ76" s="232">
        <f t="shared" si="32"/>
        <v>40.7</v>
      </c>
      <c r="AK76" s="227"/>
      <c r="AL76" s="234">
        <v>40.7</v>
      </c>
      <c r="AM76" s="227"/>
    </row>
    <row r="77" ht="15.75" hidden="1" customHeight="1" outlineLevel="2">
      <c r="A77" s="227"/>
      <c r="B77" s="228"/>
      <c r="C77" s="229"/>
      <c r="D77" s="236">
        <v>2021.0</v>
      </c>
      <c r="E77" s="231">
        <f t="shared" si="208"/>
        <v>0</v>
      </c>
      <c r="F77" s="231">
        <f t="shared" ref="F77:G77" si="214">I77+L77+O77+R77+U77+X77+AA77+AD77+AK77+AG77</f>
        <v>0</v>
      </c>
      <c r="G77" s="231">
        <f t="shared" si="214"/>
        <v>0</v>
      </c>
      <c r="H77" s="219">
        <f t="shared" si="14"/>
        <v>0</v>
      </c>
      <c r="I77" s="218"/>
      <c r="J77" s="227"/>
      <c r="K77" s="232">
        <f t="shared" si="16"/>
        <v>0</v>
      </c>
      <c r="L77" s="227"/>
      <c r="M77" s="227"/>
      <c r="N77" s="232">
        <f t="shared" si="18"/>
        <v>0</v>
      </c>
      <c r="O77" s="227"/>
      <c r="P77" s="227"/>
      <c r="Q77" s="232">
        <f t="shared" si="20"/>
        <v>0</v>
      </c>
      <c r="R77" s="227"/>
      <c r="S77" s="227"/>
      <c r="T77" s="232">
        <f t="shared" si="22"/>
        <v>0</v>
      </c>
      <c r="U77" s="227"/>
      <c r="V77" s="227"/>
      <c r="W77" s="232">
        <f t="shared" si="24"/>
        <v>0</v>
      </c>
      <c r="X77" s="227"/>
      <c r="Y77" s="227"/>
      <c r="Z77" s="232">
        <f t="shared" si="26"/>
        <v>0</v>
      </c>
      <c r="AA77" s="227"/>
      <c r="AB77" s="227"/>
      <c r="AC77" s="232">
        <f t="shared" si="28"/>
        <v>0</v>
      </c>
      <c r="AD77" s="227"/>
      <c r="AE77" s="227"/>
      <c r="AF77" s="232">
        <f t="shared" si="30"/>
        <v>0</v>
      </c>
      <c r="AG77" s="227"/>
      <c r="AH77" s="234"/>
      <c r="AI77" s="92"/>
      <c r="AJ77" s="232">
        <f t="shared" si="32"/>
        <v>0</v>
      </c>
      <c r="AK77" s="227"/>
      <c r="AL77" s="234"/>
      <c r="AM77" s="227"/>
    </row>
    <row r="78" ht="15.75" hidden="1" customHeight="1" outlineLevel="1">
      <c r="A78" s="220">
        <v>10.0</v>
      </c>
      <c r="B78" s="221" t="s">
        <v>395</v>
      </c>
      <c r="C78" s="220" t="s">
        <v>396</v>
      </c>
      <c r="D78" s="220"/>
      <c r="E78" s="222">
        <f t="shared" ref="E78:G78" si="215">SUM(E79:E85)</f>
        <v>1667.24825</v>
      </c>
      <c r="F78" s="222">
        <f t="shared" si="215"/>
        <v>487.94825</v>
      </c>
      <c r="G78" s="222">
        <f t="shared" si="215"/>
        <v>1179.3</v>
      </c>
      <c r="H78" s="223">
        <f t="shared" si="14"/>
        <v>0</v>
      </c>
      <c r="I78" s="223">
        <f t="shared" ref="I78:J78" si="216">SUM(I79:I85)</f>
        <v>0</v>
      </c>
      <c r="J78" s="220">
        <f t="shared" si="216"/>
        <v>0</v>
      </c>
      <c r="K78" s="220">
        <f t="shared" si="16"/>
        <v>79.86642</v>
      </c>
      <c r="L78" s="220">
        <f t="shared" ref="L78:M78" si="217">SUM(L79:L85)</f>
        <v>79.86642</v>
      </c>
      <c r="M78" s="220">
        <f t="shared" si="217"/>
        <v>0</v>
      </c>
      <c r="N78" s="220">
        <f t="shared" si="18"/>
        <v>0</v>
      </c>
      <c r="O78" s="220">
        <f t="shared" ref="O78:P78" si="218">SUM(O79:O85)</f>
        <v>0</v>
      </c>
      <c r="P78" s="220">
        <f t="shared" si="218"/>
        <v>0</v>
      </c>
      <c r="Q78" s="220">
        <f t="shared" si="20"/>
        <v>408.08183</v>
      </c>
      <c r="R78" s="220">
        <f t="shared" ref="R78:S78" si="219">SUM(R79:R85)</f>
        <v>408.08183</v>
      </c>
      <c r="S78" s="220">
        <f t="shared" si="219"/>
        <v>0</v>
      </c>
      <c r="T78" s="220">
        <f t="shared" si="22"/>
        <v>0</v>
      </c>
      <c r="U78" s="220">
        <f t="shared" ref="U78:V78" si="220">SUM(U79:U85)</f>
        <v>0</v>
      </c>
      <c r="V78" s="220">
        <f t="shared" si="220"/>
        <v>0</v>
      </c>
      <c r="W78" s="220">
        <f t="shared" si="24"/>
        <v>0</v>
      </c>
      <c r="X78" s="220">
        <f t="shared" ref="X78:Y78" si="221">SUM(X79:X85)</f>
        <v>0</v>
      </c>
      <c r="Y78" s="220">
        <f t="shared" si="221"/>
        <v>0</v>
      </c>
      <c r="Z78" s="220">
        <f t="shared" si="26"/>
        <v>0</v>
      </c>
      <c r="AA78" s="220">
        <f t="shared" ref="AA78:AB78" si="222">SUM(AA79:AA85)</f>
        <v>0</v>
      </c>
      <c r="AB78" s="220">
        <f t="shared" si="222"/>
        <v>0</v>
      </c>
      <c r="AC78" s="220">
        <f t="shared" si="28"/>
        <v>0</v>
      </c>
      <c r="AD78" s="220">
        <f t="shared" ref="AD78:AE78" si="223">SUM(AD79:AD85)</f>
        <v>0</v>
      </c>
      <c r="AE78" s="220">
        <f t="shared" si="223"/>
        <v>0</v>
      </c>
      <c r="AF78" s="220">
        <f t="shared" si="30"/>
        <v>173.7</v>
      </c>
      <c r="AG78" s="224">
        <f t="shared" ref="AG78:AH78" si="224">SUM(AG79:AG85)</f>
        <v>0</v>
      </c>
      <c r="AH78" s="224">
        <f t="shared" si="224"/>
        <v>173.7</v>
      </c>
      <c r="AI78" s="225"/>
      <c r="AJ78" s="226">
        <f t="shared" si="32"/>
        <v>1005.6</v>
      </c>
      <c r="AK78" s="224">
        <f t="shared" ref="AK78:AL78" si="225">SUM(AK79:AK85)</f>
        <v>0</v>
      </c>
      <c r="AL78" s="224">
        <f t="shared" si="225"/>
        <v>1005.6</v>
      </c>
      <c r="AM78" s="224"/>
    </row>
    <row r="79" ht="15.75" hidden="1" customHeight="1" outlineLevel="2">
      <c r="A79" s="227"/>
      <c r="B79" s="228"/>
      <c r="C79" s="229"/>
      <c r="D79" s="230">
        <v>2015.0</v>
      </c>
      <c r="E79" s="218">
        <f t="shared" ref="E79:E85" si="227">SUM(F79:G79)</f>
        <v>39</v>
      </c>
      <c r="F79" s="218">
        <f t="shared" ref="F79:G79" si="226">I79+L79+O79+R79+U79+X79+AA79+AD79+AK79+AG79</f>
        <v>0</v>
      </c>
      <c r="G79" s="218">
        <f t="shared" si="226"/>
        <v>39</v>
      </c>
      <c r="H79" s="219">
        <f t="shared" si="14"/>
        <v>0</v>
      </c>
      <c r="I79" s="218"/>
      <c r="J79" s="227"/>
      <c r="K79" s="232">
        <f t="shared" si="16"/>
        <v>0</v>
      </c>
      <c r="L79" s="227"/>
      <c r="M79" s="227"/>
      <c r="N79" s="232">
        <f t="shared" si="18"/>
        <v>0</v>
      </c>
      <c r="O79" s="227"/>
      <c r="P79" s="227"/>
      <c r="Q79" s="232">
        <f t="shared" si="20"/>
        <v>0</v>
      </c>
      <c r="R79" s="227"/>
      <c r="S79" s="227"/>
      <c r="T79" s="232">
        <f t="shared" si="22"/>
        <v>0</v>
      </c>
      <c r="U79" s="227"/>
      <c r="V79" s="227"/>
      <c r="W79" s="232">
        <f t="shared" si="24"/>
        <v>0</v>
      </c>
      <c r="X79" s="227"/>
      <c r="Y79" s="227"/>
      <c r="Z79" s="232">
        <f t="shared" si="26"/>
        <v>0</v>
      </c>
      <c r="AA79" s="227"/>
      <c r="AB79" s="227"/>
      <c r="AC79" s="232">
        <f t="shared" si="28"/>
        <v>0</v>
      </c>
      <c r="AD79" s="227"/>
      <c r="AE79" s="227"/>
      <c r="AF79" s="232">
        <f t="shared" si="30"/>
        <v>0</v>
      </c>
      <c r="AG79" s="227"/>
      <c r="AH79" s="227"/>
      <c r="AI79" s="92"/>
      <c r="AJ79" s="232">
        <f t="shared" si="32"/>
        <v>39</v>
      </c>
      <c r="AK79" s="227"/>
      <c r="AL79" s="234">
        <v>39.0</v>
      </c>
      <c r="AM79" s="227"/>
    </row>
    <row r="80" ht="15.75" hidden="1" customHeight="1" outlineLevel="2">
      <c r="A80" s="227"/>
      <c r="B80" s="228"/>
      <c r="C80" s="229"/>
      <c r="D80" s="230">
        <v>2016.0</v>
      </c>
      <c r="E80" s="218">
        <f t="shared" si="227"/>
        <v>91.6</v>
      </c>
      <c r="F80" s="218">
        <f t="shared" ref="F80:G80" si="228">I80+L80+O80+R80+U80+X80+AA80+AD80+AK80+AG80</f>
        <v>0</v>
      </c>
      <c r="G80" s="218">
        <f t="shared" si="228"/>
        <v>91.6</v>
      </c>
      <c r="H80" s="219">
        <f t="shared" si="14"/>
        <v>0</v>
      </c>
      <c r="I80" s="218"/>
      <c r="J80" s="227"/>
      <c r="K80" s="232">
        <f t="shared" si="16"/>
        <v>0</v>
      </c>
      <c r="L80" s="227"/>
      <c r="M80" s="227"/>
      <c r="N80" s="232">
        <f t="shared" si="18"/>
        <v>0</v>
      </c>
      <c r="O80" s="227"/>
      <c r="P80" s="227"/>
      <c r="Q80" s="232">
        <f t="shared" si="20"/>
        <v>0</v>
      </c>
      <c r="R80" s="227"/>
      <c r="S80" s="227"/>
      <c r="T80" s="232">
        <f t="shared" si="22"/>
        <v>0</v>
      </c>
      <c r="U80" s="227"/>
      <c r="V80" s="227"/>
      <c r="W80" s="232">
        <f t="shared" si="24"/>
        <v>0</v>
      </c>
      <c r="X80" s="227"/>
      <c r="Y80" s="227"/>
      <c r="Z80" s="232">
        <f t="shared" si="26"/>
        <v>0</v>
      </c>
      <c r="AA80" s="227"/>
      <c r="AB80" s="227"/>
      <c r="AC80" s="232">
        <f t="shared" si="28"/>
        <v>0</v>
      </c>
      <c r="AD80" s="227"/>
      <c r="AE80" s="227"/>
      <c r="AF80" s="232">
        <f t="shared" si="30"/>
        <v>0</v>
      </c>
      <c r="AG80" s="227"/>
      <c r="AH80" s="227"/>
      <c r="AI80" s="92"/>
      <c r="AJ80" s="232">
        <f t="shared" si="32"/>
        <v>91.6</v>
      </c>
      <c r="AK80" s="227"/>
      <c r="AL80" s="234">
        <v>91.6</v>
      </c>
      <c r="AM80" s="227"/>
    </row>
    <row r="81" ht="15.75" hidden="1" customHeight="1" outlineLevel="2">
      <c r="A81" s="227"/>
      <c r="B81" s="228"/>
      <c r="C81" s="229"/>
      <c r="D81" s="230">
        <v>2017.0</v>
      </c>
      <c r="E81" s="218">
        <f t="shared" si="227"/>
        <v>243.7</v>
      </c>
      <c r="F81" s="218">
        <f t="shared" ref="F81:G81" si="229">I81+L81+O81+R81+U81+X81+AA81+AD81+AK81+AG81</f>
        <v>0</v>
      </c>
      <c r="G81" s="218">
        <f t="shared" si="229"/>
        <v>243.7</v>
      </c>
      <c r="H81" s="219">
        <f t="shared" si="14"/>
        <v>0</v>
      </c>
      <c r="I81" s="218"/>
      <c r="J81" s="227"/>
      <c r="K81" s="232">
        <f t="shared" si="16"/>
        <v>0</v>
      </c>
      <c r="L81" s="227"/>
      <c r="M81" s="227"/>
      <c r="N81" s="232">
        <f t="shared" si="18"/>
        <v>0</v>
      </c>
      <c r="O81" s="227"/>
      <c r="P81" s="227"/>
      <c r="Q81" s="232">
        <f t="shared" si="20"/>
        <v>0</v>
      </c>
      <c r="R81" s="227"/>
      <c r="S81" s="227"/>
      <c r="T81" s="232">
        <f t="shared" si="22"/>
        <v>0</v>
      </c>
      <c r="U81" s="227"/>
      <c r="V81" s="227"/>
      <c r="W81" s="232">
        <f t="shared" si="24"/>
        <v>0</v>
      </c>
      <c r="X81" s="227"/>
      <c r="Y81" s="227"/>
      <c r="Z81" s="232">
        <f t="shared" si="26"/>
        <v>0</v>
      </c>
      <c r="AA81" s="227"/>
      <c r="AB81" s="227"/>
      <c r="AC81" s="232">
        <f t="shared" si="28"/>
        <v>0</v>
      </c>
      <c r="AD81" s="227"/>
      <c r="AE81" s="227"/>
      <c r="AF81" s="232">
        <f t="shared" si="30"/>
        <v>50</v>
      </c>
      <c r="AG81" s="227"/>
      <c r="AH81" s="234">
        <v>50.0</v>
      </c>
      <c r="AI81" s="92"/>
      <c r="AJ81" s="232">
        <f t="shared" si="32"/>
        <v>193.7</v>
      </c>
      <c r="AK81" s="227"/>
      <c r="AL81" s="234">
        <v>193.7</v>
      </c>
      <c r="AM81" s="227"/>
    </row>
    <row r="82" ht="15.75" hidden="1" customHeight="1" outlineLevel="2">
      <c r="A82" s="227"/>
      <c r="B82" s="228"/>
      <c r="C82" s="229"/>
      <c r="D82" s="230">
        <v>2018.0</v>
      </c>
      <c r="E82" s="218">
        <f t="shared" si="227"/>
        <v>810.34825</v>
      </c>
      <c r="F82" s="218">
        <f t="shared" ref="F82:G82" si="230">I82+L82+O82+R82+U82+X82+AA82+AD82+AK82+AG82</f>
        <v>486.94825</v>
      </c>
      <c r="G82" s="218">
        <f t="shared" si="230"/>
        <v>323.4</v>
      </c>
      <c r="H82" s="219">
        <f t="shared" si="14"/>
        <v>0</v>
      </c>
      <c r="I82" s="218"/>
      <c r="J82" s="227"/>
      <c r="K82" s="233">
        <f t="shared" si="16"/>
        <v>78.86642</v>
      </c>
      <c r="L82" s="234">
        <v>78.86642</v>
      </c>
      <c r="M82" s="227"/>
      <c r="N82" s="232">
        <f t="shared" si="18"/>
        <v>0</v>
      </c>
      <c r="O82" s="227"/>
      <c r="P82" s="227"/>
      <c r="Q82" s="233">
        <f t="shared" si="20"/>
        <v>408.08183</v>
      </c>
      <c r="R82" s="234">
        <v>408.08183</v>
      </c>
      <c r="S82" s="227"/>
      <c r="T82" s="232">
        <f t="shared" si="22"/>
        <v>0</v>
      </c>
      <c r="U82" s="227"/>
      <c r="V82" s="227"/>
      <c r="W82" s="232">
        <f t="shared" si="24"/>
        <v>0</v>
      </c>
      <c r="X82" s="227"/>
      <c r="Y82" s="227"/>
      <c r="Z82" s="232">
        <f t="shared" si="26"/>
        <v>0</v>
      </c>
      <c r="AA82" s="227"/>
      <c r="AB82" s="227"/>
      <c r="AC82" s="232">
        <f t="shared" si="28"/>
        <v>0</v>
      </c>
      <c r="AD82" s="227"/>
      <c r="AE82" s="227"/>
      <c r="AF82" s="232">
        <f t="shared" si="30"/>
        <v>54</v>
      </c>
      <c r="AG82" s="227"/>
      <c r="AH82" s="234">
        <v>54.0</v>
      </c>
      <c r="AI82" s="92"/>
      <c r="AJ82" s="232">
        <f t="shared" si="32"/>
        <v>269.4</v>
      </c>
      <c r="AK82" s="227"/>
      <c r="AL82" s="234">
        <v>269.4</v>
      </c>
      <c r="AM82" s="227"/>
    </row>
    <row r="83" ht="15.75" hidden="1" customHeight="1" outlineLevel="2">
      <c r="A83" s="227"/>
      <c r="B83" s="228"/>
      <c r="C83" s="229"/>
      <c r="D83" s="230">
        <v>2019.0</v>
      </c>
      <c r="E83" s="218">
        <f t="shared" si="227"/>
        <v>376.8</v>
      </c>
      <c r="F83" s="218">
        <f t="shared" ref="F83:G83" si="231">I83+L83+O83+R83+U83+X83+AA83+AD83+AK83+AG83</f>
        <v>1</v>
      </c>
      <c r="G83" s="218">
        <f t="shared" si="231"/>
        <v>375.8</v>
      </c>
      <c r="H83" s="219">
        <f t="shared" si="14"/>
        <v>0</v>
      </c>
      <c r="I83" s="218"/>
      <c r="J83" s="227"/>
      <c r="K83" s="233">
        <f t="shared" si="16"/>
        <v>1</v>
      </c>
      <c r="L83" s="234">
        <v>1.0</v>
      </c>
      <c r="M83" s="227"/>
      <c r="N83" s="232">
        <f t="shared" si="18"/>
        <v>0</v>
      </c>
      <c r="O83" s="227"/>
      <c r="P83" s="227"/>
      <c r="Q83" s="232">
        <f t="shared" si="20"/>
        <v>0</v>
      </c>
      <c r="R83" s="227"/>
      <c r="S83" s="227"/>
      <c r="T83" s="232">
        <f t="shared" si="22"/>
        <v>0</v>
      </c>
      <c r="U83" s="227"/>
      <c r="V83" s="227"/>
      <c r="W83" s="232">
        <f t="shared" si="24"/>
        <v>0</v>
      </c>
      <c r="X83" s="227"/>
      <c r="Y83" s="227"/>
      <c r="Z83" s="232">
        <f t="shared" si="26"/>
        <v>0</v>
      </c>
      <c r="AA83" s="227"/>
      <c r="AB83" s="227"/>
      <c r="AC83" s="232">
        <f t="shared" si="28"/>
        <v>0</v>
      </c>
      <c r="AD83" s="227"/>
      <c r="AE83" s="227"/>
      <c r="AF83" s="232">
        <f t="shared" si="30"/>
        <v>20</v>
      </c>
      <c r="AG83" s="227"/>
      <c r="AH83" s="234">
        <v>20.0</v>
      </c>
      <c r="AI83" s="92"/>
      <c r="AJ83" s="232">
        <f t="shared" si="32"/>
        <v>355.8</v>
      </c>
      <c r="AK83" s="227"/>
      <c r="AL83" s="234">
        <v>355.8</v>
      </c>
      <c r="AM83" s="227"/>
    </row>
    <row r="84" ht="15.75" hidden="1" customHeight="1" outlineLevel="2">
      <c r="A84" s="227"/>
      <c r="B84" s="228"/>
      <c r="C84" s="229"/>
      <c r="D84" s="230">
        <v>2020.0</v>
      </c>
      <c r="E84" s="218">
        <f t="shared" si="227"/>
        <v>105.8</v>
      </c>
      <c r="F84" s="218">
        <f t="shared" ref="F84:G84" si="232">I84+L84+O84+R84+U84+X84+AA84+AD84+AK84+AG84</f>
        <v>0</v>
      </c>
      <c r="G84" s="218">
        <f t="shared" si="232"/>
        <v>105.8</v>
      </c>
      <c r="H84" s="219">
        <f t="shared" si="14"/>
        <v>0</v>
      </c>
      <c r="I84" s="218"/>
      <c r="J84" s="227"/>
      <c r="K84" s="232">
        <f t="shared" si="16"/>
        <v>0</v>
      </c>
      <c r="L84" s="227"/>
      <c r="M84" s="227"/>
      <c r="N84" s="232">
        <f t="shared" si="18"/>
        <v>0</v>
      </c>
      <c r="O84" s="227"/>
      <c r="P84" s="227"/>
      <c r="Q84" s="232">
        <f t="shared" si="20"/>
        <v>0</v>
      </c>
      <c r="R84" s="227"/>
      <c r="S84" s="227"/>
      <c r="T84" s="232">
        <f t="shared" si="22"/>
        <v>0</v>
      </c>
      <c r="U84" s="227"/>
      <c r="V84" s="227"/>
      <c r="W84" s="232">
        <f t="shared" si="24"/>
        <v>0</v>
      </c>
      <c r="X84" s="227"/>
      <c r="Y84" s="227"/>
      <c r="Z84" s="232">
        <f t="shared" si="26"/>
        <v>0</v>
      </c>
      <c r="AA84" s="227"/>
      <c r="AB84" s="227"/>
      <c r="AC84" s="232">
        <f t="shared" si="28"/>
        <v>0</v>
      </c>
      <c r="AD84" s="227"/>
      <c r="AE84" s="227"/>
      <c r="AF84" s="232">
        <f t="shared" si="30"/>
        <v>49.7</v>
      </c>
      <c r="AG84" s="227"/>
      <c r="AH84" s="234">
        <v>49.7</v>
      </c>
      <c r="AI84" s="92"/>
      <c r="AJ84" s="232">
        <f t="shared" si="32"/>
        <v>56.1</v>
      </c>
      <c r="AK84" s="227"/>
      <c r="AL84" s="234">
        <v>56.1</v>
      </c>
      <c r="AM84" s="227"/>
    </row>
    <row r="85" ht="15.75" hidden="1" customHeight="1" outlineLevel="2">
      <c r="A85" s="227"/>
      <c r="B85" s="228"/>
      <c r="C85" s="229"/>
      <c r="D85" s="236">
        <v>2021.0</v>
      </c>
      <c r="E85" s="218">
        <f t="shared" si="227"/>
        <v>0</v>
      </c>
      <c r="F85" s="218">
        <f t="shared" ref="F85:G85" si="233">I85+L85+O85+R85+U85+X85+AA85+AD85+AK85+AG85</f>
        <v>0</v>
      </c>
      <c r="G85" s="218">
        <f t="shared" si="233"/>
        <v>0</v>
      </c>
      <c r="H85" s="219">
        <f t="shared" si="14"/>
        <v>0</v>
      </c>
      <c r="I85" s="218"/>
      <c r="J85" s="227"/>
      <c r="K85" s="232">
        <f t="shared" si="16"/>
        <v>0</v>
      </c>
      <c r="L85" s="227"/>
      <c r="M85" s="227"/>
      <c r="N85" s="232">
        <f t="shared" si="18"/>
        <v>0</v>
      </c>
      <c r="O85" s="227"/>
      <c r="P85" s="227"/>
      <c r="Q85" s="232">
        <f t="shared" si="20"/>
        <v>0</v>
      </c>
      <c r="R85" s="227"/>
      <c r="S85" s="227"/>
      <c r="T85" s="232">
        <f t="shared" si="22"/>
        <v>0</v>
      </c>
      <c r="U85" s="227"/>
      <c r="V85" s="227"/>
      <c r="W85" s="232">
        <f t="shared" si="24"/>
        <v>0</v>
      </c>
      <c r="X85" s="227"/>
      <c r="Y85" s="227"/>
      <c r="Z85" s="232">
        <f t="shared" si="26"/>
        <v>0</v>
      </c>
      <c r="AA85" s="227"/>
      <c r="AB85" s="227"/>
      <c r="AC85" s="232">
        <f t="shared" si="28"/>
        <v>0</v>
      </c>
      <c r="AD85" s="227"/>
      <c r="AE85" s="227"/>
      <c r="AF85" s="232">
        <f t="shared" si="30"/>
        <v>0</v>
      </c>
      <c r="AG85" s="227"/>
      <c r="AH85" s="234"/>
      <c r="AI85" s="92"/>
      <c r="AJ85" s="232">
        <f t="shared" si="32"/>
        <v>0</v>
      </c>
      <c r="AK85" s="227"/>
      <c r="AL85" s="234"/>
      <c r="AM85" s="227"/>
    </row>
    <row r="86" ht="15.75" hidden="1" customHeight="1" outlineLevel="1">
      <c r="A86" s="220">
        <v>10.0</v>
      </c>
      <c r="B86" s="221" t="s">
        <v>395</v>
      </c>
      <c r="C86" s="220" t="s">
        <v>397</v>
      </c>
      <c r="D86" s="220"/>
      <c r="E86" s="223">
        <f t="shared" ref="E86:G86" si="234">SUM(E87:E93)</f>
        <v>4225.79692</v>
      </c>
      <c r="F86" s="223">
        <f t="shared" si="234"/>
        <v>3868.09692</v>
      </c>
      <c r="G86" s="223">
        <f t="shared" si="234"/>
        <v>357.7</v>
      </c>
      <c r="H86" s="223">
        <f t="shared" si="14"/>
        <v>0</v>
      </c>
      <c r="I86" s="223">
        <f t="shared" ref="I86:J86" si="235">SUM(I87:I93)</f>
        <v>0</v>
      </c>
      <c r="J86" s="220">
        <f t="shared" si="235"/>
        <v>0</v>
      </c>
      <c r="K86" s="220">
        <f t="shared" si="16"/>
        <v>0</v>
      </c>
      <c r="L86" s="220">
        <f t="shared" ref="L86:M86" si="236">SUM(L87:L93)</f>
        <v>0</v>
      </c>
      <c r="M86" s="220">
        <f t="shared" si="236"/>
        <v>0</v>
      </c>
      <c r="N86" s="220">
        <f t="shared" si="18"/>
        <v>0</v>
      </c>
      <c r="O86" s="220">
        <f t="shared" ref="O86:P86" si="237">SUM(O87:O93)</f>
        <v>0</v>
      </c>
      <c r="P86" s="220">
        <f t="shared" si="237"/>
        <v>0</v>
      </c>
      <c r="Q86" s="220">
        <f t="shared" si="20"/>
        <v>0</v>
      </c>
      <c r="R86" s="220">
        <f t="shared" ref="R86:S86" si="238">SUM(R87:R93)</f>
        <v>0</v>
      </c>
      <c r="S86" s="220">
        <f t="shared" si="238"/>
        <v>0</v>
      </c>
      <c r="T86" s="220">
        <f t="shared" si="22"/>
        <v>0</v>
      </c>
      <c r="U86" s="220">
        <f t="shared" ref="U86:V86" si="239">SUM(U87:U93)</f>
        <v>0</v>
      </c>
      <c r="V86" s="220">
        <f t="shared" si="239"/>
        <v>0</v>
      </c>
      <c r="W86" s="220">
        <f t="shared" si="24"/>
        <v>0</v>
      </c>
      <c r="X86" s="220">
        <f t="shared" ref="X86:Y86" si="240">SUM(X87:X93)</f>
        <v>0</v>
      </c>
      <c r="Y86" s="220">
        <f t="shared" si="240"/>
        <v>0</v>
      </c>
      <c r="Z86" s="220">
        <f t="shared" si="26"/>
        <v>0</v>
      </c>
      <c r="AA86" s="220">
        <f t="shared" ref="AA86:AB86" si="241">SUM(AA87:AA93)</f>
        <v>0</v>
      </c>
      <c r="AB86" s="220">
        <f t="shared" si="241"/>
        <v>0</v>
      </c>
      <c r="AC86" s="220">
        <f t="shared" si="28"/>
        <v>0</v>
      </c>
      <c r="AD86" s="220">
        <f t="shared" ref="AD86:AE86" si="242">SUM(AD87:AD93)</f>
        <v>0</v>
      </c>
      <c r="AE86" s="220">
        <f t="shared" si="242"/>
        <v>0</v>
      </c>
      <c r="AF86" s="220">
        <f t="shared" si="30"/>
        <v>3868.09692</v>
      </c>
      <c r="AG86" s="224">
        <f t="shared" ref="AG86:AH86" si="243">SUM(AG87:AG93)</f>
        <v>3868.09692</v>
      </c>
      <c r="AH86" s="224">
        <f t="shared" si="243"/>
        <v>0</v>
      </c>
      <c r="AI86" s="225"/>
      <c r="AJ86" s="226">
        <f t="shared" si="32"/>
        <v>357.7</v>
      </c>
      <c r="AK86" s="224">
        <f t="shared" ref="AK86:AL86" si="244">SUM(AK87:AK93)</f>
        <v>0</v>
      </c>
      <c r="AL86" s="224">
        <f t="shared" si="244"/>
        <v>357.7</v>
      </c>
      <c r="AM86" s="224"/>
    </row>
    <row r="87" ht="15.75" hidden="1" customHeight="1" outlineLevel="2">
      <c r="A87" s="227"/>
      <c r="B87" s="228"/>
      <c r="C87" s="229"/>
      <c r="D87" s="230">
        <v>2015.0</v>
      </c>
      <c r="E87" s="218">
        <f t="shared" ref="E87:E93" si="246">SUM(F87:G87)</f>
        <v>10.37</v>
      </c>
      <c r="F87" s="218">
        <f t="shared" ref="F87:G87" si="245">I87+L87+O87+R87+U87+X87+AA87+AD87+AK87+AG87</f>
        <v>10.37</v>
      </c>
      <c r="G87" s="218">
        <f t="shared" si="245"/>
        <v>0</v>
      </c>
      <c r="H87" s="219">
        <f t="shared" si="14"/>
        <v>0</v>
      </c>
      <c r="I87" s="218"/>
      <c r="J87" s="227"/>
      <c r="K87" s="232">
        <f t="shared" si="16"/>
        <v>0</v>
      </c>
      <c r="L87" s="227"/>
      <c r="M87" s="227"/>
      <c r="N87" s="232">
        <f t="shared" si="18"/>
        <v>0</v>
      </c>
      <c r="O87" s="227"/>
      <c r="P87" s="227"/>
      <c r="Q87" s="232">
        <f t="shared" si="20"/>
        <v>0</v>
      </c>
      <c r="R87" s="227"/>
      <c r="S87" s="227"/>
      <c r="T87" s="232">
        <f t="shared" si="22"/>
        <v>0</v>
      </c>
      <c r="U87" s="227"/>
      <c r="V87" s="227"/>
      <c r="W87" s="232">
        <f t="shared" si="24"/>
        <v>0</v>
      </c>
      <c r="X87" s="227"/>
      <c r="Y87" s="227"/>
      <c r="Z87" s="232">
        <f t="shared" si="26"/>
        <v>0</v>
      </c>
      <c r="AA87" s="227"/>
      <c r="AB87" s="227"/>
      <c r="AC87" s="232">
        <f t="shared" si="28"/>
        <v>0</v>
      </c>
      <c r="AD87" s="227"/>
      <c r="AE87" s="227"/>
      <c r="AF87" s="233">
        <f t="shared" si="30"/>
        <v>10.37</v>
      </c>
      <c r="AG87" s="234">
        <v>10.37</v>
      </c>
      <c r="AH87" s="227"/>
      <c r="AI87" s="92"/>
      <c r="AJ87" s="232">
        <f t="shared" si="32"/>
        <v>0</v>
      </c>
      <c r="AK87" s="227"/>
      <c r="AL87" s="227"/>
      <c r="AM87" s="227"/>
    </row>
    <row r="88" ht="15.75" hidden="1" customHeight="1" outlineLevel="2">
      <c r="A88" s="227"/>
      <c r="B88" s="228"/>
      <c r="C88" s="229"/>
      <c r="D88" s="230">
        <v>2016.0</v>
      </c>
      <c r="E88" s="218">
        <f t="shared" si="246"/>
        <v>0</v>
      </c>
      <c r="F88" s="218">
        <f t="shared" ref="F88:G88" si="247">I88+L88+O88+R88+U88+X88+AA88+AD88+AK88+AG88</f>
        <v>0</v>
      </c>
      <c r="G88" s="218">
        <f t="shared" si="247"/>
        <v>0</v>
      </c>
      <c r="H88" s="219">
        <f t="shared" si="14"/>
        <v>0</v>
      </c>
      <c r="I88" s="218"/>
      <c r="J88" s="227"/>
      <c r="K88" s="232">
        <f t="shared" si="16"/>
        <v>0</v>
      </c>
      <c r="L88" s="227"/>
      <c r="M88" s="227"/>
      <c r="N88" s="232">
        <f t="shared" si="18"/>
        <v>0</v>
      </c>
      <c r="O88" s="227"/>
      <c r="P88" s="227"/>
      <c r="Q88" s="232">
        <f t="shared" si="20"/>
        <v>0</v>
      </c>
      <c r="R88" s="227"/>
      <c r="S88" s="227"/>
      <c r="T88" s="232">
        <f t="shared" si="22"/>
        <v>0</v>
      </c>
      <c r="U88" s="227"/>
      <c r="V88" s="227"/>
      <c r="W88" s="232">
        <f t="shared" si="24"/>
        <v>0</v>
      </c>
      <c r="X88" s="227"/>
      <c r="Y88" s="227"/>
      <c r="Z88" s="232">
        <f t="shared" si="26"/>
        <v>0</v>
      </c>
      <c r="AA88" s="227"/>
      <c r="AB88" s="227"/>
      <c r="AC88" s="232">
        <f t="shared" si="28"/>
        <v>0</v>
      </c>
      <c r="AD88" s="227"/>
      <c r="AE88" s="227"/>
      <c r="AF88" s="232">
        <f t="shared" si="30"/>
        <v>0</v>
      </c>
      <c r="AG88" s="227"/>
      <c r="AH88" s="227"/>
      <c r="AI88" s="92"/>
      <c r="AJ88" s="232">
        <f t="shared" si="32"/>
        <v>0</v>
      </c>
      <c r="AK88" s="227"/>
      <c r="AL88" s="227"/>
      <c r="AM88" s="227"/>
    </row>
    <row r="89" ht="15.75" hidden="1" customHeight="1" outlineLevel="2">
      <c r="A89" s="227"/>
      <c r="B89" s="228"/>
      <c r="C89" s="229"/>
      <c r="D89" s="230">
        <v>2017.0</v>
      </c>
      <c r="E89" s="218">
        <f t="shared" si="246"/>
        <v>31.858</v>
      </c>
      <c r="F89" s="218">
        <f t="shared" ref="F89:G89" si="248">I89+L89+O89+R89+U89+X89+AA89+AD89+AK89+AG89</f>
        <v>31.858</v>
      </c>
      <c r="G89" s="218">
        <f t="shared" si="248"/>
        <v>0</v>
      </c>
      <c r="H89" s="219">
        <f t="shared" si="14"/>
        <v>0</v>
      </c>
      <c r="I89" s="218"/>
      <c r="J89" s="227"/>
      <c r="K89" s="232">
        <f t="shared" si="16"/>
        <v>0</v>
      </c>
      <c r="L89" s="227"/>
      <c r="M89" s="227"/>
      <c r="N89" s="232">
        <f t="shared" si="18"/>
        <v>0</v>
      </c>
      <c r="O89" s="227"/>
      <c r="P89" s="227"/>
      <c r="Q89" s="232">
        <f t="shared" si="20"/>
        <v>0</v>
      </c>
      <c r="R89" s="227"/>
      <c r="S89" s="227"/>
      <c r="T89" s="232">
        <f t="shared" si="22"/>
        <v>0</v>
      </c>
      <c r="U89" s="227"/>
      <c r="V89" s="227"/>
      <c r="W89" s="232">
        <f t="shared" si="24"/>
        <v>0</v>
      </c>
      <c r="X89" s="227"/>
      <c r="Y89" s="227"/>
      <c r="Z89" s="232">
        <f t="shared" si="26"/>
        <v>0</v>
      </c>
      <c r="AA89" s="227"/>
      <c r="AB89" s="227"/>
      <c r="AC89" s="232">
        <f t="shared" si="28"/>
        <v>0</v>
      </c>
      <c r="AD89" s="227"/>
      <c r="AE89" s="227"/>
      <c r="AF89" s="233">
        <f t="shared" si="30"/>
        <v>31.858</v>
      </c>
      <c r="AG89" s="234">
        <v>31.858</v>
      </c>
      <c r="AH89" s="227"/>
      <c r="AI89" s="92"/>
      <c r="AJ89" s="232">
        <f t="shared" si="32"/>
        <v>0</v>
      </c>
      <c r="AK89" s="227"/>
      <c r="AL89" s="227"/>
      <c r="AM89" s="227"/>
    </row>
    <row r="90" ht="15.75" hidden="1" customHeight="1" outlineLevel="2">
      <c r="A90" s="227"/>
      <c r="B90" s="228"/>
      <c r="C90" s="229"/>
      <c r="D90" s="230">
        <v>2018.0</v>
      </c>
      <c r="E90" s="218">
        <f t="shared" si="246"/>
        <v>0</v>
      </c>
      <c r="F90" s="218">
        <f t="shared" ref="F90:G90" si="249">I90+L90+O90+R90+U90+X90+AA90+AD90+AK90+AG90</f>
        <v>0</v>
      </c>
      <c r="G90" s="218">
        <f t="shared" si="249"/>
        <v>0</v>
      </c>
      <c r="H90" s="219">
        <f t="shared" si="14"/>
        <v>0</v>
      </c>
      <c r="I90" s="218"/>
      <c r="J90" s="227"/>
      <c r="K90" s="232">
        <f t="shared" si="16"/>
        <v>0</v>
      </c>
      <c r="L90" s="227"/>
      <c r="M90" s="227"/>
      <c r="N90" s="232">
        <f t="shared" si="18"/>
        <v>0</v>
      </c>
      <c r="O90" s="227"/>
      <c r="P90" s="227"/>
      <c r="Q90" s="232">
        <f t="shared" si="20"/>
        <v>0</v>
      </c>
      <c r="R90" s="227"/>
      <c r="S90" s="227"/>
      <c r="T90" s="232">
        <f t="shared" si="22"/>
        <v>0</v>
      </c>
      <c r="U90" s="227"/>
      <c r="V90" s="227"/>
      <c r="W90" s="232">
        <f t="shared" si="24"/>
        <v>0</v>
      </c>
      <c r="X90" s="227"/>
      <c r="Y90" s="227"/>
      <c r="Z90" s="232">
        <f t="shared" si="26"/>
        <v>0</v>
      </c>
      <c r="AA90" s="227"/>
      <c r="AB90" s="227"/>
      <c r="AC90" s="232">
        <f t="shared" si="28"/>
        <v>0</v>
      </c>
      <c r="AD90" s="227"/>
      <c r="AE90" s="227"/>
      <c r="AF90" s="232">
        <f t="shared" si="30"/>
        <v>0</v>
      </c>
      <c r="AG90" s="227"/>
      <c r="AH90" s="227"/>
      <c r="AI90" s="92"/>
      <c r="AJ90" s="232">
        <f t="shared" si="32"/>
        <v>0</v>
      </c>
      <c r="AK90" s="227"/>
      <c r="AL90" s="227"/>
      <c r="AM90" s="227"/>
    </row>
    <row r="91" ht="15.75" hidden="1" customHeight="1" outlineLevel="2">
      <c r="A91" s="227"/>
      <c r="B91" s="228"/>
      <c r="C91" s="229"/>
      <c r="D91" s="230">
        <v>2019.0</v>
      </c>
      <c r="E91" s="218">
        <f t="shared" si="246"/>
        <v>4143.56892</v>
      </c>
      <c r="F91" s="218">
        <f t="shared" ref="F91:G91" si="250">I91+L91+O91+R91+U91+X91+AA91+AD91+AK91+AG91</f>
        <v>3785.86892</v>
      </c>
      <c r="G91" s="218">
        <f t="shared" si="250"/>
        <v>357.7</v>
      </c>
      <c r="H91" s="219">
        <f t="shared" si="14"/>
        <v>0</v>
      </c>
      <c r="I91" s="218"/>
      <c r="J91" s="227"/>
      <c r="K91" s="232">
        <f t="shared" si="16"/>
        <v>0</v>
      </c>
      <c r="L91" s="227"/>
      <c r="M91" s="227"/>
      <c r="N91" s="232">
        <f t="shared" si="18"/>
        <v>0</v>
      </c>
      <c r="O91" s="227"/>
      <c r="P91" s="227"/>
      <c r="Q91" s="232">
        <f t="shared" si="20"/>
        <v>0</v>
      </c>
      <c r="R91" s="227"/>
      <c r="S91" s="227"/>
      <c r="T91" s="232">
        <f t="shared" si="22"/>
        <v>0</v>
      </c>
      <c r="U91" s="227"/>
      <c r="V91" s="227"/>
      <c r="W91" s="232">
        <f t="shared" si="24"/>
        <v>0</v>
      </c>
      <c r="X91" s="227"/>
      <c r="Y91" s="227"/>
      <c r="Z91" s="232">
        <f t="shared" si="26"/>
        <v>0</v>
      </c>
      <c r="AA91" s="227"/>
      <c r="AB91" s="227"/>
      <c r="AC91" s="232">
        <f t="shared" si="28"/>
        <v>0</v>
      </c>
      <c r="AD91" s="227"/>
      <c r="AE91" s="227"/>
      <c r="AF91" s="233">
        <f t="shared" si="30"/>
        <v>3785.86892</v>
      </c>
      <c r="AG91" s="234">
        <v>3785.86892</v>
      </c>
      <c r="AH91" s="227"/>
      <c r="AI91" s="235" t="s">
        <v>398</v>
      </c>
      <c r="AJ91" s="232">
        <f t="shared" si="32"/>
        <v>357.7</v>
      </c>
      <c r="AK91" s="227"/>
      <c r="AL91" s="234">
        <v>357.7</v>
      </c>
      <c r="AM91" s="227"/>
    </row>
    <row r="92" ht="15.75" hidden="1" customHeight="1" outlineLevel="2">
      <c r="A92" s="227"/>
      <c r="B92" s="228"/>
      <c r="C92" s="229"/>
      <c r="D92" s="230">
        <v>2020.0</v>
      </c>
      <c r="E92" s="218">
        <f t="shared" si="246"/>
        <v>40</v>
      </c>
      <c r="F92" s="218">
        <f t="shared" ref="F92:G92" si="251">I92+L92+O92+R92+U92+X92+AA92+AD92+AK92+AG92</f>
        <v>40</v>
      </c>
      <c r="G92" s="218">
        <f t="shared" si="251"/>
        <v>0</v>
      </c>
      <c r="H92" s="219">
        <f t="shared" si="14"/>
        <v>0</v>
      </c>
      <c r="I92" s="218"/>
      <c r="J92" s="227"/>
      <c r="K92" s="232">
        <f t="shared" si="16"/>
        <v>0</v>
      </c>
      <c r="L92" s="227"/>
      <c r="M92" s="227"/>
      <c r="N92" s="232">
        <f t="shared" si="18"/>
        <v>0</v>
      </c>
      <c r="O92" s="227"/>
      <c r="P92" s="227"/>
      <c r="Q92" s="232">
        <f t="shared" si="20"/>
        <v>0</v>
      </c>
      <c r="R92" s="227"/>
      <c r="S92" s="227"/>
      <c r="T92" s="232">
        <f t="shared" si="22"/>
        <v>0</v>
      </c>
      <c r="U92" s="227"/>
      <c r="V92" s="227"/>
      <c r="W92" s="232">
        <f t="shared" si="24"/>
        <v>0</v>
      </c>
      <c r="X92" s="227"/>
      <c r="Y92" s="227"/>
      <c r="Z92" s="232">
        <f t="shared" si="26"/>
        <v>0</v>
      </c>
      <c r="AA92" s="227"/>
      <c r="AB92" s="227"/>
      <c r="AC92" s="232">
        <f t="shared" si="28"/>
        <v>0</v>
      </c>
      <c r="AD92" s="227"/>
      <c r="AE92" s="227"/>
      <c r="AF92" s="233">
        <f t="shared" si="30"/>
        <v>40</v>
      </c>
      <c r="AG92" s="234">
        <v>40.0</v>
      </c>
      <c r="AH92" s="227"/>
      <c r="AI92" s="235" t="s">
        <v>399</v>
      </c>
      <c r="AJ92" s="232">
        <f t="shared" si="32"/>
        <v>0</v>
      </c>
      <c r="AK92" s="227"/>
      <c r="AL92" s="227"/>
      <c r="AM92" s="227"/>
    </row>
    <row r="93" ht="15.75" hidden="1" customHeight="1" outlineLevel="2">
      <c r="A93" s="227"/>
      <c r="B93" s="228"/>
      <c r="C93" s="229"/>
      <c r="D93" s="236">
        <v>2021.0</v>
      </c>
      <c r="E93" s="218">
        <f t="shared" si="246"/>
        <v>0</v>
      </c>
      <c r="F93" s="218">
        <f t="shared" ref="F93:G93" si="252">I93+L93+O93+R93+U93+X93+AA93+AD93+AK93+AG93</f>
        <v>0</v>
      </c>
      <c r="G93" s="218">
        <f t="shared" si="252"/>
        <v>0</v>
      </c>
      <c r="H93" s="219">
        <f t="shared" si="14"/>
        <v>0</v>
      </c>
      <c r="I93" s="218"/>
      <c r="J93" s="227"/>
      <c r="K93" s="232">
        <f t="shared" si="16"/>
        <v>0</v>
      </c>
      <c r="L93" s="227"/>
      <c r="M93" s="227"/>
      <c r="N93" s="232">
        <f t="shared" si="18"/>
        <v>0</v>
      </c>
      <c r="O93" s="227"/>
      <c r="P93" s="227"/>
      <c r="Q93" s="232">
        <f t="shared" si="20"/>
        <v>0</v>
      </c>
      <c r="R93" s="227"/>
      <c r="S93" s="227"/>
      <c r="T93" s="232">
        <f t="shared" si="22"/>
        <v>0</v>
      </c>
      <c r="U93" s="227"/>
      <c r="V93" s="227"/>
      <c r="W93" s="232">
        <f t="shared" si="24"/>
        <v>0</v>
      </c>
      <c r="X93" s="227"/>
      <c r="Y93" s="227"/>
      <c r="Z93" s="232">
        <f t="shared" si="26"/>
        <v>0</v>
      </c>
      <c r="AA93" s="227"/>
      <c r="AB93" s="227"/>
      <c r="AC93" s="232">
        <f t="shared" si="28"/>
        <v>0</v>
      </c>
      <c r="AD93" s="227"/>
      <c r="AE93" s="227"/>
      <c r="AF93" s="232">
        <f t="shared" si="30"/>
        <v>0</v>
      </c>
      <c r="AG93" s="227"/>
      <c r="AH93" s="227"/>
      <c r="AI93" s="92"/>
      <c r="AJ93" s="232">
        <f t="shared" si="32"/>
        <v>0</v>
      </c>
      <c r="AK93" s="227"/>
      <c r="AL93" s="227"/>
      <c r="AM93" s="227"/>
    </row>
    <row r="94" ht="15.75" hidden="1" customHeight="1" outlineLevel="1">
      <c r="A94" s="220">
        <v>10.0</v>
      </c>
      <c r="B94" s="221" t="s">
        <v>395</v>
      </c>
      <c r="C94" s="220" t="s">
        <v>400</v>
      </c>
      <c r="D94" s="220"/>
      <c r="E94" s="223">
        <f t="shared" ref="E94:G94" si="253">SUM(E95:E101)</f>
        <v>1297.954</v>
      </c>
      <c r="F94" s="223">
        <f t="shared" si="253"/>
        <v>698.954</v>
      </c>
      <c r="G94" s="223">
        <f t="shared" si="253"/>
        <v>599</v>
      </c>
      <c r="H94" s="223">
        <f t="shared" si="14"/>
        <v>0</v>
      </c>
      <c r="I94" s="223">
        <f t="shared" ref="I94:J94" si="254">SUM(I95:I101)</f>
        <v>0</v>
      </c>
      <c r="J94" s="220">
        <f t="shared" si="254"/>
        <v>0</v>
      </c>
      <c r="K94" s="220">
        <f t="shared" si="16"/>
        <v>0</v>
      </c>
      <c r="L94" s="220">
        <f t="shared" ref="L94:M94" si="255">SUM(L95:L101)</f>
        <v>0</v>
      </c>
      <c r="M94" s="220">
        <f t="shared" si="255"/>
        <v>0</v>
      </c>
      <c r="N94" s="220">
        <f t="shared" si="18"/>
        <v>0</v>
      </c>
      <c r="O94" s="220">
        <f t="shared" ref="O94:P94" si="256">SUM(O95:O101)</f>
        <v>0</v>
      </c>
      <c r="P94" s="220">
        <f t="shared" si="256"/>
        <v>0</v>
      </c>
      <c r="Q94" s="220">
        <f t="shared" si="20"/>
        <v>0</v>
      </c>
      <c r="R94" s="220">
        <f t="shared" ref="R94:S94" si="257">SUM(R95:R101)</f>
        <v>0</v>
      </c>
      <c r="S94" s="220">
        <f t="shared" si="257"/>
        <v>0</v>
      </c>
      <c r="T94" s="220">
        <f t="shared" si="22"/>
        <v>0</v>
      </c>
      <c r="U94" s="220">
        <f t="shared" ref="U94:V94" si="258">SUM(U95:U101)</f>
        <v>0</v>
      </c>
      <c r="V94" s="220">
        <f t="shared" si="258"/>
        <v>0</v>
      </c>
      <c r="W94" s="220">
        <f t="shared" si="24"/>
        <v>0</v>
      </c>
      <c r="X94" s="220">
        <f t="shared" ref="X94:Y94" si="259">SUM(X95:X101)</f>
        <v>0</v>
      </c>
      <c r="Y94" s="220">
        <f t="shared" si="259"/>
        <v>0</v>
      </c>
      <c r="Z94" s="220">
        <f t="shared" si="26"/>
        <v>0</v>
      </c>
      <c r="AA94" s="220">
        <f t="shared" ref="AA94:AB94" si="260">SUM(AA95:AA101)</f>
        <v>0</v>
      </c>
      <c r="AB94" s="220">
        <f t="shared" si="260"/>
        <v>0</v>
      </c>
      <c r="AC94" s="220">
        <f t="shared" si="28"/>
        <v>0</v>
      </c>
      <c r="AD94" s="220">
        <f t="shared" ref="AD94:AE94" si="261">SUM(AD95:AD101)</f>
        <v>0</v>
      </c>
      <c r="AE94" s="220">
        <f t="shared" si="261"/>
        <v>0</v>
      </c>
      <c r="AF94" s="220">
        <f t="shared" si="30"/>
        <v>698.954</v>
      </c>
      <c r="AG94" s="224">
        <f t="shared" ref="AG94:AH94" si="262">SUM(AG95:AG101)</f>
        <v>698.954</v>
      </c>
      <c r="AH94" s="224">
        <f t="shared" si="262"/>
        <v>0</v>
      </c>
      <c r="AI94" s="225"/>
      <c r="AJ94" s="226">
        <f t="shared" si="32"/>
        <v>599</v>
      </c>
      <c r="AK94" s="224">
        <f t="shared" ref="AK94:AL94" si="263">SUM(AK95:AK101)</f>
        <v>0</v>
      </c>
      <c r="AL94" s="224">
        <f t="shared" si="263"/>
        <v>599</v>
      </c>
      <c r="AM94" s="224"/>
    </row>
    <row r="95" ht="15.75" hidden="1" customHeight="1" outlineLevel="2">
      <c r="A95" s="227"/>
      <c r="B95" s="228"/>
      <c r="C95" s="229"/>
      <c r="D95" s="230">
        <v>2015.0</v>
      </c>
      <c r="E95" s="218">
        <f t="shared" ref="E95:E101" si="265">SUM(F95:G95)</f>
        <v>0</v>
      </c>
      <c r="F95" s="218">
        <f t="shared" ref="F95:G95" si="264">I95+L95+O95+R95+U95+X95+AA95+AD95+AK95+AG95</f>
        <v>0</v>
      </c>
      <c r="G95" s="218">
        <f t="shared" si="264"/>
        <v>0</v>
      </c>
      <c r="H95" s="219">
        <f t="shared" si="14"/>
        <v>0</v>
      </c>
      <c r="I95" s="218"/>
      <c r="J95" s="227"/>
      <c r="K95" s="232">
        <f t="shared" si="16"/>
        <v>0</v>
      </c>
      <c r="L95" s="227"/>
      <c r="M95" s="227"/>
      <c r="N95" s="232">
        <f t="shared" si="18"/>
        <v>0</v>
      </c>
      <c r="O95" s="227"/>
      <c r="P95" s="227"/>
      <c r="Q95" s="232">
        <f t="shared" si="20"/>
        <v>0</v>
      </c>
      <c r="R95" s="227"/>
      <c r="S95" s="227"/>
      <c r="T95" s="232">
        <f t="shared" si="22"/>
        <v>0</v>
      </c>
      <c r="U95" s="227"/>
      <c r="V95" s="227"/>
      <c r="W95" s="232">
        <f t="shared" si="24"/>
        <v>0</v>
      </c>
      <c r="X95" s="227"/>
      <c r="Y95" s="227"/>
      <c r="Z95" s="232">
        <f t="shared" si="26"/>
        <v>0</v>
      </c>
      <c r="AA95" s="227"/>
      <c r="AB95" s="227"/>
      <c r="AC95" s="232">
        <f t="shared" si="28"/>
        <v>0</v>
      </c>
      <c r="AD95" s="227"/>
      <c r="AE95" s="227"/>
      <c r="AF95" s="232">
        <f t="shared" si="30"/>
        <v>0</v>
      </c>
      <c r="AG95" s="227"/>
      <c r="AH95" s="227"/>
      <c r="AI95" s="92"/>
      <c r="AJ95" s="232">
        <f t="shared" si="32"/>
        <v>0</v>
      </c>
      <c r="AK95" s="227"/>
      <c r="AL95" s="227"/>
      <c r="AM95" s="227"/>
    </row>
    <row r="96" ht="15.75" hidden="1" customHeight="1" outlineLevel="2">
      <c r="A96" s="227"/>
      <c r="B96" s="228"/>
      <c r="C96" s="229"/>
      <c r="D96" s="230">
        <v>2016.0</v>
      </c>
      <c r="E96" s="218">
        <f t="shared" si="265"/>
        <v>0</v>
      </c>
      <c r="F96" s="218">
        <f t="shared" ref="F96:G96" si="266">I96+L96+O96+R96+U96+X96+AA96+AD96+AK96+AG96</f>
        <v>0</v>
      </c>
      <c r="G96" s="218">
        <f t="shared" si="266"/>
        <v>0</v>
      </c>
      <c r="H96" s="219">
        <f t="shared" si="14"/>
        <v>0</v>
      </c>
      <c r="I96" s="218"/>
      <c r="J96" s="227"/>
      <c r="K96" s="232">
        <f t="shared" si="16"/>
        <v>0</v>
      </c>
      <c r="L96" s="227"/>
      <c r="M96" s="227"/>
      <c r="N96" s="232">
        <f t="shared" si="18"/>
        <v>0</v>
      </c>
      <c r="O96" s="227"/>
      <c r="P96" s="227"/>
      <c r="Q96" s="232">
        <f t="shared" si="20"/>
        <v>0</v>
      </c>
      <c r="R96" s="227"/>
      <c r="S96" s="227"/>
      <c r="T96" s="232">
        <f t="shared" si="22"/>
        <v>0</v>
      </c>
      <c r="U96" s="227"/>
      <c r="V96" s="227"/>
      <c r="W96" s="232">
        <f t="shared" si="24"/>
        <v>0</v>
      </c>
      <c r="X96" s="227"/>
      <c r="Y96" s="227"/>
      <c r="Z96" s="232">
        <f t="shared" si="26"/>
        <v>0</v>
      </c>
      <c r="AA96" s="227"/>
      <c r="AB96" s="227"/>
      <c r="AC96" s="232">
        <f t="shared" si="28"/>
        <v>0</v>
      </c>
      <c r="AD96" s="227"/>
      <c r="AE96" s="227"/>
      <c r="AF96" s="232">
        <f t="shared" si="30"/>
        <v>0</v>
      </c>
      <c r="AG96" s="227"/>
      <c r="AH96" s="227"/>
      <c r="AI96" s="92"/>
      <c r="AJ96" s="232">
        <f t="shared" si="32"/>
        <v>0</v>
      </c>
      <c r="AK96" s="227"/>
      <c r="AL96" s="227"/>
      <c r="AM96" s="227"/>
    </row>
    <row r="97" ht="15.75" hidden="1" customHeight="1" outlineLevel="2">
      <c r="A97" s="227"/>
      <c r="B97" s="228"/>
      <c r="C97" s="229"/>
      <c r="D97" s="230">
        <v>2017.0</v>
      </c>
      <c r="E97" s="218">
        <f t="shared" si="265"/>
        <v>0</v>
      </c>
      <c r="F97" s="218">
        <f t="shared" ref="F97:G97" si="267">I97+L97+O97+R97+U97+X97+AA97+AD97+AK97+AG97</f>
        <v>0</v>
      </c>
      <c r="G97" s="218">
        <f t="shared" si="267"/>
        <v>0</v>
      </c>
      <c r="H97" s="219">
        <f t="shared" si="14"/>
        <v>0</v>
      </c>
      <c r="I97" s="218"/>
      <c r="J97" s="227"/>
      <c r="K97" s="232">
        <f t="shared" si="16"/>
        <v>0</v>
      </c>
      <c r="L97" s="227"/>
      <c r="M97" s="227"/>
      <c r="N97" s="232">
        <f t="shared" si="18"/>
        <v>0</v>
      </c>
      <c r="O97" s="227"/>
      <c r="P97" s="227"/>
      <c r="Q97" s="232">
        <f t="shared" si="20"/>
        <v>0</v>
      </c>
      <c r="R97" s="227"/>
      <c r="S97" s="227"/>
      <c r="T97" s="232">
        <f t="shared" si="22"/>
        <v>0</v>
      </c>
      <c r="U97" s="227"/>
      <c r="V97" s="227"/>
      <c r="W97" s="232">
        <f t="shared" si="24"/>
        <v>0</v>
      </c>
      <c r="X97" s="227"/>
      <c r="Y97" s="227"/>
      <c r="Z97" s="232">
        <f t="shared" si="26"/>
        <v>0</v>
      </c>
      <c r="AA97" s="227"/>
      <c r="AB97" s="227"/>
      <c r="AC97" s="232">
        <f t="shared" si="28"/>
        <v>0</v>
      </c>
      <c r="AD97" s="227"/>
      <c r="AE97" s="227"/>
      <c r="AF97" s="232">
        <f t="shared" si="30"/>
        <v>0</v>
      </c>
      <c r="AG97" s="227"/>
      <c r="AH97" s="227"/>
      <c r="AI97" s="92"/>
      <c r="AJ97" s="232">
        <f t="shared" si="32"/>
        <v>0</v>
      </c>
      <c r="AK97" s="227"/>
      <c r="AL97" s="227"/>
      <c r="AM97" s="227"/>
    </row>
    <row r="98" ht="15.75" hidden="1" customHeight="1" outlineLevel="2">
      <c r="A98" s="227"/>
      <c r="B98" s="228"/>
      <c r="C98" s="229"/>
      <c r="D98" s="230">
        <v>2018.0</v>
      </c>
      <c r="E98" s="218">
        <f t="shared" si="265"/>
        <v>0</v>
      </c>
      <c r="F98" s="218">
        <f t="shared" ref="F98:G98" si="268">I98+L98+O98+R98+U98+X98+AA98+AD98+AK98+AG98</f>
        <v>0</v>
      </c>
      <c r="G98" s="218">
        <f t="shared" si="268"/>
        <v>0</v>
      </c>
      <c r="H98" s="219">
        <f t="shared" si="14"/>
        <v>0</v>
      </c>
      <c r="I98" s="218"/>
      <c r="J98" s="227"/>
      <c r="K98" s="232">
        <f t="shared" si="16"/>
        <v>0</v>
      </c>
      <c r="L98" s="227"/>
      <c r="M98" s="227"/>
      <c r="N98" s="232">
        <f t="shared" si="18"/>
        <v>0</v>
      </c>
      <c r="O98" s="227"/>
      <c r="P98" s="227"/>
      <c r="Q98" s="232">
        <f t="shared" si="20"/>
        <v>0</v>
      </c>
      <c r="R98" s="227"/>
      <c r="S98" s="227"/>
      <c r="T98" s="232">
        <f t="shared" si="22"/>
        <v>0</v>
      </c>
      <c r="U98" s="227"/>
      <c r="V98" s="227"/>
      <c r="W98" s="232">
        <f t="shared" si="24"/>
        <v>0</v>
      </c>
      <c r="X98" s="227"/>
      <c r="Y98" s="227"/>
      <c r="Z98" s="232">
        <f t="shared" si="26"/>
        <v>0</v>
      </c>
      <c r="AA98" s="227"/>
      <c r="AB98" s="227"/>
      <c r="AC98" s="232">
        <f t="shared" si="28"/>
        <v>0</v>
      </c>
      <c r="AD98" s="227"/>
      <c r="AE98" s="227"/>
      <c r="AF98" s="232">
        <f t="shared" si="30"/>
        <v>0</v>
      </c>
      <c r="AG98" s="227"/>
      <c r="AH98" s="227"/>
      <c r="AI98" s="92"/>
      <c r="AJ98" s="232">
        <f t="shared" si="32"/>
        <v>0</v>
      </c>
      <c r="AK98" s="227"/>
      <c r="AL98" s="227"/>
      <c r="AM98" s="227"/>
    </row>
    <row r="99" ht="15.75" hidden="1" customHeight="1" outlineLevel="2">
      <c r="A99" s="227"/>
      <c r="B99" s="228"/>
      <c r="C99" s="229"/>
      <c r="D99" s="230">
        <v>2019.0</v>
      </c>
      <c r="E99" s="218">
        <f t="shared" si="265"/>
        <v>803.954</v>
      </c>
      <c r="F99" s="218">
        <f t="shared" ref="F99:G99" si="269">I99+L99+O99+R99+U99+X99+AA99+AD99+AK99+AG99</f>
        <v>204.954</v>
      </c>
      <c r="G99" s="218">
        <f t="shared" si="269"/>
        <v>599</v>
      </c>
      <c r="H99" s="219">
        <f t="shared" si="14"/>
        <v>0</v>
      </c>
      <c r="I99" s="218"/>
      <c r="J99" s="227"/>
      <c r="K99" s="232">
        <f t="shared" si="16"/>
        <v>0</v>
      </c>
      <c r="L99" s="227"/>
      <c r="M99" s="227"/>
      <c r="N99" s="232">
        <f t="shared" si="18"/>
        <v>0</v>
      </c>
      <c r="O99" s="227"/>
      <c r="P99" s="227"/>
      <c r="Q99" s="232">
        <f t="shared" si="20"/>
        <v>0</v>
      </c>
      <c r="R99" s="227"/>
      <c r="S99" s="227"/>
      <c r="T99" s="232">
        <f t="shared" si="22"/>
        <v>0</v>
      </c>
      <c r="U99" s="227"/>
      <c r="V99" s="227"/>
      <c r="W99" s="232">
        <f t="shared" si="24"/>
        <v>0</v>
      </c>
      <c r="X99" s="227"/>
      <c r="Y99" s="227"/>
      <c r="Z99" s="232">
        <f t="shared" si="26"/>
        <v>0</v>
      </c>
      <c r="AA99" s="227"/>
      <c r="AB99" s="227"/>
      <c r="AC99" s="232">
        <f t="shared" si="28"/>
        <v>0</v>
      </c>
      <c r="AD99" s="227"/>
      <c r="AE99" s="227"/>
      <c r="AF99" s="233">
        <f t="shared" si="30"/>
        <v>204.954</v>
      </c>
      <c r="AG99" s="234">
        <v>204.954</v>
      </c>
      <c r="AH99" s="227"/>
      <c r="AI99" s="235" t="s">
        <v>401</v>
      </c>
      <c r="AJ99" s="232">
        <f t="shared" si="32"/>
        <v>599</v>
      </c>
      <c r="AK99" s="227"/>
      <c r="AL99" s="234">
        <v>599.0</v>
      </c>
      <c r="AM99" s="227"/>
    </row>
    <row r="100" ht="15.75" hidden="1" customHeight="1" outlineLevel="2">
      <c r="A100" s="227"/>
      <c r="B100" s="228"/>
      <c r="C100" s="229"/>
      <c r="D100" s="230">
        <v>2020.0</v>
      </c>
      <c r="E100" s="218">
        <f t="shared" si="265"/>
        <v>494</v>
      </c>
      <c r="F100" s="218">
        <f t="shared" ref="F100:G100" si="270">I100+L100+O100+R100+U100+X100+AA100+AD100+AK100+AG100</f>
        <v>494</v>
      </c>
      <c r="G100" s="218">
        <f t="shared" si="270"/>
        <v>0</v>
      </c>
      <c r="H100" s="219">
        <f t="shared" si="14"/>
        <v>0</v>
      </c>
      <c r="I100" s="218"/>
      <c r="J100" s="227"/>
      <c r="K100" s="232">
        <f t="shared" si="16"/>
        <v>0</v>
      </c>
      <c r="L100" s="227"/>
      <c r="M100" s="227"/>
      <c r="N100" s="232">
        <f t="shared" si="18"/>
        <v>0</v>
      </c>
      <c r="O100" s="227"/>
      <c r="P100" s="227"/>
      <c r="Q100" s="232">
        <f t="shared" si="20"/>
        <v>0</v>
      </c>
      <c r="R100" s="227"/>
      <c r="S100" s="227"/>
      <c r="T100" s="232">
        <f t="shared" si="22"/>
        <v>0</v>
      </c>
      <c r="U100" s="227"/>
      <c r="V100" s="227"/>
      <c r="W100" s="232">
        <f t="shared" si="24"/>
        <v>0</v>
      </c>
      <c r="X100" s="227"/>
      <c r="Y100" s="227"/>
      <c r="Z100" s="232">
        <f t="shared" si="26"/>
        <v>0</v>
      </c>
      <c r="AA100" s="227"/>
      <c r="AB100" s="227"/>
      <c r="AC100" s="232">
        <f t="shared" si="28"/>
        <v>0</v>
      </c>
      <c r="AD100" s="227"/>
      <c r="AE100" s="227"/>
      <c r="AF100" s="233">
        <f t="shared" si="30"/>
        <v>494</v>
      </c>
      <c r="AG100" s="234">
        <v>494.0</v>
      </c>
      <c r="AH100" s="227"/>
      <c r="AI100" s="235" t="s">
        <v>333</v>
      </c>
      <c r="AJ100" s="232">
        <f t="shared" si="32"/>
        <v>0</v>
      </c>
      <c r="AK100" s="227"/>
      <c r="AL100" s="227"/>
      <c r="AM100" s="227"/>
    </row>
    <row r="101" ht="15.75" hidden="1" customHeight="1" outlineLevel="2">
      <c r="A101" s="227"/>
      <c r="B101" s="228"/>
      <c r="C101" s="229"/>
      <c r="D101" s="236">
        <v>2021.0</v>
      </c>
      <c r="E101" s="218">
        <f t="shared" si="265"/>
        <v>0</v>
      </c>
      <c r="F101" s="218">
        <f t="shared" ref="F101:G101" si="271">I101+L101+O101+R101+U101+X101+AA101+AD101+AK101+AG101</f>
        <v>0</v>
      </c>
      <c r="G101" s="218">
        <f t="shared" si="271"/>
        <v>0</v>
      </c>
      <c r="H101" s="219">
        <f t="shared" si="14"/>
        <v>0</v>
      </c>
      <c r="I101" s="218"/>
      <c r="J101" s="227"/>
      <c r="K101" s="232">
        <f t="shared" si="16"/>
        <v>0</v>
      </c>
      <c r="L101" s="227"/>
      <c r="M101" s="227"/>
      <c r="N101" s="232">
        <f t="shared" si="18"/>
        <v>0</v>
      </c>
      <c r="O101" s="227"/>
      <c r="P101" s="227"/>
      <c r="Q101" s="232">
        <f t="shared" si="20"/>
        <v>0</v>
      </c>
      <c r="R101" s="227"/>
      <c r="S101" s="227"/>
      <c r="T101" s="232">
        <f t="shared" si="22"/>
        <v>0</v>
      </c>
      <c r="U101" s="227"/>
      <c r="V101" s="227"/>
      <c r="W101" s="232">
        <f t="shared" si="24"/>
        <v>0</v>
      </c>
      <c r="X101" s="227"/>
      <c r="Y101" s="227"/>
      <c r="Z101" s="232">
        <f t="shared" si="26"/>
        <v>0</v>
      </c>
      <c r="AA101" s="227"/>
      <c r="AB101" s="227"/>
      <c r="AC101" s="232">
        <f t="shared" si="28"/>
        <v>0</v>
      </c>
      <c r="AD101" s="227"/>
      <c r="AE101" s="227"/>
      <c r="AF101" s="232">
        <f t="shared" si="30"/>
        <v>0</v>
      </c>
      <c r="AG101" s="227"/>
      <c r="AH101" s="227"/>
      <c r="AI101" s="92"/>
      <c r="AJ101" s="232">
        <f t="shared" si="32"/>
        <v>0</v>
      </c>
      <c r="AK101" s="227"/>
      <c r="AL101" s="227"/>
      <c r="AM101" s="227"/>
    </row>
    <row r="102" ht="15.75" hidden="1" customHeight="1" outlineLevel="1">
      <c r="A102" s="220">
        <v>11.0</v>
      </c>
      <c r="B102" s="221" t="s">
        <v>402</v>
      </c>
      <c r="C102" s="220" t="s">
        <v>403</v>
      </c>
      <c r="D102" s="220"/>
      <c r="E102" s="223">
        <f t="shared" ref="E102:G102" si="272">SUM(E103:E109)</f>
        <v>1112.47222</v>
      </c>
      <c r="F102" s="223">
        <f t="shared" si="272"/>
        <v>411.77222</v>
      </c>
      <c r="G102" s="223">
        <f t="shared" si="272"/>
        <v>700.7</v>
      </c>
      <c r="H102" s="223">
        <f t="shared" si="14"/>
        <v>0</v>
      </c>
      <c r="I102" s="223">
        <f t="shared" ref="I102:J102" si="273">SUM(I103:I109)</f>
        <v>0</v>
      </c>
      <c r="J102" s="220">
        <f t="shared" si="273"/>
        <v>0</v>
      </c>
      <c r="K102" s="220">
        <f t="shared" si="16"/>
        <v>98.8</v>
      </c>
      <c r="L102" s="220">
        <f t="shared" ref="L102:M102" si="274">SUM(L103:L109)</f>
        <v>98.8</v>
      </c>
      <c r="M102" s="220">
        <f t="shared" si="274"/>
        <v>0</v>
      </c>
      <c r="N102" s="220">
        <f t="shared" si="18"/>
        <v>0</v>
      </c>
      <c r="O102" s="220">
        <f t="shared" ref="O102:P102" si="275">SUM(O103:O109)</f>
        <v>0</v>
      </c>
      <c r="P102" s="220">
        <f t="shared" si="275"/>
        <v>0</v>
      </c>
      <c r="Q102" s="220">
        <f t="shared" si="20"/>
        <v>298.99222</v>
      </c>
      <c r="R102" s="220">
        <f t="shared" ref="R102:S102" si="276">SUM(R103:R109)</f>
        <v>298.99222</v>
      </c>
      <c r="S102" s="220">
        <f t="shared" si="276"/>
        <v>0</v>
      </c>
      <c r="T102" s="220">
        <f t="shared" si="22"/>
        <v>0</v>
      </c>
      <c r="U102" s="220">
        <f t="shared" ref="U102:V102" si="277">SUM(U103:U109)</f>
        <v>0</v>
      </c>
      <c r="V102" s="220">
        <f t="shared" si="277"/>
        <v>0</v>
      </c>
      <c r="W102" s="220">
        <f t="shared" si="24"/>
        <v>0</v>
      </c>
      <c r="X102" s="220">
        <f t="shared" ref="X102:Y102" si="278">SUM(X103:X109)</f>
        <v>0</v>
      </c>
      <c r="Y102" s="220">
        <f t="shared" si="278"/>
        <v>0</v>
      </c>
      <c r="Z102" s="220">
        <f t="shared" si="26"/>
        <v>0</v>
      </c>
      <c r="AA102" s="220">
        <f t="shared" ref="AA102:AB102" si="279">SUM(AA103:AA109)</f>
        <v>0</v>
      </c>
      <c r="AB102" s="220">
        <f t="shared" si="279"/>
        <v>0</v>
      </c>
      <c r="AC102" s="220">
        <f t="shared" si="28"/>
        <v>0</v>
      </c>
      <c r="AD102" s="220">
        <f t="shared" ref="AD102:AE102" si="280">SUM(AD103:AD109)</f>
        <v>0</v>
      </c>
      <c r="AE102" s="220">
        <f t="shared" si="280"/>
        <v>0</v>
      </c>
      <c r="AF102" s="220">
        <f t="shared" si="30"/>
        <v>348.3</v>
      </c>
      <c r="AG102" s="224">
        <f t="shared" ref="AG102:AH102" si="281">SUM(AG103:AG109)</f>
        <v>0</v>
      </c>
      <c r="AH102" s="224">
        <f t="shared" si="281"/>
        <v>348.3</v>
      </c>
      <c r="AI102" s="225"/>
      <c r="AJ102" s="226">
        <f t="shared" si="32"/>
        <v>366.38</v>
      </c>
      <c r="AK102" s="224">
        <f t="shared" ref="AK102:AL102" si="282">SUM(AK103:AK109)</f>
        <v>13.98</v>
      </c>
      <c r="AL102" s="224">
        <f t="shared" si="282"/>
        <v>352.4</v>
      </c>
      <c r="AM102" s="224"/>
    </row>
    <row r="103" ht="15.75" hidden="1" customHeight="1" outlineLevel="2">
      <c r="A103" s="227"/>
      <c r="B103" s="228"/>
      <c r="C103" s="229"/>
      <c r="D103" s="230">
        <v>2015.0</v>
      </c>
      <c r="E103" s="218">
        <f t="shared" ref="E103:E109" si="284">SUM(F103:G103)</f>
        <v>55.28</v>
      </c>
      <c r="F103" s="218">
        <f t="shared" ref="F103:G103" si="283">I103+L103+O103+R103+U103+X103+AA103+AD103+AK103+AG103</f>
        <v>13.98</v>
      </c>
      <c r="G103" s="218">
        <f t="shared" si="283"/>
        <v>41.3</v>
      </c>
      <c r="H103" s="219">
        <f t="shared" si="14"/>
        <v>0</v>
      </c>
      <c r="I103" s="218"/>
      <c r="J103" s="227"/>
      <c r="K103" s="232">
        <f t="shared" si="16"/>
        <v>0</v>
      </c>
      <c r="L103" s="227"/>
      <c r="M103" s="227"/>
      <c r="N103" s="232">
        <f t="shared" si="18"/>
        <v>0</v>
      </c>
      <c r="O103" s="227"/>
      <c r="P103" s="227"/>
      <c r="Q103" s="232">
        <f t="shared" si="20"/>
        <v>0</v>
      </c>
      <c r="R103" s="227"/>
      <c r="S103" s="227"/>
      <c r="T103" s="232">
        <f t="shared" si="22"/>
        <v>0</v>
      </c>
      <c r="U103" s="227"/>
      <c r="V103" s="227"/>
      <c r="W103" s="232">
        <f t="shared" si="24"/>
        <v>0</v>
      </c>
      <c r="X103" s="227"/>
      <c r="Y103" s="227"/>
      <c r="Z103" s="232">
        <f t="shared" si="26"/>
        <v>0</v>
      </c>
      <c r="AA103" s="227"/>
      <c r="AB103" s="227"/>
      <c r="AC103" s="232">
        <f t="shared" si="28"/>
        <v>0</v>
      </c>
      <c r="AD103" s="227"/>
      <c r="AE103" s="227"/>
      <c r="AF103" s="232">
        <f t="shared" si="30"/>
        <v>29.9</v>
      </c>
      <c r="AG103" s="227"/>
      <c r="AH103" s="234">
        <v>29.9</v>
      </c>
      <c r="AI103" s="92"/>
      <c r="AJ103" s="233">
        <f t="shared" si="32"/>
        <v>25.38</v>
      </c>
      <c r="AK103" s="234">
        <v>13.98</v>
      </c>
      <c r="AL103" s="234">
        <v>11.4</v>
      </c>
      <c r="AM103" s="227"/>
    </row>
    <row r="104" ht="15.75" hidden="1" customHeight="1" outlineLevel="2">
      <c r="A104" s="227"/>
      <c r="B104" s="228"/>
      <c r="C104" s="229"/>
      <c r="D104" s="230">
        <v>2016.0</v>
      </c>
      <c r="E104" s="218">
        <f t="shared" si="284"/>
        <v>156.5</v>
      </c>
      <c r="F104" s="218">
        <f t="shared" ref="F104:G104" si="285">I104+L104+O104+R104+U104+X104+AA104+AD104+AK104+AG104</f>
        <v>98.8</v>
      </c>
      <c r="G104" s="218">
        <f t="shared" si="285"/>
        <v>57.7</v>
      </c>
      <c r="H104" s="219">
        <f t="shared" si="14"/>
        <v>0</v>
      </c>
      <c r="I104" s="218"/>
      <c r="J104" s="227"/>
      <c r="K104" s="233">
        <f t="shared" si="16"/>
        <v>98.8</v>
      </c>
      <c r="L104" s="234">
        <v>98.8</v>
      </c>
      <c r="M104" s="227"/>
      <c r="N104" s="232">
        <f t="shared" si="18"/>
        <v>0</v>
      </c>
      <c r="O104" s="227"/>
      <c r="P104" s="227"/>
      <c r="Q104" s="232">
        <f t="shared" si="20"/>
        <v>0</v>
      </c>
      <c r="R104" s="227"/>
      <c r="S104" s="227"/>
      <c r="T104" s="232">
        <f t="shared" si="22"/>
        <v>0</v>
      </c>
      <c r="U104" s="227"/>
      <c r="V104" s="227"/>
      <c r="W104" s="232">
        <f t="shared" si="24"/>
        <v>0</v>
      </c>
      <c r="X104" s="227"/>
      <c r="Y104" s="227"/>
      <c r="Z104" s="232">
        <f t="shared" si="26"/>
        <v>0</v>
      </c>
      <c r="AA104" s="227"/>
      <c r="AB104" s="227"/>
      <c r="AC104" s="232">
        <f t="shared" si="28"/>
        <v>0</v>
      </c>
      <c r="AD104" s="227"/>
      <c r="AE104" s="227"/>
      <c r="AF104" s="232">
        <f t="shared" si="30"/>
        <v>0</v>
      </c>
      <c r="AG104" s="227"/>
      <c r="AH104" s="227"/>
      <c r="AI104" s="92"/>
      <c r="AJ104" s="232">
        <f t="shared" si="32"/>
        <v>57.7</v>
      </c>
      <c r="AK104" s="227"/>
      <c r="AL104" s="234">
        <v>57.7</v>
      </c>
      <c r="AM104" s="227"/>
    </row>
    <row r="105" ht="15.75" hidden="1" customHeight="1" outlineLevel="2">
      <c r="A105" s="227"/>
      <c r="B105" s="228"/>
      <c r="C105" s="229"/>
      <c r="D105" s="230">
        <v>2017.0</v>
      </c>
      <c r="E105" s="218">
        <f t="shared" si="284"/>
        <v>30</v>
      </c>
      <c r="F105" s="218">
        <f t="shared" ref="F105:G105" si="286">I105+L105+O105+R105+U105+X105+AA105+AD105+AK105+AG105</f>
        <v>0</v>
      </c>
      <c r="G105" s="218">
        <f t="shared" si="286"/>
        <v>30</v>
      </c>
      <c r="H105" s="219">
        <f t="shared" si="14"/>
        <v>0</v>
      </c>
      <c r="I105" s="218"/>
      <c r="J105" s="227"/>
      <c r="K105" s="232">
        <f t="shared" si="16"/>
        <v>0</v>
      </c>
      <c r="L105" s="227"/>
      <c r="M105" s="227"/>
      <c r="N105" s="232">
        <f t="shared" si="18"/>
        <v>0</v>
      </c>
      <c r="O105" s="227"/>
      <c r="P105" s="227"/>
      <c r="Q105" s="232">
        <f t="shared" si="20"/>
        <v>0</v>
      </c>
      <c r="R105" s="227"/>
      <c r="S105" s="227"/>
      <c r="T105" s="232">
        <f t="shared" si="22"/>
        <v>0</v>
      </c>
      <c r="U105" s="227"/>
      <c r="V105" s="227"/>
      <c r="W105" s="232">
        <f t="shared" si="24"/>
        <v>0</v>
      </c>
      <c r="X105" s="227"/>
      <c r="Y105" s="227"/>
      <c r="Z105" s="232">
        <f t="shared" si="26"/>
        <v>0</v>
      </c>
      <c r="AA105" s="227"/>
      <c r="AB105" s="227"/>
      <c r="AC105" s="232">
        <f t="shared" si="28"/>
        <v>0</v>
      </c>
      <c r="AD105" s="227"/>
      <c r="AE105" s="227"/>
      <c r="AF105" s="232">
        <f t="shared" si="30"/>
        <v>0</v>
      </c>
      <c r="AG105" s="227"/>
      <c r="AH105" s="227"/>
      <c r="AI105" s="92"/>
      <c r="AJ105" s="232">
        <f t="shared" si="32"/>
        <v>30</v>
      </c>
      <c r="AK105" s="227"/>
      <c r="AL105" s="234">
        <v>30.0</v>
      </c>
      <c r="AM105" s="227"/>
    </row>
    <row r="106" ht="15.75" hidden="1" customHeight="1" outlineLevel="2">
      <c r="A106" s="227"/>
      <c r="B106" s="228"/>
      <c r="C106" s="229"/>
      <c r="D106" s="230">
        <v>2018.0</v>
      </c>
      <c r="E106" s="218">
        <f t="shared" si="284"/>
        <v>524.34558</v>
      </c>
      <c r="F106" s="218">
        <f t="shared" ref="F106:G106" si="287">I106+L106+O106+R106+U106+X106+AA106+AD106+AK106+AG106</f>
        <v>280.54558</v>
      </c>
      <c r="G106" s="218">
        <f t="shared" si="287"/>
        <v>243.8</v>
      </c>
      <c r="H106" s="219">
        <f t="shared" si="14"/>
        <v>0</v>
      </c>
      <c r="I106" s="218"/>
      <c r="J106" s="227"/>
      <c r="K106" s="232">
        <f t="shared" si="16"/>
        <v>0</v>
      </c>
      <c r="L106" s="227"/>
      <c r="M106" s="227"/>
      <c r="N106" s="232">
        <f t="shared" si="18"/>
        <v>0</v>
      </c>
      <c r="O106" s="227"/>
      <c r="P106" s="227"/>
      <c r="Q106" s="233">
        <f t="shared" si="20"/>
        <v>280.54558</v>
      </c>
      <c r="R106" s="234">
        <v>280.54558</v>
      </c>
      <c r="S106" s="227"/>
      <c r="T106" s="232">
        <f t="shared" si="22"/>
        <v>0</v>
      </c>
      <c r="U106" s="227"/>
      <c r="V106" s="227"/>
      <c r="W106" s="232">
        <f t="shared" si="24"/>
        <v>0</v>
      </c>
      <c r="X106" s="227"/>
      <c r="Y106" s="227"/>
      <c r="Z106" s="232">
        <f t="shared" si="26"/>
        <v>0</v>
      </c>
      <c r="AA106" s="227"/>
      <c r="AB106" s="227"/>
      <c r="AC106" s="232">
        <f t="shared" si="28"/>
        <v>0</v>
      </c>
      <c r="AD106" s="227"/>
      <c r="AE106" s="227"/>
      <c r="AF106" s="232">
        <f t="shared" si="30"/>
        <v>70.4</v>
      </c>
      <c r="AG106" s="227"/>
      <c r="AH106" s="234">
        <v>70.4</v>
      </c>
      <c r="AI106" s="92"/>
      <c r="AJ106" s="232">
        <f t="shared" si="32"/>
        <v>173.4</v>
      </c>
      <c r="AK106" s="227"/>
      <c r="AL106" s="234">
        <v>173.4</v>
      </c>
      <c r="AM106" s="227"/>
    </row>
    <row r="107" ht="15.75" hidden="1" customHeight="1" outlineLevel="2">
      <c r="A107" s="227"/>
      <c r="B107" s="228"/>
      <c r="C107" s="229"/>
      <c r="D107" s="230">
        <v>2019.0</v>
      </c>
      <c r="E107" s="218">
        <f t="shared" si="284"/>
        <v>141.54664</v>
      </c>
      <c r="F107" s="218">
        <f t="shared" ref="F107:G107" si="288">I107+L107+O107+R107+U107+X107+AA107+AD107+AK107+AG107</f>
        <v>18.44664</v>
      </c>
      <c r="G107" s="218">
        <f t="shared" si="288"/>
        <v>123.1</v>
      </c>
      <c r="H107" s="219">
        <f t="shared" si="14"/>
        <v>0</v>
      </c>
      <c r="I107" s="218"/>
      <c r="J107" s="227"/>
      <c r="K107" s="232">
        <f t="shared" si="16"/>
        <v>0</v>
      </c>
      <c r="L107" s="227"/>
      <c r="M107" s="227"/>
      <c r="N107" s="232">
        <f t="shared" si="18"/>
        <v>0</v>
      </c>
      <c r="O107" s="227"/>
      <c r="P107" s="227"/>
      <c r="Q107" s="233">
        <f t="shared" si="20"/>
        <v>18.44664</v>
      </c>
      <c r="R107" s="234">
        <v>18.44664</v>
      </c>
      <c r="S107" s="227"/>
      <c r="T107" s="232">
        <f t="shared" si="22"/>
        <v>0</v>
      </c>
      <c r="U107" s="227"/>
      <c r="V107" s="227"/>
      <c r="W107" s="232">
        <f t="shared" si="24"/>
        <v>0</v>
      </c>
      <c r="X107" s="227"/>
      <c r="Y107" s="227"/>
      <c r="Z107" s="232">
        <f t="shared" si="26"/>
        <v>0</v>
      </c>
      <c r="AA107" s="227"/>
      <c r="AB107" s="227"/>
      <c r="AC107" s="232">
        <f t="shared" si="28"/>
        <v>0</v>
      </c>
      <c r="AD107" s="227"/>
      <c r="AE107" s="227"/>
      <c r="AF107" s="232">
        <f t="shared" si="30"/>
        <v>49</v>
      </c>
      <c r="AG107" s="227"/>
      <c r="AH107" s="234">
        <v>49.0</v>
      </c>
      <c r="AI107" s="92"/>
      <c r="AJ107" s="232">
        <f t="shared" si="32"/>
        <v>74.1</v>
      </c>
      <c r="AK107" s="227"/>
      <c r="AL107" s="234">
        <v>74.1</v>
      </c>
      <c r="AM107" s="227"/>
    </row>
    <row r="108" ht="15.75" hidden="1" customHeight="1" outlineLevel="2">
      <c r="A108" s="227"/>
      <c r="B108" s="228"/>
      <c r="C108" s="229"/>
      <c r="D108" s="230">
        <v>2020.0</v>
      </c>
      <c r="E108" s="218">
        <f t="shared" si="284"/>
        <v>204.8</v>
      </c>
      <c r="F108" s="218">
        <f t="shared" ref="F108:G108" si="289">I108+L108+O108+R108+U108+X108+AA108+AD108+AK108+AG108</f>
        <v>0</v>
      </c>
      <c r="G108" s="218">
        <f t="shared" si="289"/>
        <v>204.8</v>
      </c>
      <c r="H108" s="219">
        <f t="shared" si="14"/>
        <v>0</v>
      </c>
      <c r="I108" s="218"/>
      <c r="J108" s="227"/>
      <c r="K108" s="232">
        <f t="shared" si="16"/>
        <v>0</v>
      </c>
      <c r="L108" s="227"/>
      <c r="M108" s="227"/>
      <c r="N108" s="232">
        <f t="shared" si="18"/>
        <v>0</v>
      </c>
      <c r="O108" s="227"/>
      <c r="P108" s="227"/>
      <c r="Q108" s="232">
        <f t="shared" si="20"/>
        <v>0</v>
      </c>
      <c r="R108" s="227"/>
      <c r="S108" s="227"/>
      <c r="T108" s="232">
        <f t="shared" si="22"/>
        <v>0</v>
      </c>
      <c r="U108" s="227"/>
      <c r="V108" s="227"/>
      <c r="W108" s="232">
        <f t="shared" si="24"/>
        <v>0</v>
      </c>
      <c r="X108" s="227"/>
      <c r="Y108" s="227"/>
      <c r="Z108" s="232">
        <f t="shared" si="26"/>
        <v>0</v>
      </c>
      <c r="AA108" s="227"/>
      <c r="AB108" s="227"/>
      <c r="AC108" s="232">
        <f t="shared" si="28"/>
        <v>0</v>
      </c>
      <c r="AD108" s="227"/>
      <c r="AE108" s="227"/>
      <c r="AF108" s="232">
        <f t="shared" si="30"/>
        <v>199</v>
      </c>
      <c r="AG108" s="227"/>
      <c r="AH108" s="234">
        <v>199.0</v>
      </c>
      <c r="AI108" s="92"/>
      <c r="AJ108" s="232">
        <f t="shared" si="32"/>
        <v>5.8</v>
      </c>
      <c r="AK108" s="227"/>
      <c r="AL108" s="234">
        <v>5.8</v>
      </c>
      <c r="AM108" s="227"/>
    </row>
    <row r="109" ht="15.75" hidden="1" customHeight="1" outlineLevel="2">
      <c r="A109" s="227"/>
      <c r="B109" s="228"/>
      <c r="C109" s="229"/>
      <c r="D109" s="236">
        <v>2021.0</v>
      </c>
      <c r="E109" s="218">
        <f t="shared" si="284"/>
        <v>0</v>
      </c>
      <c r="F109" s="218">
        <f t="shared" ref="F109:G109" si="290">I109+L109+O109+R109+U109+X109+AA109+AD109+AK109+AG109</f>
        <v>0</v>
      </c>
      <c r="G109" s="218">
        <f t="shared" si="290"/>
        <v>0</v>
      </c>
      <c r="H109" s="219">
        <f t="shared" si="14"/>
        <v>0</v>
      </c>
      <c r="I109" s="218"/>
      <c r="J109" s="227"/>
      <c r="K109" s="232">
        <f t="shared" si="16"/>
        <v>0</v>
      </c>
      <c r="L109" s="227"/>
      <c r="M109" s="227"/>
      <c r="N109" s="232">
        <f t="shared" si="18"/>
        <v>0</v>
      </c>
      <c r="O109" s="227"/>
      <c r="P109" s="227"/>
      <c r="Q109" s="232">
        <f t="shared" si="20"/>
        <v>0</v>
      </c>
      <c r="R109" s="227"/>
      <c r="S109" s="227"/>
      <c r="T109" s="232">
        <f t="shared" si="22"/>
        <v>0</v>
      </c>
      <c r="U109" s="227"/>
      <c r="V109" s="227"/>
      <c r="W109" s="232">
        <f t="shared" si="24"/>
        <v>0</v>
      </c>
      <c r="X109" s="227"/>
      <c r="Y109" s="227"/>
      <c r="Z109" s="232">
        <f t="shared" si="26"/>
        <v>0</v>
      </c>
      <c r="AA109" s="227"/>
      <c r="AB109" s="227"/>
      <c r="AC109" s="232">
        <f t="shared" si="28"/>
        <v>0</v>
      </c>
      <c r="AD109" s="227"/>
      <c r="AE109" s="227"/>
      <c r="AF109" s="232">
        <f t="shared" si="30"/>
        <v>0</v>
      </c>
      <c r="AG109" s="227"/>
      <c r="AH109" s="234"/>
      <c r="AI109" s="92"/>
      <c r="AJ109" s="232">
        <f t="shared" si="32"/>
        <v>0</v>
      </c>
      <c r="AK109" s="227"/>
      <c r="AL109" s="234"/>
      <c r="AM109" s="227"/>
    </row>
    <row r="110" ht="15.75" hidden="1" customHeight="1" outlineLevel="1">
      <c r="A110" s="220">
        <v>12.0</v>
      </c>
      <c r="B110" s="221" t="s">
        <v>404</v>
      </c>
      <c r="C110" s="220" t="s">
        <v>405</v>
      </c>
      <c r="D110" s="220"/>
      <c r="E110" s="223">
        <f t="shared" ref="E110:G110" si="291">SUM(E111:E117)</f>
        <v>778.6</v>
      </c>
      <c r="F110" s="223">
        <f t="shared" si="291"/>
        <v>469</v>
      </c>
      <c r="G110" s="223">
        <f t="shared" si="291"/>
        <v>309.6</v>
      </c>
      <c r="H110" s="223">
        <f t="shared" si="14"/>
        <v>0</v>
      </c>
      <c r="I110" s="223">
        <f t="shared" ref="I110:J110" si="292">SUM(I111:I117)</f>
        <v>0</v>
      </c>
      <c r="J110" s="220">
        <f t="shared" si="292"/>
        <v>0</v>
      </c>
      <c r="K110" s="220">
        <f t="shared" si="16"/>
        <v>0</v>
      </c>
      <c r="L110" s="220">
        <f t="shared" ref="L110:M110" si="293">SUM(L111:L117)</f>
        <v>0</v>
      </c>
      <c r="M110" s="220">
        <f t="shared" si="293"/>
        <v>0</v>
      </c>
      <c r="N110" s="220">
        <f t="shared" si="18"/>
        <v>469</v>
      </c>
      <c r="O110" s="220">
        <f t="shared" ref="O110:P110" si="294">SUM(O111:O117)</f>
        <v>469</v>
      </c>
      <c r="P110" s="220">
        <f t="shared" si="294"/>
        <v>0</v>
      </c>
      <c r="Q110" s="220">
        <f t="shared" si="20"/>
        <v>0</v>
      </c>
      <c r="R110" s="220">
        <f t="shared" ref="R110:S110" si="295">SUM(R111:R117)</f>
        <v>0</v>
      </c>
      <c r="S110" s="220">
        <f t="shared" si="295"/>
        <v>0</v>
      </c>
      <c r="T110" s="220">
        <f t="shared" si="22"/>
        <v>0</v>
      </c>
      <c r="U110" s="220">
        <f t="shared" ref="U110:V110" si="296">SUM(U111:U117)</f>
        <v>0</v>
      </c>
      <c r="V110" s="220">
        <f t="shared" si="296"/>
        <v>0</v>
      </c>
      <c r="W110" s="220">
        <f t="shared" si="24"/>
        <v>0</v>
      </c>
      <c r="X110" s="220">
        <f t="shared" ref="X110:Y110" si="297">SUM(X111:X117)</f>
        <v>0</v>
      </c>
      <c r="Y110" s="220">
        <f t="shared" si="297"/>
        <v>0</v>
      </c>
      <c r="Z110" s="220">
        <f t="shared" si="26"/>
        <v>0</v>
      </c>
      <c r="AA110" s="220">
        <f t="shared" ref="AA110:AB110" si="298">SUM(AA111:AA117)</f>
        <v>0</v>
      </c>
      <c r="AB110" s="220">
        <f t="shared" si="298"/>
        <v>0</v>
      </c>
      <c r="AC110" s="220">
        <f t="shared" si="28"/>
        <v>0</v>
      </c>
      <c r="AD110" s="220">
        <f t="shared" ref="AD110:AE110" si="299">SUM(AD111:AD117)</f>
        <v>0</v>
      </c>
      <c r="AE110" s="220">
        <f t="shared" si="299"/>
        <v>0</v>
      </c>
      <c r="AF110" s="220">
        <f t="shared" si="30"/>
        <v>17.6</v>
      </c>
      <c r="AG110" s="224">
        <f t="shared" ref="AG110:AH110" si="300">SUM(AG111:AG117)</f>
        <v>0</v>
      </c>
      <c r="AH110" s="224">
        <f t="shared" si="300"/>
        <v>17.6</v>
      </c>
      <c r="AI110" s="225"/>
      <c r="AJ110" s="226">
        <f t="shared" si="32"/>
        <v>292</v>
      </c>
      <c r="AK110" s="224">
        <f t="shared" ref="AK110:AL110" si="301">SUM(AK111:AK117)</f>
        <v>0</v>
      </c>
      <c r="AL110" s="224">
        <f t="shared" si="301"/>
        <v>292</v>
      </c>
      <c r="AM110" s="224"/>
    </row>
    <row r="111" ht="15.75" hidden="1" customHeight="1" outlineLevel="2">
      <c r="A111" s="227"/>
      <c r="B111" s="228"/>
      <c r="C111" s="229"/>
      <c r="D111" s="230">
        <v>2015.0</v>
      </c>
      <c r="E111" s="218">
        <f t="shared" ref="E111:E117" si="303">SUM(F111:G111)</f>
        <v>3.5</v>
      </c>
      <c r="F111" s="218">
        <f t="shared" ref="F111:G111" si="302">I111+L111+O111+R111+U111+X111+AA111+AD111+AK111+AG111</f>
        <v>0</v>
      </c>
      <c r="G111" s="218">
        <f t="shared" si="302"/>
        <v>3.5</v>
      </c>
      <c r="H111" s="219">
        <f t="shared" si="14"/>
        <v>0</v>
      </c>
      <c r="I111" s="218"/>
      <c r="J111" s="227"/>
      <c r="K111" s="232">
        <f t="shared" si="16"/>
        <v>0</v>
      </c>
      <c r="L111" s="227"/>
      <c r="M111" s="227"/>
      <c r="N111" s="232">
        <f t="shared" si="18"/>
        <v>0</v>
      </c>
      <c r="O111" s="227"/>
      <c r="P111" s="227"/>
      <c r="Q111" s="232">
        <f t="shared" si="20"/>
        <v>0</v>
      </c>
      <c r="R111" s="227"/>
      <c r="S111" s="227"/>
      <c r="T111" s="232">
        <f t="shared" si="22"/>
        <v>0</v>
      </c>
      <c r="U111" s="227"/>
      <c r="V111" s="227"/>
      <c r="W111" s="232">
        <f t="shared" si="24"/>
        <v>0</v>
      </c>
      <c r="X111" s="227"/>
      <c r="Y111" s="227"/>
      <c r="Z111" s="232">
        <f t="shared" si="26"/>
        <v>0</v>
      </c>
      <c r="AA111" s="227"/>
      <c r="AB111" s="227"/>
      <c r="AC111" s="232">
        <f t="shared" si="28"/>
        <v>0</v>
      </c>
      <c r="AD111" s="227"/>
      <c r="AE111" s="227"/>
      <c r="AF111" s="232">
        <f t="shared" si="30"/>
        <v>0</v>
      </c>
      <c r="AG111" s="227"/>
      <c r="AH111" s="227"/>
      <c r="AI111" s="92"/>
      <c r="AJ111" s="232">
        <f t="shared" si="32"/>
        <v>3.5</v>
      </c>
      <c r="AK111" s="227"/>
      <c r="AL111" s="234">
        <v>3.5</v>
      </c>
      <c r="AM111" s="227"/>
    </row>
    <row r="112" ht="15.75" hidden="1" customHeight="1" outlineLevel="2">
      <c r="A112" s="227"/>
      <c r="B112" s="228"/>
      <c r="C112" s="229"/>
      <c r="D112" s="230">
        <v>2016.0</v>
      </c>
      <c r="E112" s="218">
        <f t="shared" si="303"/>
        <v>48.9</v>
      </c>
      <c r="F112" s="218">
        <f t="shared" ref="F112:G112" si="304">I112+L112+O112+R112+U112+X112+AA112+AD112+AK112+AG112</f>
        <v>0</v>
      </c>
      <c r="G112" s="218">
        <f t="shared" si="304"/>
        <v>48.9</v>
      </c>
      <c r="H112" s="219">
        <f t="shared" si="14"/>
        <v>0</v>
      </c>
      <c r="I112" s="218"/>
      <c r="J112" s="227"/>
      <c r="K112" s="232">
        <f t="shared" si="16"/>
        <v>0</v>
      </c>
      <c r="L112" s="227"/>
      <c r="M112" s="227"/>
      <c r="N112" s="232">
        <f t="shared" si="18"/>
        <v>0</v>
      </c>
      <c r="O112" s="227"/>
      <c r="P112" s="227"/>
      <c r="Q112" s="232">
        <f t="shared" si="20"/>
        <v>0</v>
      </c>
      <c r="R112" s="227"/>
      <c r="S112" s="227"/>
      <c r="T112" s="232">
        <f t="shared" si="22"/>
        <v>0</v>
      </c>
      <c r="U112" s="227"/>
      <c r="V112" s="227"/>
      <c r="W112" s="232">
        <f t="shared" si="24"/>
        <v>0</v>
      </c>
      <c r="X112" s="227"/>
      <c r="Y112" s="227"/>
      <c r="Z112" s="232">
        <f t="shared" si="26"/>
        <v>0</v>
      </c>
      <c r="AA112" s="227"/>
      <c r="AB112" s="227"/>
      <c r="AC112" s="232">
        <f t="shared" si="28"/>
        <v>0</v>
      </c>
      <c r="AD112" s="227"/>
      <c r="AE112" s="227"/>
      <c r="AF112" s="232">
        <f t="shared" si="30"/>
        <v>0</v>
      </c>
      <c r="AG112" s="227"/>
      <c r="AH112" s="227"/>
      <c r="AI112" s="92"/>
      <c r="AJ112" s="232">
        <f t="shared" si="32"/>
        <v>48.9</v>
      </c>
      <c r="AK112" s="227"/>
      <c r="AL112" s="234">
        <v>48.9</v>
      </c>
      <c r="AM112" s="227"/>
    </row>
    <row r="113" ht="15.75" hidden="1" customHeight="1" outlineLevel="2">
      <c r="A113" s="227"/>
      <c r="B113" s="228"/>
      <c r="C113" s="229"/>
      <c r="D113" s="230">
        <v>2017.0</v>
      </c>
      <c r="E113" s="218">
        <f t="shared" si="303"/>
        <v>62</v>
      </c>
      <c r="F113" s="218">
        <f t="shared" ref="F113:G113" si="305">I113+L113+O113+R113+U113+X113+AA113+AD113+AK113+AG113</f>
        <v>0</v>
      </c>
      <c r="G113" s="218">
        <f t="shared" si="305"/>
        <v>62</v>
      </c>
      <c r="H113" s="219">
        <f t="shared" si="14"/>
        <v>0</v>
      </c>
      <c r="I113" s="218"/>
      <c r="J113" s="227"/>
      <c r="K113" s="232">
        <f t="shared" si="16"/>
        <v>0</v>
      </c>
      <c r="L113" s="227"/>
      <c r="M113" s="227"/>
      <c r="N113" s="232">
        <f t="shared" si="18"/>
        <v>0</v>
      </c>
      <c r="O113" s="227"/>
      <c r="P113" s="227"/>
      <c r="Q113" s="232">
        <f t="shared" si="20"/>
        <v>0</v>
      </c>
      <c r="R113" s="227"/>
      <c r="S113" s="227"/>
      <c r="T113" s="232">
        <f t="shared" si="22"/>
        <v>0</v>
      </c>
      <c r="U113" s="227"/>
      <c r="V113" s="227"/>
      <c r="W113" s="232">
        <f t="shared" si="24"/>
        <v>0</v>
      </c>
      <c r="X113" s="227"/>
      <c r="Y113" s="227"/>
      <c r="Z113" s="232">
        <f t="shared" si="26"/>
        <v>0</v>
      </c>
      <c r="AA113" s="227"/>
      <c r="AB113" s="227"/>
      <c r="AC113" s="232">
        <f t="shared" si="28"/>
        <v>0</v>
      </c>
      <c r="AD113" s="227"/>
      <c r="AE113" s="227"/>
      <c r="AF113" s="232">
        <f t="shared" si="30"/>
        <v>0.3</v>
      </c>
      <c r="AG113" s="227"/>
      <c r="AH113" s="234">
        <v>0.3</v>
      </c>
      <c r="AI113" s="92"/>
      <c r="AJ113" s="232">
        <f t="shared" si="32"/>
        <v>61.7</v>
      </c>
      <c r="AK113" s="227"/>
      <c r="AL113" s="234">
        <v>61.7</v>
      </c>
      <c r="AM113" s="227"/>
    </row>
    <row r="114" ht="15.75" hidden="1" customHeight="1" outlineLevel="2">
      <c r="A114" s="227"/>
      <c r="B114" s="228"/>
      <c r="C114" s="229"/>
      <c r="D114" s="230">
        <v>2018.0</v>
      </c>
      <c r="E114" s="218">
        <f t="shared" si="303"/>
        <v>92.2</v>
      </c>
      <c r="F114" s="218">
        <f t="shared" ref="F114:G114" si="306">I114+L114+O114+R114+U114+X114+AA114+AD114+AK114+AG114</f>
        <v>0</v>
      </c>
      <c r="G114" s="218">
        <f t="shared" si="306"/>
        <v>92.2</v>
      </c>
      <c r="H114" s="219">
        <f t="shared" si="14"/>
        <v>0</v>
      </c>
      <c r="I114" s="218"/>
      <c r="J114" s="227"/>
      <c r="K114" s="232">
        <f t="shared" si="16"/>
        <v>0</v>
      </c>
      <c r="L114" s="227"/>
      <c r="M114" s="227"/>
      <c r="N114" s="232">
        <f t="shared" si="18"/>
        <v>0</v>
      </c>
      <c r="O114" s="227"/>
      <c r="P114" s="227"/>
      <c r="Q114" s="232">
        <f t="shared" si="20"/>
        <v>0</v>
      </c>
      <c r="R114" s="227"/>
      <c r="S114" s="227"/>
      <c r="T114" s="232">
        <f t="shared" si="22"/>
        <v>0</v>
      </c>
      <c r="U114" s="227"/>
      <c r="V114" s="227"/>
      <c r="W114" s="232">
        <f t="shared" si="24"/>
        <v>0</v>
      </c>
      <c r="X114" s="227"/>
      <c r="Y114" s="227"/>
      <c r="Z114" s="232">
        <f t="shared" si="26"/>
        <v>0</v>
      </c>
      <c r="AA114" s="227"/>
      <c r="AB114" s="227"/>
      <c r="AC114" s="232">
        <f t="shared" si="28"/>
        <v>0</v>
      </c>
      <c r="AD114" s="227"/>
      <c r="AE114" s="227"/>
      <c r="AF114" s="232">
        <f t="shared" si="30"/>
        <v>0</v>
      </c>
      <c r="AG114" s="227"/>
      <c r="AH114" s="227"/>
      <c r="AI114" s="92"/>
      <c r="AJ114" s="232">
        <f t="shared" si="32"/>
        <v>92.2</v>
      </c>
      <c r="AK114" s="227"/>
      <c r="AL114" s="234">
        <v>92.2</v>
      </c>
      <c r="AM114" s="227"/>
    </row>
    <row r="115" ht="15.75" hidden="1" customHeight="1" outlineLevel="2">
      <c r="A115" s="227"/>
      <c r="B115" s="228"/>
      <c r="C115" s="229"/>
      <c r="D115" s="230">
        <v>2019.0</v>
      </c>
      <c r="E115" s="218">
        <f t="shared" si="303"/>
        <v>98.1</v>
      </c>
      <c r="F115" s="218">
        <f t="shared" ref="F115:G115" si="307">I115+L115+O115+R115+U115+X115+AA115+AD115+AK115+AG115</f>
        <v>0</v>
      </c>
      <c r="G115" s="218">
        <f t="shared" si="307"/>
        <v>98.1</v>
      </c>
      <c r="H115" s="219">
        <f t="shared" si="14"/>
        <v>0</v>
      </c>
      <c r="I115" s="218"/>
      <c r="J115" s="227"/>
      <c r="K115" s="232">
        <f t="shared" si="16"/>
        <v>0</v>
      </c>
      <c r="L115" s="227"/>
      <c r="M115" s="227"/>
      <c r="N115" s="232">
        <f t="shared" si="18"/>
        <v>0</v>
      </c>
      <c r="O115" s="227"/>
      <c r="P115" s="227"/>
      <c r="Q115" s="232">
        <f t="shared" si="20"/>
        <v>0</v>
      </c>
      <c r="R115" s="227"/>
      <c r="S115" s="227"/>
      <c r="T115" s="232">
        <f t="shared" si="22"/>
        <v>0</v>
      </c>
      <c r="U115" s="227"/>
      <c r="V115" s="227"/>
      <c r="W115" s="232">
        <f t="shared" si="24"/>
        <v>0</v>
      </c>
      <c r="X115" s="227"/>
      <c r="Y115" s="227"/>
      <c r="Z115" s="232">
        <f t="shared" si="26"/>
        <v>0</v>
      </c>
      <c r="AA115" s="227"/>
      <c r="AB115" s="227"/>
      <c r="AC115" s="232">
        <f t="shared" si="28"/>
        <v>0</v>
      </c>
      <c r="AD115" s="227"/>
      <c r="AE115" s="227"/>
      <c r="AF115" s="232">
        <f t="shared" si="30"/>
        <v>17.3</v>
      </c>
      <c r="AG115" s="227"/>
      <c r="AH115" s="234">
        <v>17.3</v>
      </c>
      <c r="AI115" s="92"/>
      <c r="AJ115" s="232">
        <f t="shared" si="32"/>
        <v>80.8</v>
      </c>
      <c r="AK115" s="227"/>
      <c r="AL115" s="234">
        <v>80.8</v>
      </c>
      <c r="AM115" s="227"/>
    </row>
    <row r="116" ht="15.75" hidden="1" customHeight="1" outlineLevel="2">
      <c r="A116" s="227"/>
      <c r="B116" s="228"/>
      <c r="C116" s="229"/>
      <c r="D116" s="230">
        <v>2020.0</v>
      </c>
      <c r="E116" s="218">
        <f t="shared" si="303"/>
        <v>473.9</v>
      </c>
      <c r="F116" s="218">
        <f t="shared" ref="F116:G116" si="308">I116+L116+O116+R116+U116+X116+AA116+AD116+AK116+AG116</f>
        <v>469</v>
      </c>
      <c r="G116" s="218">
        <f t="shared" si="308"/>
        <v>4.9</v>
      </c>
      <c r="H116" s="219">
        <f t="shared" si="14"/>
        <v>0</v>
      </c>
      <c r="I116" s="218"/>
      <c r="J116" s="227"/>
      <c r="K116" s="232">
        <f t="shared" si="16"/>
        <v>0</v>
      </c>
      <c r="L116" s="227"/>
      <c r="M116" s="227"/>
      <c r="N116" s="233">
        <f t="shared" si="18"/>
        <v>469</v>
      </c>
      <c r="O116" s="234">
        <v>469.0</v>
      </c>
      <c r="P116" s="227"/>
      <c r="Q116" s="232">
        <f t="shared" si="20"/>
        <v>0</v>
      </c>
      <c r="R116" s="227"/>
      <c r="S116" s="227"/>
      <c r="T116" s="232">
        <f t="shared" si="22"/>
        <v>0</v>
      </c>
      <c r="U116" s="227"/>
      <c r="V116" s="227"/>
      <c r="W116" s="232">
        <f t="shared" si="24"/>
        <v>0</v>
      </c>
      <c r="X116" s="227"/>
      <c r="Y116" s="227"/>
      <c r="Z116" s="232">
        <f t="shared" si="26"/>
        <v>0</v>
      </c>
      <c r="AA116" s="227"/>
      <c r="AB116" s="227"/>
      <c r="AC116" s="232">
        <f t="shared" si="28"/>
        <v>0</v>
      </c>
      <c r="AD116" s="227"/>
      <c r="AE116" s="227"/>
      <c r="AF116" s="232">
        <f t="shared" si="30"/>
        <v>0</v>
      </c>
      <c r="AG116" s="227"/>
      <c r="AH116" s="227"/>
      <c r="AI116" s="92"/>
      <c r="AJ116" s="232">
        <f t="shared" si="32"/>
        <v>4.9</v>
      </c>
      <c r="AK116" s="227"/>
      <c r="AL116" s="234">
        <v>4.9</v>
      </c>
      <c r="AM116" s="227"/>
    </row>
    <row r="117" ht="15.75" hidden="1" customHeight="1" outlineLevel="2">
      <c r="A117" s="227"/>
      <c r="B117" s="228"/>
      <c r="C117" s="229"/>
      <c r="D117" s="236">
        <v>2021.0</v>
      </c>
      <c r="E117" s="218">
        <f t="shared" si="303"/>
        <v>0</v>
      </c>
      <c r="F117" s="218">
        <f t="shared" ref="F117:G117" si="309">I117+L117+O117+R117+U117+X117+AA117+AD117+AK117+AG117</f>
        <v>0</v>
      </c>
      <c r="G117" s="218">
        <f t="shared" si="309"/>
        <v>0</v>
      </c>
      <c r="H117" s="219">
        <f t="shared" si="14"/>
        <v>0</v>
      </c>
      <c r="I117" s="218"/>
      <c r="J117" s="227"/>
      <c r="K117" s="232">
        <f t="shared" si="16"/>
        <v>0</v>
      </c>
      <c r="L117" s="227"/>
      <c r="M117" s="227"/>
      <c r="N117" s="232">
        <f t="shared" si="18"/>
        <v>0</v>
      </c>
      <c r="O117" s="227"/>
      <c r="P117" s="227"/>
      <c r="Q117" s="232">
        <f t="shared" si="20"/>
        <v>0</v>
      </c>
      <c r="R117" s="227"/>
      <c r="S117" s="227"/>
      <c r="T117" s="232">
        <f t="shared" si="22"/>
        <v>0</v>
      </c>
      <c r="U117" s="227"/>
      <c r="V117" s="227"/>
      <c r="W117" s="232">
        <f t="shared" si="24"/>
        <v>0</v>
      </c>
      <c r="X117" s="227"/>
      <c r="Y117" s="227"/>
      <c r="Z117" s="232">
        <f t="shared" si="26"/>
        <v>0</v>
      </c>
      <c r="AA117" s="227"/>
      <c r="AB117" s="227"/>
      <c r="AC117" s="232">
        <f t="shared" si="28"/>
        <v>0</v>
      </c>
      <c r="AD117" s="227"/>
      <c r="AE117" s="227"/>
      <c r="AF117" s="232">
        <f t="shared" si="30"/>
        <v>0</v>
      </c>
      <c r="AG117" s="227"/>
      <c r="AH117" s="227"/>
      <c r="AI117" s="92"/>
      <c r="AJ117" s="232">
        <f t="shared" si="32"/>
        <v>0</v>
      </c>
      <c r="AK117" s="227"/>
      <c r="AL117" s="234"/>
      <c r="AM117" s="227"/>
    </row>
    <row r="118" ht="15.75" hidden="1" customHeight="1" outlineLevel="1">
      <c r="A118" s="220">
        <v>13.0</v>
      </c>
      <c r="B118" s="221" t="s">
        <v>406</v>
      </c>
      <c r="C118" s="220" t="s">
        <v>407</v>
      </c>
      <c r="D118" s="220"/>
      <c r="E118" s="223">
        <f t="shared" ref="E118:G118" si="310">SUM(E119:E125)</f>
        <v>326.5</v>
      </c>
      <c r="F118" s="223">
        <f t="shared" si="310"/>
        <v>33</v>
      </c>
      <c r="G118" s="223">
        <f t="shared" si="310"/>
        <v>293.5</v>
      </c>
      <c r="H118" s="223">
        <f t="shared" si="14"/>
        <v>0</v>
      </c>
      <c r="I118" s="223">
        <f t="shared" ref="I118:J118" si="311">SUM(I119:I125)</f>
        <v>0</v>
      </c>
      <c r="J118" s="220">
        <f t="shared" si="311"/>
        <v>0</v>
      </c>
      <c r="K118" s="220">
        <f t="shared" si="16"/>
        <v>0</v>
      </c>
      <c r="L118" s="220">
        <f t="shared" ref="L118:M118" si="312">SUM(L119:L125)</f>
        <v>0</v>
      </c>
      <c r="M118" s="220">
        <f t="shared" si="312"/>
        <v>0</v>
      </c>
      <c r="N118" s="220">
        <f t="shared" si="18"/>
        <v>22</v>
      </c>
      <c r="O118" s="220">
        <f t="shared" ref="O118:P118" si="313">SUM(O119:O125)</f>
        <v>22</v>
      </c>
      <c r="P118" s="220">
        <f t="shared" si="313"/>
        <v>0</v>
      </c>
      <c r="Q118" s="220">
        <f t="shared" si="20"/>
        <v>11</v>
      </c>
      <c r="R118" s="220">
        <f t="shared" ref="R118:S118" si="314">SUM(R119:R125)</f>
        <v>11</v>
      </c>
      <c r="S118" s="220">
        <f t="shared" si="314"/>
        <v>0</v>
      </c>
      <c r="T118" s="220">
        <f t="shared" si="22"/>
        <v>0</v>
      </c>
      <c r="U118" s="220">
        <f t="shared" ref="U118:V118" si="315">SUM(U119:U125)</f>
        <v>0</v>
      </c>
      <c r="V118" s="220">
        <f t="shared" si="315"/>
        <v>0</v>
      </c>
      <c r="W118" s="220">
        <f t="shared" si="24"/>
        <v>0</v>
      </c>
      <c r="X118" s="220">
        <f t="shared" ref="X118:Y118" si="316">SUM(X119:X125)</f>
        <v>0</v>
      </c>
      <c r="Y118" s="220">
        <f t="shared" si="316"/>
        <v>0</v>
      </c>
      <c r="Z118" s="220">
        <f t="shared" si="26"/>
        <v>0</v>
      </c>
      <c r="AA118" s="220">
        <f t="shared" ref="AA118:AB118" si="317">SUM(AA119:AA125)</f>
        <v>0</v>
      </c>
      <c r="AB118" s="220">
        <f t="shared" si="317"/>
        <v>0</v>
      </c>
      <c r="AC118" s="220">
        <f t="shared" si="28"/>
        <v>0</v>
      </c>
      <c r="AD118" s="220">
        <f t="shared" ref="AD118:AE118" si="318">SUM(AD119:AD125)</f>
        <v>0</v>
      </c>
      <c r="AE118" s="220">
        <f t="shared" si="318"/>
        <v>0</v>
      </c>
      <c r="AF118" s="220">
        <f t="shared" si="30"/>
        <v>17</v>
      </c>
      <c r="AG118" s="224">
        <f t="shared" ref="AG118:AH118" si="319">SUM(AG119:AG125)</f>
        <v>0</v>
      </c>
      <c r="AH118" s="224">
        <f t="shared" si="319"/>
        <v>17</v>
      </c>
      <c r="AI118" s="225"/>
      <c r="AJ118" s="226">
        <f t="shared" si="32"/>
        <v>276.5</v>
      </c>
      <c r="AK118" s="224">
        <f t="shared" ref="AK118:AL118" si="320">SUM(AK119:AK125)</f>
        <v>0</v>
      </c>
      <c r="AL118" s="224">
        <f t="shared" si="320"/>
        <v>276.5</v>
      </c>
      <c r="AM118" s="224"/>
    </row>
    <row r="119" ht="15.75" hidden="1" customHeight="1" outlineLevel="2">
      <c r="A119" s="227"/>
      <c r="B119" s="228"/>
      <c r="C119" s="229"/>
      <c r="D119" s="230">
        <v>2015.0</v>
      </c>
      <c r="E119" s="218">
        <f t="shared" ref="E119:E125" si="322">SUM(F119:G119)</f>
        <v>5.9</v>
      </c>
      <c r="F119" s="218">
        <f t="shared" ref="F119:G119" si="321">I119+L119+O119+R119+U119+X119+AA119+AD119+AK119+AG119</f>
        <v>0</v>
      </c>
      <c r="G119" s="218">
        <f t="shared" si="321"/>
        <v>5.9</v>
      </c>
      <c r="H119" s="219">
        <f t="shared" si="14"/>
        <v>0</v>
      </c>
      <c r="I119" s="218"/>
      <c r="J119" s="227"/>
      <c r="K119" s="232">
        <f t="shared" si="16"/>
        <v>0</v>
      </c>
      <c r="L119" s="227"/>
      <c r="M119" s="227"/>
      <c r="N119" s="232">
        <f t="shared" si="18"/>
        <v>0</v>
      </c>
      <c r="O119" s="227"/>
      <c r="P119" s="227"/>
      <c r="Q119" s="232">
        <f t="shared" si="20"/>
        <v>0</v>
      </c>
      <c r="R119" s="227"/>
      <c r="S119" s="227"/>
      <c r="T119" s="232">
        <f t="shared" si="22"/>
        <v>0</v>
      </c>
      <c r="U119" s="227"/>
      <c r="V119" s="227"/>
      <c r="W119" s="232">
        <f t="shared" si="24"/>
        <v>0</v>
      </c>
      <c r="X119" s="227"/>
      <c r="Y119" s="227"/>
      <c r="Z119" s="232">
        <f t="shared" si="26"/>
        <v>0</v>
      </c>
      <c r="AA119" s="227"/>
      <c r="AB119" s="227"/>
      <c r="AC119" s="232">
        <f t="shared" si="28"/>
        <v>0</v>
      </c>
      <c r="AD119" s="227"/>
      <c r="AE119" s="227"/>
      <c r="AF119" s="232">
        <f t="shared" si="30"/>
        <v>0</v>
      </c>
      <c r="AG119" s="227"/>
      <c r="AH119" s="227"/>
      <c r="AI119" s="92"/>
      <c r="AJ119" s="232">
        <f t="shared" si="32"/>
        <v>5.9</v>
      </c>
      <c r="AK119" s="227"/>
      <c r="AL119" s="234">
        <v>5.9</v>
      </c>
      <c r="AM119" s="227"/>
    </row>
    <row r="120" ht="15.75" hidden="1" customHeight="1" outlineLevel="2">
      <c r="A120" s="227"/>
      <c r="B120" s="228"/>
      <c r="C120" s="229"/>
      <c r="D120" s="230">
        <v>2016.0</v>
      </c>
      <c r="E120" s="218">
        <f t="shared" si="322"/>
        <v>41</v>
      </c>
      <c r="F120" s="218">
        <f t="shared" ref="F120:G120" si="323">I120+L120+O120+R120+U120+X120+AA120+AD120+AK120+AG120</f>
        <v>0</v>
      </c>
      <c r="G120" s="218">
        <f t="shared" si="323"/>
        <v>41</v>
      </c>
      <c r="H120" s="219">
        <f t="shared" si="14"/>
        <v>0</v>
      </c>
      <c r="I120" s="218"/>
      <c r="J120" s="227"/>
      <c r="K120" s="232">
        <f t="shared" si="16"/>
        <v>0</v>
      </c>
      <c r="L120" s="227"/>
      <c r="M120" s="227"/>
      <c r="N120" s="232">
        <f t="shared" si="18"/>
        <v>0</v>
      </c>
      <c r="O120" s="227"/>
      <c r="P120" s="227"/>
      <c r="Q120" s="232">
        <f t="shared" si="20"/>
        <v>0</v>
      </c>
      <c r="R120" s="227"/>
      <c r="S120" s="227"/>
      <c r="T120" s="232">
        <f t="shared" si="22"/>
        <v>0</v>
      </c>
      <c r="U120" s="227"/>
      <c r="V120" s="227"/>
      <c r="W120" s="232">
        <f t="shared" si="24"/>
        <v>0</v>
      </c>
      <c r="X120" s="227"/>
      <c r="Y120" s="227"/>
      <c r="Z120" s="232">
        <f t="shared" si="26"/>
        <v>0</v>
      </c>
      <c r="AA120" s="227"/>
      <c r="AB120" s="227"/>
      <c r="AC120" s="232">
        <f t="shared" si="28"/>
        <v>0</v>
      </c>
      <c r="AD120" s="227"/>
      <c r="AE120" s="227"/>
      <c r="AF120" s="232">
        <f t="shared" si="30"/>
        <v>0</v>
      </c>
      <c r="AG120" s="227"/>
      <c r="AH120" s="227"/>
      <c r="AI120" s="92"/>
      <c r="AJ120" s="232">
        <f t="shared" si="32"/>
        <v>41</v>
      </c>
      <c r="AK120" s="227"/>
      <c r="AL120" s="234">
        <v>41.0</v>
      </c>
      <c r="AM120" s="227"/>
    </row>
    <row r="121" ht="15.75" hidden="1" customHeight="1" outlineLevel="2">
      <c r="A121" s="227"/>
      <c r="B121" s="228"/>
      <c r="C121" s="229"/>
      <c r="D121" s="230">
        <v>2017.0</v>
      </c>
      <c r="E121" s="218">
        <f t="shared" si="322"/>
        <v>51.5</v>
      </c>
      <c r="F121" s="218">
        <f t="shared" ref="F121:G121" si="324">I121+L121+O121+R121+U121+X121+AA121+AD121+AK121+AG121</f>
        <v>0</v>
      </c>
      <c r="G121" s="218">
        <f t="shared" si="324"/>
        <v>51.5</v>
      </c>
      <c r="H121" s="219">
        <f t="shared" si="14"/>
        <v>0</v>
      </c>
      <c r="I121" s="218"/>
      <c r="J121" s="227"/>
      <c r="K121" s="232">
        <f t="shared" si="16"/>
        <v>0</v>
      </c>
      <c r="L121" s="227"/>
      <c r="M121" s="227"/>
      <c r="N121" s="232">
        <f t="shared" si="18"/>
        <v>0</v>
      </c>
      <c r="O121" s="227"/>
      <c r="P121" s="227"/>
      <c r="Q121" s="232">
        <f t="shared" si="20"/>
        <v>0</v>
      </c>
      <c r="R121" s="227"/>
      <c r="S121" s="227"/>
      <c r="T121" s="232">
        <f t="shared" si="22"/>
        <v>0</v>
      </c>
      <c r="U121" s="227"/>
      <c r="V121" s="227"/>
      <c r="W121" s="232">
        <f t="shared" si="24"/>
        <v>0</v>
      </c>
      <c r="X121" s="227"/>
      <c r="Y121" s="227"/>
      <c r="Z121" s="232">
        <f t="shared" si="26"/>
        <v>0</v>
      </c>
      <c r="AA121" s="227"/>
      <c r="AB121" s="227"/>
      <c r="AC121" s="232">
        <f t="shared" si="28"/>
        <v>0</v>
      </c>
      <c r="AD121" s="227"/>
      <c r="AE121" s="227"/>
      <c r="AF121" s="232">
        <f t="shared" si="30"/>
        <v>0</v>
      </c>
      <c r="AG121" s="227"/>
      <c r="AH121" s="227"/>
      <c r="AI121" s="92"/>
      <c r="AJ121" s="232">
        <f t="shared" si="32"/>
        <v>51.5</v>
      </c>
      <c r="AK121" s="227"/>
      <c r="AL121" s="234">
        <v>51.5</v>
      </c>
      <c r="AM121" s="227"/>
    </row>
    <row r="122" ht="15.75" hidden="1" customHeight="1" outlineLevel="2">
      <c r="A122" s="227"/>
      <c r="B122" s="228"/>
      <c r="C122" s="229"/>
      <c r="D122" s="230">
        <v>2018.0</v>
      </c>
      <c r="E122" s="218">
        <f t="shared" si="322"/>
        <v>70.5</v>
      </c>
      <c r="F122" s="218">
        <f t="shared" ref="F122:G122" si="325">I122+L122+O122+R122+U122+X122+AA122+AD122+AK122+AG122</f>
        <v>0</v>
      </c>
      <c r="G122" s="218">
        <f t="shared" si="325"/>
        <v>70.5</v>
      </c>
      <c r="H122" s="219">
        <f t="shared" si="14"/>
        <v>0</v>
      </c>
      <c r="I122" s="218"/>
      <c r="J122" s="227"/>
      <c r="K122" s="232">
        <f t="shared" si="16"/>
        <v>0</v>
      </c>
      <c r="L122" s="227"/>
      <c r="M122" s="227"/>
      <c r="N122" s="232">
        <f t="shared" si="18"/>
        <v>0</v>
      </c>
      <c r="O122" s="227"/>
      <c r="P122" s="227"/>
      <c r="Q122" s="232">
        <f t="shared" si="20"/>
        <v>0</v>
      </c>
      <c r="R122" s="227"/>
      <c r="S122" s="227"/>
      <c r="T122" s="232">
        <f t="shared" si="22"/>
        <v>0</v>
      </c>
      <c r="U122" s="227"/>
      <c r="V122" s="227"/>
      <c r="W122" s="232">
        <f t="shared" si="24"/>
        <v>0</v>
      </c>
      <c r="X122" s="227"/>
      <c r="Y122" s="227"/>
      <c r="Z122" s="232">
        <f t="shared" si="26"/>
        <v>0</v>
      </c>
      <c r="AA122" s="227"/>
      <c r="AB122" s="227"/>
      <c r="AC122" s="232">
        <f t="shared" si="28"/>
        <v>0</v>
      </c>
      <c r="AD122" s="227"/>
      <c r="AE122" s="227"/>
      <c r="AF122" s="232">
        <f t="shared" si="30"/>
        <v>0</v>
      </c>
      <c r="AG122" s="227"/>
      <c r="AH122" s="227"/>
      <c r="AI122" s="92"/>
      <c r="AJ122" s="232">
        <f t="shared" si="32"/>
        <v>70.5</v>
      </c>
      <c r="AK122" s="227"/>
      <c r="AL122" s="234">
        <v>70.5</v>
      </c>
      <c r="AM122" s="227"/>
    </row>
    <row r="123" ht="15.75" hidden="1" customHeight="1" outlineLevel="2">
      <c r="A123" s="227"/>
      <c r="B123" s="228"/>
      <c r="C123" s="229"/>
      <c r="D123" s="230">
        <v>2019.0</v>
      </c>
      <c r="E123" s="218">
        <f t="shared" si="322"/>
        <v>109.1</v>
      </c>
      <c r="F123" s="218">
        <f t="shared" ref="F123:G123" si="326">I123+L123+O123+R123+U123+X123+AA123+AD123+AK123+AG123</f>
        <v>0</v>
      </c>
      <c r="G123" s="218">
        <f t="shared" si="326"/>
        <v>109.1</v>
      </c>
      <c r="H123" s="219">
        <f t="shared" si="14"/>
        <v>0</v>
      </c>
      <c r="I123" s="218"/>
      <c r="J123" s="227"/>
      <c r="K123" s="232">
        <f t="shared" si="16"/>
        <v>0</v>
      </c>
      <c r="L123" s="227"/>
      <c r="M123" s="227"/>
      <c r="N123" s="232">
        <f t="shared" si="18"/>
        <v>0</v>
      </c>
      <c r="O123" s="227"/>
      <c r="P123" s="227"/>
      <c r="Q123" s="232">
        <f t="shared" si="20"/>
        <v>0</v>
      </c>
      <c r="R123" s="227"/>
      <c r="S123" s="227"/>
      <c r="T123" s="232">
        <f t="shared" si="22"/>
        <v>0</v>
      </c>
      <c r="U123" s="227"/>
      <c r="V123" s="227"/>
      <c r="W123" s="232">
        <f t="shared" si="24"/>
        <v>0</v>
      </c>
      <c r="X123" s="227"/>
      <c r="Y123" s="227"/>
      <c r="Z123" s="232">
        <f t="shared" si="26"/>
        <v>0</v>
      </c>
      <c r="AA123" s="227"/>
      <c r="AB123" s="227"/>
      <c r="AC123" s="232">
        <f t="shared" si="28"/>
        <v>0</v>
      </c>
      <c r="AD123" s="227"/>
      <c r="AE123" s="227"/>
      <c r="AF123" s="232">
        <f t="shared" si="30"/>
        <v>17</v>
      </c>
      <c r="AG123" s="227"/>
      <c r="AH123" s="234">
        <v>17.0</v>
      </c>
      <c r="AI123" s="92"/>
      <c r="AJ123" s="232">
        <f t="shared" si="32"/>
        <v>92.1</v>
      </c>
      <c r="AK123" s="227"/>
      <c r="AL123" s="234">
        <v>92.1</v>
      </c>
      <c r="AM123" s="227"/>
    </row>
    <row r="124" ht="15.75" hidden="1" customHeight="1" outlineLevel="2">
      <c r="A124" s="227"/>
      <c r="B124" s="228"/>
      <c r="C124" s="229"/>
      <c r="D124" s="230">
        <v>2020.0</v>
      </c>
      <c r="E124" s="218">
        <f t="shared" si="322"/>
        <v>48.5</v>
      </c>
      <c r="F124" s="218">
        <f t="shared" ref="F124:G124" si="327">I124+L124+O124+R124+U124+X124+AA124+AD124+AK124+AG124</f>
        <v>33</v>
      </c>
      <c r="G124" s="218">
        <f t="shared" si="327"/>
        <v>15.5</v>
      </c>
      <c r="H124" s="219">
        <f t="shared" si="14"/>
        <v>0</v>
      </c>
      <c r="I124" s="218"/>
      <c r="J124" s="227"/>
      <c r="K124" s="232">
        <f t="shared" si="16"/>
        <v>0</v>
      </c>
      <c r="L124" s="227"/>
      <c r="M124" s="227"/>
      <c r="N124" s="233">
        <f t="shared" si="18"/>
        <v>22</v>
      </c>
      <c r="O124" s="234">
        <v>22.0</v>
      </c>
      <c r="P124" s="227"/>
      <c r="Q124" s="233">
        <f t="shared" si="20"/>
        <v>11</v>
      </c>
      <c r="R124" s="234">
        <v>11.0</v>
      </c>
      <c r="S124" s="227"/>
      <c r="T124" s="232">
        <f t="shared" si="22"/>
        <v>0</v>
      </c>
      <c r="U124" s="227"/>
      <c r="V124" s="227"/>
      <c r="W124" s="232">
        <f t="shared" si="24"/>
        <v>0</v>
      </c>
      <c r="X124" s="227"/>
      <c r="Y124" s="227"/>
      <c r="Z124" s="232">
        <f t="shared" si="26"/>
        <v>0</v>
      </c>
      <c r="AA124" s="227"/>
      <c r="AB124" s="227"/>
      <c r="AC124" s="232">
        <f t="shared" si="28"/>
        <v>0</v>
      </c>
      <c r="AD124" s="227"/>
      <c r="AE124" s="227"/>
      <c r="AF124" s="232">
        <f t="shared" si="30"/>
        <v>0</v>
      </c>
      <c r="AG124" s="227"/>
      <c r="AH124" s="227"/>
      <c r="AI124" s="92"/>
      <c r="AJ124" s="232">
        <f t="shared" si="32"/>
        <v>15.5</v>
      </c>
      <c r="AK124" s="227"/>
      <c r="AL124" s="234">
        <v>15.5</v>
      </c>
      <c r="AM124" s="227"/>
    </row>
    <row r="125" ht="15.75" hidden="1" customHeight="1" outlineLevel="2">
      <c r="A125" s="227"/>
      <c r="B125" s="228"/>
      <c r="C125" s="229"/>
      <c r="D125" s="236">
        <v>2021.0</v>
      </c>
      <c r="E125" s="218">
        <f t="shared" si="322"/>
        <v>0</v>
      </c>
      <c r="F125" s="218">
        <f t="shared" ref="F125:G125" si="328">I125+L125+O125+R125+U125+X125+AA125+AD125+AK125+AG125</f>
        <v>0</v>
      </c>
      <c r="G125" s="218">
        <f t="shared" si="328"/>
        <v>0</v>
      </c>
      <c r="H125" s="219">
        <f t="shared" si="14"/>
        <v>0</v>
      </c>
      <c r="I125" s="218"/>
      <c r="J125" s="227"/>
      <c r="K125" s="232">
        <f t="shared" si="16"/>
        <v>0</v>
      </c>
      <c r="L125" s="227"/>
      <c r="M125" s="227"/>
      <c r="N125" s="232">
        <f t="shared" si="18"/>
        <v>0</v>
      </c>
      <c r="O125" s="227"/>
      <c r="P125" s="227"/>
      <c r="Q125" s="232">
        <f t="shared" si="20"/>
        <v>0</v>
      </c>
      <c r="R125" s="227"/>
      <c r="S125" s="227"/>
      <c r="T125" s="232">
        <f t="shared" si="22"/>
        <v>0</v>
      </c>
      <c r="U125" s="227"/>
      <c r="V125" s="227"/>
      <c r="W125" s="232">
        <f t="shared" si="24"/>
        <v>0</v>
      </c>
      <c r="X125" s="227"/>
      <c r="Y125" s="227"/>
      <c r="Z125" s="232">
        <f t="shared" si="26"/>
        <v>0</v>
      </c>
      <c r="AA125" s="227"/>
      <c r="AB125" s="227"/>
      <c r="AC125" s="232">
        <f t="shared" si="28"/>
        <v>0</v>
      </c>
      <c r="AD125" s="227"/>
      <c r="AE125" s="227"/>
      <c r="AF125" s="232">
        <f t="shared" si="30"/>
        <v>0</v>
      </c>
      <c r="AG125" s="227"/>
      <c r="AH125" s="227"/>
      <c r="AI125" s="92"/>
      <c r="AJ125" s="232">
        <f t="shared" si="32"/>
        <v>0</v>
      </c>
      <c r="AK125" s="227"/>
      <c r="AL125" s="234"/>
      <c r="AM125" s="227"/>
    </row>
    <row r="126" ht="15.75" hidden="1" customHeight="1" outlineLevel="1">
      <c r="A126" s="220">
        <v>14.0</v>
      </c>
      <c r="B126" s="221" t="s">
        <v>408</v>
      </c>
      <c r="C126" s="220" t="s">
        <v>409</v>
      </c>
      <c r="D126" s="220"/>
      <c r="E126" s="223">
        <f t="shared" ref="E126:G126" si="329">SUM(E127:E133)</f>
        <v>693.69</v>
      </c>
      <c r="F126" s="223">
        <f t="shared" si="329"/>
        <v>111.99</v>
      </c>
      <c r="G126" s="223">
        <f t="shared" si="329"/>
        <v>581.7</v>
      </c>
      <c r="H126" s="223">
        <f t="shared" si="14"/>
        <v>0</v>
      </c>
      <c r="I126" s="223">
        <f t="shared" ref="I126:J126" si="330">SUM(I127:I133)</f>
        <v>0</v>
      </c>
      <c r="J126" s="220">
        <f t="shared" si="330"/>
        <v>0</v>
      </c>
      <c r="K126" s="220">
        <f t="shared" si="16"/>
        <v>111.99</v>
      </c>
      <c r="L126" s="220">
        <f t="shared" ref="L126:M126" si="331">SUM(L127:L133)</f>
        <v>111.99</v>
      </c>
      <c r="M126" s="220">
        <f t="shared" si="331"/>
        <v>0</v>
      </c>
      <c r="N126" s="220">
        <f t="shared" si="18"/>
        <v>0</v>
      </c>
      <c r="O126" s="220">
        <f t="shared" ref="O126:P126" si="332">SUM(O127:O133)</f>
        <v>0</v>
      </c>
      <c r="P126" s="220">
        <f t="shared" si="332"/>
        <v>0</v>
      </c>
      <c r="Q126" s="220">
        <f t="shared" si="20"/>
        <v>0</v>
      </c>
      <c r="R126" s="220">
        <f t="shared" ref="R126:S126" si="333">SUM(R127:R133)</f>
        <v>0</v>
      </c>
      <c r="S126" s="220">
        <f t="shared" si="333"/>
        <v>0</v>
      </c>
      <c r="T126" s="220">
        <f t="shared" si="22"/>
        <v>0</v>
      </c>
      <c r="U126" s="220">
        <f t="shared" ref="U126:V126" si="334">SUM(U127:U133)</f>
        <v>0</v>
      </c>
      <c r="V126" s="220">
        <f t="shared" si="334"/>
        <v>0</v>
      </c>
      <c r="W126" s="220">
        <f t="shared" si="24"/>
        <v>0</v>
      </c>
      <c r="X126" s="220">
        <f t="shared" ref="X126:Y126" si="335">SUM(X127:X133)</f>
        <v>0</v>
      </c>
      <c r="Y126" s="220">
        <f t="shared" si="335"/>
        <v>0</v>
      </c>
      <c r="Z126" s="220">
        <f t="shared" si="26"/>
        <v>0</v>
      </c>
      <c r="AA126" s="220">
        <f t="shared" ref="AA126:AB126" si="336">SUM(AA127:AA133)</f>
        <v>0</v>
      </c>
      <c r="AB126" s="220">
        <f t="shared" si="336"/>
        <v>0</v>
      </c>
      <c r="AC126" s="220">
        <f t="shared" si="28"/>
        <v>0</v>
      </c>
      <c r="AD126" s="220">
        <f t="shared" ref="AD126:AE126" si="337">SUM(AD127:AD133)</f>
        <v>0</v>
      </c>
      <c r="AE126" s="220">
        <f t="shared" si="337"/>
        <v>0</v>
      </c>
      <c r="AF126" s="220">
        <f t="shared" si="30"/>
        <v>67.5</v>
      </c>
      <c r="AG126" s="224">
        <f t="shared" ref="AG126:AH126" si="338">SUM(AG127:AG133)</f>
        <v>0</v>
      </c>
      <c r="AH126" s="224">
        <f t="shared" si="338"/>
        <v>67.5</v>
      </c>
      <c r="AI126" s="225"/>
      <c r="AJ126" s="226">
        <f t="shared" si="32"/>
        <v>514.2</v>
      </c>
      <c r="AK126" s="224">
        <f t="shared" ref="AK126:AL126" si="339">SUM(AK127:AK133)</f>
        <v>0</v>
      </c>
      <c r="AL126" s="224">
        <f t="shared" si="339"/>
        <v>514.2</v>
      </c>
      <c r="AM126" s="224"/>
    </row>
    <row r="127" ht="15.75" hidden="1" customHeight="1" outlineLevel="2">
      <c r="A127" s="227"/>
      <c r="B127" s="228"/>
      <c r="C127" s="229"/>
      <c r="D127" s="230">
        <v>2015.0</v>
      </c>
      <c r="E127" s="218">
        <f t="shared" ref="E127:E133" si="341">SUM(F127:G127)</f>
        <v>15.3</v>
      </c>
      <c r="F127" s="218">
        <f t="shared" ref="F127:G127" si="340">I127+L127+O127+R127+U127+X127+AA127+AD127+AK127+AG127</f>
        <v>0</v>
      </c>
      <c r="G127" s="218">
        <f t="shared" si="340"/>
        <v>15.3</v>
      </c>
      <c r="H127" s="219">
        <f t="shared" si="14"/>
        <v>0</v>
      </c>
      <c r="I127" s="218"/>
      <c r="J127" s="227"/>
      <c r="K127" s="232">
        <f t="shared" si="16"/>
        <v>0</v>
      </c>
      <c r="L127" s="227"/>
      <c r="M127" s="227"/>
      <c r="N127" s="232">
        <f t="shared" si="18"/>
        <v>0</v>
      </c>
      <c r="O127" s="227"/>
      <c r="P127" s="227"/>
      <c r="Q127" s="232">
        <f t="shared" si="20"/>
        <v>0</v>
      </c>
      <c r="R127" s="227"/>
      <c r="S127" s="227"/>
      <c r="T127" s="232">
        <f t="shared" si="22"/>
        <v>0</v>
      </c>
      <c r="U127" s="227"/>
      <c r="V127" s="227"/>
      <c r="W127" s="232">
        <f t="shared" si="24"/>
        <v>0</v>
      </c>
      <c r="X127" s="227"/>
      <c r="Y127" s="227"/>
      <c r="Z127" s="232">
        <f t="shared" si="26"/>
        <v>0</v>
      </c>
      <c r="AA127" s="227"/>
      <c r="AB127" s="227"/>
      <c r="AC127" s="232">
        <f t="shared" si="28"/>
        <v>0</v>
      </c>
      <c r="AD127" s="227"/>
      <c r="AE127" s="227"/>
      <c r="AF127" s="232">
        <f t="shared" si="30"/>
        <v>0</v>
      </c>
      <c r="AG127" s="227"/>
      <c r="AH127" s="227"/>
      <c r="AI127" s="92"/>
      <c r="AJ127" s="232">
        <f t="shared" si="32"/>
        <v>15.3</v>
      </c>
      <c r="AK127" s="227"/>
      <c r="AL127" s="234">
        <v>15.3</v>
      </c>
      <c r="AM127" s="227"/>
    </row>
    <row r="128" ht="15.75" hidden="1" customHeight="1" outlineLevel="2">
      <c r="A128" s="227"/>
      <c r="B128" s="228"/>
      <c r="C128" s="229"/>
      <c r="D128" s="230">
        <v>2016.0</v>
      </c>
      <c r="E128" s="218">
        <f t="shared" si="341"/>
        <v>177.69</v>
      </c>
      <c r="F128" s="218">
        <f t="shared" ref="F128:G128" si="342">I128+L128+O128+R128+U128+X128+AA128+AD128+AK128+AG128</f>
        <v>111.99</v>
      </c>
      <c r="G128" s="218">
        <f t="shared" si="342"/>
        <v>65.7</v>
      </c>
      <c r="H128" s="219">
        <f t="shared" si="14"/>
        <v>0</v>
      </c>
      <c r="I128" s="218"/>
      <c r="J128" s="227"/>
      <c r="K128" s="233">
        <f t="shared" si="16"/>
        <v>111.99</v>
      </c>
      <c r="L128" s="234">
        <v>111.99</v>
      </c>
      <c r="M128" s="227"/>
      <c r="N128" s="232">
        <f t="shared" si="18"/>
        <v>0</v>
      </c>
      <c r="O128" s="227"/>
      <c r="P128" s="227"/>
      <c r="Q128" s="232">
        <f t="shared" si="20"/>
        <v>0</v>
      </c>
      <c r="R128" s="227"/>
      <c r="S128" s="227"/>
      <c r="T128" s="232">
        <f t="shared" si="22"/>
        <v>0</v>
      </c>
      <c r="U128" s="227"/>
      <c r="V128" s="227"/>
      <c r="W128" s="232">
        <f t="shared" si="24"/>
        <v>0</v>
      </c>
      <c r="X128" s="227"/>
      <c r="Y128" s="227"/>
      <c r="Z128" s="232">
        <f t="shared" si="26"/>
        <v>0</v>
      </c>
      <c r="AA128" s="227"/>
      <c r="AB128" s="227"/>
      <c r="AC128" s="232">
        <f t="shared" si="28"/>
        <v>0</v>
      </c>
      <c r="AD128" s="227"/>
      <c r="AE128" s="227"/>
      <c r="AF128" s="232">
        <f t="shared" si="30"/>
        <v>11</v>
      </c>
      <c r="AG128" s="227"/>
      <c r="AH128" s="234">
        <v>11.0</v>
      </c>
      <c r="AI128" s="92"/>
      <c r="AJ128" s="232">
        <f t="shared" si="32"/>
        <v>54.7</v>
      </c>
      <c r="AK128" s="227"/>
      <c r="AL128" s="234">
        <v>54.7</v>
      </c>
      <c r="AM128" s="227"/>
    </row>
    <row r="129" ht="15.75" hidden="1" customHeight="1" outlineLevel="2">
      <c r="A129" s="227"/>
      <c r="B129" s="228"/>
      <c r="C129" s="229"/>
      <c r="D129" s="230">
        <v>2017.0</v>
      </c>
      <c r="E129" s="218">
        <f t="shared" si="341"/>
        <v>161.8</v>
      </c>
      <c r="F129" s="218">
        <f t="shared" ref="F129:G129" si="343">I129+L129+O129+R129+U129+X129+AA129+AD129+AK129+AG129</f>
        <v>0</v>
      </c>
      <c r="G129" s="218">
        <f t="shared" si="343"/>
        <v>161.8</v>
      </c>
      <c r="H129" s="219">
        <f t="shared" si="14"/>
        <v>0</v>
      </c>
      <c r="I129" s="218"/>
      <c r="J129" s="227"/>
      <c r="K129" s="232">
        <f t="shared" si="16"/>
        <v>0</v>
      </c>
      <c r="L129" s="227"/>
      <c r="M129" s="227"/>
      <c r="N129" s="232">
        <f t="shared" si="18"/>
        <v>0</v>
      </c>
      <c r="O129" s="227"/>
      <c r="P129" s="227"/>
      <c r="Q129" s="232">
        <f t="shared" si="20"/>
        <v>0</v>
      </c>
      <c r="R129" s="227"/>
      <c r="S129" s="227"/>
      <c r="T129" s="232">
        <f t="shared" si="22"/>
        <v>0</v>
      </c>
      <c r="U129" s="227"/>
      <c r="V129" s="227"/>
      <c r="W129" s="232">
        <f t="shared" si="24"/>
        <v>0</v>
      </c>
      <c r="X129" s="227"/>
      <c r="Y129" s="227"/>
      <c r="Z129" s="232">
        <f t="shared" si="26"/>
        <v>0</v>
      </c>
      <c r="AA129" s="227"/>
      <c r="AB129" s="227"/>
      <c r="AC129" s="232">
        <f t="shared" si="28"/>
        <v>0</v>
      </c>
      <c r="AD129" s="227"/>
      <c r="AE129" s="227"/>
      <c r="AF129" s="232">
        <f t="shared" si="30"/>
        <v>49.5</v>
      </c>
      <c r="AG129" s="227"/>
      <c r="AH129" s="234">
        <v>49.5</v>
      </c>
      <c r="AI129" s="92"/>
      <c r="AJ129" s="232">
        <f t="shared" si="32"/>
        <v>112.3</v>
      </c>
      <c r="AK129" s="227"/>
      <c r="AL129" s="234">
        <v>112.3</v>
      </c>
      <c r="AM129" s="227"/>
    </row>
    <row r="130" ht="15.75" hidden="1" customHeight="1" outlineLevel="2">
      <c r="A130" s="227"/>
      <c r="B130" s="228"/>
      <c r="C130" s="229"/>
      <c r="D130" s="230">
        <v>2018.0</v>
      </c>
      <c r="E130" s="218">
        <f t="shared" si="341"/>
        <v>148.8</v>
      </c>
      <c r="F130" s="218">
        <f t="shared" ref="F130:G130" si="344">I130+L130+O130+R130+U130+X130+AA130+AD130+AK130+AG130</f>
        <v>0</v>
      </c>
      <c r="G130" s="218">
        <f t="shared" si="344"/>
        <v>148.8</v>
      </c>
      <c r="H130" s="219">
        <f t="shared" si="14"/>
        <v>0</v>
      </c>
      <c r="I130" s="218"/>
      <c r="J130" s="227"/>
      <c r="K130" s="232">
        <f t="shared" si="16"/>
        <v>0</v>
      </c>
      <c r="L130" s="227"/>
      <c r="M130" s="227"/>
      <c r="N130" s="232">
        <f t="shared" si="18"/>
        <v>0</v>
      </c>
      <c r="O130" s="227"/>
      <c r="P130" s="227"/>
      <c r="Q130" s="232">
        <f t="shared" si="20"/>
        <v>0</v>
      </c>
      <c r="R130" s="227"/>
      <c r="S130" s="227"/>
      <c r="T130" s="232">
        <f t="shared" si="22"/>
        <v>0</v>
      </c>
      <c r="U130" s="227"/>
      <c r="V130" s="227"/>
      <c r="W130" s="232">
        <f t="shared" si="24"/>
        <v>0</v>
      </c>
      <c r="X130" s="227"/>
      <c r="Y130" s="227"/>
      <c r="Z130" s="232">
        <f t="shared" si="26"/>
        <v>0</v>
      </c>
      <c r="AA130" s="227"/>
      <c r="AB130" s="227"/>
      <c r="AC130" s="232">
        <f t="shared" si="28"/>
        <v>0</v>
      </c>
      <c r="AD130" s="227"/>
      <c r="AE130" s="227"/>
      <c r="AF130" s="232">
        <f t="shared" si="30"/>
        <v>4.4</v>
      </c>
      <c r="AG130" s="227"/>
      <c r="AH130" s="234">
        <v>4.4</v>
      </c>
      <c r="AI130" s="92"/>
      <c r="AJ130" s="232">
        <f t="shared" si="32"/>
        <v>144.4</v>
      </c>
      <c r="AK130" s="227"/>
      <c r="AL130" s="234">
        <v>144.4</v>
      </c>
      <c r="AM130" s="227"/>
    </row>
    <row r="131" ht="15.75" hidden="1" customHeight="1" outlineLevel="2">
      <c r="A131" s="227"/>
      <c r="B131" s="228"/>
      <c r="C131" s="229"/>
      <c r="D131" s="230">
        <v>2019.0</v>
      </c>
      <c r="E131" s="218">
        <f t="shared" si="341"/>
        <v>174.1</v>
      </c>
      <c r="F131" s="218">
        <f t="shared" ref="F131:G131" si="345">I131+L131+O131+R131+U131+X131+AA131+AD131+AK131+AG131</f>
        <v>0</v>
      </c>
      <c r="G131" s="218">
        <f t="shared" si="345"/>
        <v>174.1</v>
      </c>
      <c r="H131" s="219">
        <f t="shared" si="14"/>
        <v>0</v>
      </c>
      <c r="I131" s="218"/>
      <c r="J131" s="227"/>
      <c r="K131" s="232">
        <f t="shared" si="16"/>
        <v>0</v>
      </c>
      <c r="L131" s="227"/>
      <c r="M131" s="227"/>
      <c r="N131" s="232">
        <f t="shared" si="18"/>
        <v>0</v>
      </c>
      <c r="O131" s="227"/>
      <c r="P131" s="227"/>
      <c r="Q131" s="232">
        <f t="shared" si="20"/>
        <v>0</v>
      </c>
      <c r="R131" s="227"/>
      <c r="S131" s="227"/>
      <c r="T131" s="232">
        <f t="shared" si="22"/>
        <v>0</v>
      </c>
      <c r="U131" s="227"/>
      <c r="V131" s="227"/>
      <c r="W131" s="232">
        <f t="shared" si="24"/>
        <v>0</v>
      </c>
      <c r="X131" s="227"/>
      <c r="Y131" s="227"/>
      <c r="Z131" s="232">
        <f t="shared" si="26"/>
        <v>0</v>
      </c>
      <c r="AA131" s="227"/>
      <c r="AB131" s="227"/>
      <c r="AC131" s="232">
        <f t="shared" si="28"/>
        <v>0</v>
      </c>
      <c r="AD131" s="227"/>
      <c r="AE131" s="227"/>
      <c r="AF131" s="232">
        <f t="shared" si="30"/>
        <v>0</v>
      </c>
      <c r="AG131" s="227"/>
      <c r="AH131" s="227"/>
      <c r="AI131" s="92"/>
      <c r="AJ131" s="232">
        <f t="shared" si="32"/>
        <v>174.1</v>
      </c>
      <c r="AK131" s="227"/>
      <c r="AL131" s="234">
        <v>174.1</v>
      </c>
      <c r="AM131" s="227"/>
    </row>
    <row r="132" ht="15.75" hidden="1" customHeight="1" outlineLevel="2">
      <c r="A132" s="227"/>
      <c r="B132" s="228"/>
      <c r="C132" s="229"/>
      <c r="D132" s="230">
        <v>2020.0</v>
      </c>
      <c r="E132" s="218">
        <f t="shared" si="341"/>
        <v>16</v>
      </c>
      <c r="F132" s="218">
        <f t="shared" ref="F132:G132" si="346">I132+L132+O132+R132+U132+X132+AA132+AD132+AK132+AG132</f>
        <v>0</v>
      </c>
      <c r="G132" s="218">
        <f t="shared" si="346"/>
        <v>16</v>
      </c>
      <c r="H132" s="219">
        <f t="shared" si="14"/>
        <v>0</v>
      </c>
      <c r="I132" s="218"/>
      <c r="J132" s="227"/>
      <c r="K132" s="232">
        <f t="shared" si="16"/>
        <v>0</v>
      </c>
      <c r="L132" s="227"/>
      <c r="M132" s="227"/>
      <c r="N132" s="232">
        <f t="shared" si="18"/>
        <v>0</v>
      </c>
      <c r="O132" s="227"/>
      <c r="P132" s="227"/>
      <c r="Q132" s="232">
        <f t="shared" si="20"/>
        <v>0</v>
      </c>
      <c r="R132" s="227"/>
      <c r="S132" s="227"/>
      <c r="T132" s="232">
        <f t="shared" si="22"/>
        <v>0</v>
      </c>
      <c r="U132" s="227"/>
      <c r="V132" s="227"/>
      <c r="W132" s="232">
        <f t="shared" si="24"/>
        <v>0</v>
      </c>
      <c r="X132" s="227"/>
      <c r="Y132" s="227"/>
      <c r="Z132" s="232">
        <f t="shared" si="26"/>
        <v>0</v>
      </c>
      <c r="AA132" s="227"/>
      <c r="AB132" s="227"/>
      <c r="AC132" s="232">
        <f t="shared" si="28"/>
        <v>0</v>
      </c>
      <c r="AD132" s="227"/>
      <c r="AE132" s="227"/>
      <c r="AF132" s="232">
        <f t="shared" si="30"/>
        <v>2.6</v>
      </c>
      <c r="AG132" s="227"/>
      <c r="AH132" s="234">
        <v>2.6</v>
      </c>
      <c r="AI132" s="92"/>
      <c r="AJ132" s="232">
        <f t="shared" si="32"/>
        <v>13.4</v>
      </c>
      <c r="AK132" s="227"/>
      <c r="AL132" s="234">
        <v>13.4</v>
      </c>
      <c r="AM132" s="227"/>
    </row>
    <row r="133" ht="15.75" hidden="1" customHeight="1" outlineLevel="2">
      <c r="A133" s="227"/>
      <c r="B133" s="228"/>
      <c r="C133" s="229"/>
      <c r="D133" s="236">
        <v>2021.0</v>
      </c>
      <c r="E133" s="218">
        <f t="shared" si="341"/>
        <v>0</v>
      </c>
      <c r="F133" s="218">
        <f t="shared" ref="F133:G133" si="347">I133+L133+O133+R133+U133+X133+AA133+AD133+AK133+AG133</f>
        <v>0</v>
      </c>
      <c r="G133" s="218">
        <f t="shared" si="347"/>
        <v>0</v>
      </c>
      <c r="H133" s="219">
        <f t="shared" si="14"/>
        <v>0</v>
      </c>
      <c r="I133" s="218"/>
      <c r="J133" s="227"/>
      <c r="K133" s="232">
        <f t="shared" si="16"/>
        <v>0</v>
      </c>
      <c r="L133" s="227"/>
      <c r="M133" s="227"/>
      <c r="N133" s="232">
        <f t="shared" si="18"/>
        <v>0</v>
      </c>
      <c r="O133" s="227"/>
      <c r="P133" s="227"/>
      <c r="Q133" s="232">
        <f t="shared" si="20"/>
        <v>0</v>
      </c>
      <c r="R133" s="227"/>
      <c r="S133" s="227"/>
      <c r="T133" s="232">
        <f t="shared" si="22"/>
        <v>0</v>
      </c>
      <c r="U133" s="227"/>
      <c r="V133" s="227"/>
      <c r="W133" s="232">
        <f t="shared" si="24"/>
        <v>0</v>
      </c>
      <c r="X133" s="227"/>
      <c r="Y133" s="227"/>
      <c r="Z133" s="232">
        <f t="shared" si="26"/>
        <v>0</v>
      </c>
      <c r="AA133" s="227"/>
      <c r="AB133" s="227"/>
      <c r="AC133" s="232">
        <f t="shared" si="28"/>
        <v>0</v>
      </c>
      <c r="AD133" s="227"/>
      <c r="AE133" s="227"/>
      <c r="AF133" s="232">
        <f t="shared" si="30"/>
        <v>0</v>
      </c>
      <c r="AG133" s="227"/>
      <c r="AH133" s="234"/>
      <c r="AI133" s="92"/>
      <c r="AJ133" s="232">
        <f t="shared" si="32"/>
        <v>0</v>
      </c>
      <c r="AK133" s="227"/>
      <c r="AL133" s="234"/>
      <c r="AM133" s="227"/>
    </row>
    <row r="134" ht="15.75" hidden="1" customHeight="1" outlineLevel="1">
      <c r="A134" s="220">
        <v>15.0</v>
      </c>
      <c r="B134" s="221" t="s">
        <v>410</v>
      </c>
      <c r="C134" s="220" t="s">
        <v>411</v>
      </c>
      <c r="D134" s="220"/>
      <c r="E134" s="223">
        <f t="shared" ref="E134:G134" si="348">SUM(E135:E141)</f>
        <v>1110.2</v>
      </c>
      <c r="F134" s="223">
        <f t="shared" si="348"/>
        <v>0</v>
      </c>
      <c r="G134" s="223">
        <f t="shared" si="348"/>
        <v>1110.2</v>
      </c>
      <c r="H134" s="223">
        <f t="shared" si="14"/>
        <v>0</v>
      </c>
      <c r="I134" s="223">
        <f t="shared" ref="I134:J134" si="349">SUM(I135:I141)</f>
        <v>0</v>
      </c>
      <c r="J134" s="220">
        <f t="shared" si="349"/>
        <v>0</v>
      </c>
      <c r="K134" s="220">
        <f t="shared" si="16"/>
        <v>0</v>
      </c>
      <c r="L134" s="220">
        <f t="shared" ref="L134:M134" si="350">SUM(L135:L141)</f>
        <v>0</v>
      </c>
      <c r="M134" s="220">
        <f t="shared" si="350"/>
        <v>0</v>
      </c>
      <c r="N134" s="220">
        <f t="shared" si="18"/>
        <v>0</v>
      </c>
      <c r="O134" s="220">
        <f t="shared" ref="O134:P134" si="351">SUM(O135:O141)</f>
        <v>0</v>
      </c>
      <c r="P134" s="220">
        <f t="shared" si="351"/>
        <v>0</v>
      </c>
      <c r="Q134" s="220">
        <f t="shared" si="20"/>
        <v>0</v>
      </c>
      <c r="R134" s="220">
        <f t="shared" ref="R134:S134" si="352">SUM(R135:R141)</f>
        <v>0</v>
      </c>
      <c r="S134" s="220">
        <f t="shared" si="352"/>
        <v>0</v>
      </c>
      <c r="T134" s="220">
        <f t="shared" si="22"/>
        <v>0</v>
      </c>
      <c r="U134" s="220">
        <f t="shared" ref="U134:V134" si="353">SUM(U135:U141)</f>
        <v>0</v>
      </c>
      <c r="V134" s="220">
        <f t="shared" si="353"/>
        <v>0</v>
      </c>
      <c r="W134" s="220">
        <f t="shared" si="24"/>
        <v>0</v>
      </c>
      <c r="X134" s="220">
        <f t="shared" ref="X134:Y134" si="354">SUM(X135:X141)</f>
        <v>0</v>
      </c>
      <c r="Y134" s="220">
        <f t="shared" si="354"/>
        <v>0</v>
      </c>
      <c r="Z134" s="220">
        <f t="shared" si="26"/>
        <v>0</v>
      </c>
      <c r="AA134" s="220">
        <f t="shared" ref="AA134:AB134" si="355">SUM(AA135:AA141)</f>
        <v>0</v>
      </c>
      <c r="AB134" s="220">
        <f t="shared" si="355"/>
        <v>0</v>
      </c>
      <c r="AC134" s="220">
        <f t="shared" si="28"/>
        <v>0</v>
      </c>
      <c r="AD134" s="220">
        <f t="shared" ref="AD134:AE134" si="356">SUM(AD135:AD141)</f>
        <v>0</v>
      </c>
      <c r="AE134" s="220">
        <f t="shared" si="356"/>
        <v>0</v>
      </c>
      <c r="AF134" s="220">
        <f t="shared" si="30"/>
        <v>322.9</v>
      </c>
      <c r="AG134" s="224">
        <f t="shared" ref="AG134:AH134" si="357">SUM(AG135:AG141)</f>
        <v>0</v>
      </c>
      <c r="AH134" s="224">
        <f t="shared" si="357"/>
        <v>322.9</v>
      </c>
      <c r="AI134" s="225"/>
      <c r="AJ134" s="226">
        <f t="shared" si="32"/>
        <v>787.3</v>
      </c>
      <c r="AK134" s="224">
        <f t="shared" ref="AK134:AL134" si="358">SUM(AK135:AK141)</f>
        <v>0</v>
      </c>
      <c r="AL134" s="224">
        <f t="shared" si="358"/>
        <v>787.3</v>
      </c>
      <c r="AM134" s="224"/>
    </row>
    <row r="135" ht="15.75" hidden="1" customHeight="1" outlineLevel="2">
      <c r="A135" s="227"/>
      <c r="B135" s="228"/>
      <c r="C135" s="229"/>
      <c r="D135" s="230">
        <v>2015.0</v>
      </c>
      <c r="E135" s="218">
        <f t="shared" ref="E135:E141" si="360">SUM(F135:G135)</f>
        <v>49.6</v>
      </c>
      <c r="F135" s="218">
        <f t="shared" ref="F135:G135" si="359">I135+L135+O135+R135+U135+X135+AA135+AD135+AK135+AG135</f>
        <v>0</v>
      </c>
      <c r="G135" s="218">
        <f t="shared" si="359"/>
        <v>49.6</v>
      </c>
      <c r="H135" s="219">
        <f t="shared" si="14"/>
        <v>0</v>
      </c>
      <c r="I135" s="218"/>
      <c r="J135" s="227"/>
      <c r="K135" s="232">
        <f t="shared" si="16"/>
        <v>0</v>
      </c>
      <c r="L135" s="227"/>
      <c r="M135" s="227"/>
      <c r="N135" s="232">
        <f t="shared" si="18"/>
        <v>0</v>
      </c>
      <c r="O135" s="227"/>
      <c r="P135" s="227"/>
      <c r="Q135" s="232">
        <f t="shared" si="20"/>
        <v>0</v>
      </c>
      <c r="R135" s="227"/>
      <c r="S135" s="227"/>
      <c r="T135" s="232">
        <f t="shared" si="22"/>
        <v>0</v>
      </c>
      <c r="U135" s="227"/>
      <c r="V135" s="227"/>
      <c r="W135" s="232">
        <f t="shared" si="24"/>
        <v>0</v>
      </c>
      <c r="X135" s="227"/>
      <c r="Y135" s="227"/>
      <c r="Z135" s="232">
        <f t="shared" si="26"/>
        <v>0</v>
      </c>
      <c r="AA135" s="227"/>
      <c r="AB135" s="227"/>
      <c r="AC135" s="232">
        <f t="shared" si="28"/>
        <v>0</v>
      </c>
      <c r="AD135" s="227"/>
      <c r="AE135" s="227"/>
      <c r="AF135" s="232">
        <f t="shared" si="30"/>
        <v>28.6</v>
      </c>
      <c r="AG135" s="227"/>
      <c r="AH135" s="234">
        <v>28.6</v>
      </c>
      <c r="AI135" s="92"/>
      <c r="AJ135" s="232">
        <f t="shared" si="32"/>
        <v>21</v>
      </c>
      <c r="AK135" s="227"/>
      <c r="AL135" s="234">
        <v>21.0</v>
      </c>
      <c r="AM135" s="227"/>
    </row>
    <row r="136" ht="15.75" hidden="1" customHeight="1" outlineLevel="2">
      <c r="A136" s="227"/>
      <c r="B136" s="228"/>
      <c r="C136" s="229"/>
      <c r="D136" s="230">
        <v>2016.0</v>
      </c>
      <c r="E136" s="218">
        <f t="shared" si="360"/>
        <v>114.7</v>
      </c>
      <c r="F136" s="218">
        <f t="shared" ref="F136:G136" si="361">I136+L136+O136+R136+U136+X136+AA136+AD136+AK136+AG136</f>
        <v>0</v>
      </c>
      <c r="G136" s="218">
        <f t="shared" si="361"/>
        <v>114.7</v>
      </c>
      <c r="H136" s="219">
        <f t="shared" si="14"/>
        <v>0</v>
      </c>
      <c r="I136" s="218"/>
      <c r="J136" s="227"/>
      <c r="K136" s="232">
        <f t="shared" si="16"/>
        <v>0</v>
      </c>
      <c r="L136" s="227"/>
      <c r="M136" s="227"/>
      <c r="N136" s="232">
        <f t="shared" si="18"/>
        <v>0</v>
      </c>
      <c r="O136" s="227"/>
      <c r="P136" s="227"/>
      <c r="Q136" s="232">
        <f t="shared" si="20"/>
        <v>0</v>
      </c>
      <c r="R136" s="227"/>
      <c r="S136" s="227"/>
      <c r="T136" s="232">
        <f t="shared" si="22"/>
        <v>0</v>
      </c>
      <c r="U136" s="227"/>
      <c r="V136" s="227"/>
      <c r="W136" s="232">
        <f t="shared" si="24"/>
        <v>0</v>
      </c>
      <c r="X136" s="227"/>
      <c r="Y136" s="227"/>
      <c r="Z136" s="232">
        <f t="shared" si="26"/>
        <v>0</v>
      </c>
      <c r="AA136" s="227"/>
      <c r="AB136" s="227"/>
      <c r="AC136" s="232">
        <f t="shared" si="28"/>
        <v>0</v>
      </c>
      <c r="AD136" s="227"/>
      <c r="AE136" s="227"/>
      <c r="AF136" s="232">
        <f t="shared" si="30"/>
        <v>29.5</v>
      </c>
      <c r="AG136" s="227"/>
      <c r="AH136" s="234">
        <v>29.5</v>
      </c>
      <c r="AI136" s="92"/>
      <c r="AJ136" s="232">
        <f t="shared" si="32"/>
        <v>85.2</v>
      </c>
      <c r="AK136" s="227"/>
      <c r="AL136" s="234">
        <v>85.2</v>
      </c>
      <c r="AM136" s="227"/>
    </row>
    <row r="137" ht="15.75" hidden="1" customHeight="1" outlineLevel="2">
      <c r="A137" s="227"/>
      <c r="B137" s="228"/>
      <c r="C137" s="229"/>
      <c r="D137" s="230">
        <v>2017.0</v>
      </c>
      <c r="E137" s="218">
        <f t="shared" si="360"/>
        <v>152.9</v>
      </c>
      <c r="F137" s="218">
        <f t="shared" ref="F137:G137" si="362">I137+L137+O137+R137+U137+X137+AA137+AD137+AK137+AG137</f>
        <v>0</v>
      </c>
      <c r="G137" s="218">
        <f t="shared" si="362"/>
        <v>152.9</v>
      </c>
      <c r="H137" s="219">
        <f t="shared" si="14"/>
        <v>0</v>
      </c>
      <c r="I137" s="218"/>
      <c r="J137" s="227"/>
      <c r="K137" s="232">
        <f t="shared" si="16"/>
        <v>0</v>
      </c>
      <c r="L137" s="227"/>
      <c r="M137" s="227"/>
      <c r="N137" s="232">
        <f t="shared" si="18"/>
        <v>0</v>
      </c>
      <c r="O137" s="227"/>
      <c r="P137" s="227"/>
      <c r="Q137" s="232">
        <f t="shared" si="20"/>
        <v>0</v>
      </c>
      <c r="R137" s="227"/>
      <c r="S137" s="227"/>
      <c r="T137" s="232">
        <f t="shared" si="22"/>
        <v>0</v>
      </c>
      <c r="U137" s="227"/>
      <c r="V137" s="227"/>
      <c r="W137" s="232">
        <f t="shared" si="24"/>
        <v>0</v>
      </c>
      <c r="X137" s="227"/>
      <c r="Y137" s="227"/>
      <c r="Z137" s="232">
        <f t="shared" si="26"/>
        <v>0</v>
      </c>
      <c r="AA137" s="227"/>
      <c r="AB137" s="227"/>
      <c r="AC137" s="232">
        <f t="shared" si="28"/>
        <v>0</v>
      </c>
      <c r="AD137" s="227"/>
      <c r="AE137" s="227"/>
      <c r="AF137" s="232">
        <f t="shared" si="30"/>
        <v>28.5</v>
      </c>
      <c r="AG137" s="227"/>
      <c r="AH137" s="234">
        <v>28.5</v>
      </c>
      <c r="AI137" s="92"/>
      <c r="AJ137" s="232">
        <f t="shared" si="32"/>
        <v>124.4</v>
      </c>
      <c r="AK137" s="227"/>
      <c r="AL137" s="234">
        <v>124.4</v>
      </c>
      <c r="AM137" s="227"/>
    </row>
    <row r="138" ht="15.75" hidden="1" customHeight="1" outlineLevel="2">
      <c r="A138" s="227"/>
      <c r="B138" s="228"/>
      <c r="C138" s="229"/>
      <c r="D138" s="230">
        <v>2018.0</v>
      </c>
      <c r="E138" s="218">
        <f t="shared" si="360"/>
        <v>400.1</v>
      </c>
      <c r="F138" s="218">
        <f t="shared" ref="F138:G138" si="363">I138+L138+O138+R138+U138+X138+AA138+AD138+AK138+AG138</f>
        <v>0</v>
      </c>
      <c r="G138" s="218">
        <f t="shared" si="363"/>
        <v>400.1</v>
      </c>
      <c r="H138" s="219">
        <f t="shared" si="14"/>
        <v>0</v>
      </c>
      <c r="I138" s="218"/>
      <c r="J138" s="227"/>
      <c r="K138" s="232">
        <f t="shared" si="16"/>
        <v>0</v>
      </c>
      <c r="L138" s="227"/>
      <c r="M138" s="227"/>
      <c r="N138" s="232">
        <f t="shared" si="18"/>
        <v>0</v>
      </c>
      <c r="O138" s="227"/>
      <c r="P138" s="227"/>
      <c r="Q138" s="232">
        <f t="shared" si="20"/>
        <v>0</v>
      </c>
      <c r="R138" s="227"/>
      <c r="S138" s="227"/>
      <c r="T138" s="232">
        <f t="shared" si="22"/>
        <v>0</v>
      </c>
      <c r="U138" s="227"/>
      <c r="V138" s="227"/>
      <c r="W138" s="232">
        <f t="shared" si="24"/>
        <v>0</v>
      </c>
      <c r="X138" s="227"/>
      <c r="Y138" s="227"/>
      <c r="Z138" s="232">
        <f t="shared" si="26"/>
        <v>0</v>
      </c>
      <c r="AA138" s="227"/>
      <c r="AB138" s="227"/>
      <c r="AC138" s="232">
        <f t="shared" si="28"/>
        <v>0</v>
      </c>
      <c r="AD138" s="227"/>
      <c r="AE138" s="227"/>
      <c r="AF138" s="232">
        <f t="shared" si="30"/>
        <v>81.9</v>
      </c>
      <c r="AG138" s="227"/>
      <c r="AH138" s="234">
        <v>81.9</v>
      </c>
      <c r="AI138" s="92"/>
      <c r="AJ138" s="232">
        <f t="shared" si="32"/>
        <v>318.2</v>
      </c>
      <c r="AK138" s="227"/>
      <c r="AL138" s="234">
        <v>318.2</v>
      </c>
      <c r="AM138" s="227"/>
    </row>
    <row r="139" ht="15.75" hidden="1" customHeight="1" outlineLevel="2">
      <c r="A139" s="227"/>
      <c r="B139" s="228"/>
      <c r="C139" s="229"/>
      <c r="D139" s="230">
        <v>2019.0</v>
      </c>
      <c r="E139" s="218">
        <f t="shared" si="360"/>
        <v>226.7</v>
      </c>
      <c r="F139" s="218">
        <f t="shared" ref="F139:G139" si="364">I139+L139+O139+R139+U139+X139+AA139+AD139+AK139+AG139</f>
        <v>0</v>
      </c>
      <c r="G139" s="218">
        <f t="shared" si="364"/>
        <v>226.7</v>
      </c>
      <c r="H139" s="219">
        <f t="shared" si="14"/>
        <v>0</v>
      </c>
      <c r="I139" s="218"/>
      <c r="J139" s="227"/>
      <c r="K139" s="232">
        <f t="shared" si="16"/>
        <v>0</v>
      </c>
      <c r="L139" s="227"/>
      <c r="M139" s="227"/>
      <c r="N139" s="232">
        <f t="shared" si="18"/>
        <v>0</v>
      </c>
      <c r="O139" s="227"/>
      <c r="P139" s="227"/>
      <c r="Q139" s="232">
        <f t="shared" si="20"/>
        <v>0</v>
      </c>
      <c r="R139" s="227"/>
      <c r="S139" s="227"/>
      <c r="T139" s="232">
        <f t="shared" si="22"/>
        <v>0</v>
      </c>
      <c r="U139" s="227"/>
      <c r="V139" s="227"/>
      <c r="W139" s="232">
        <f t="shared" si="24"/>
        <v>0</v>
      </c>
      <c r="X139" s="227"/>
      <c r="Y139" s="227"/>
      <c r="Z139" s="232">
        <f t="shared" si="26"/>
        <v>0</v>
      </c>
      <c r="AA139" s="227"/>
      <c r="AB139" s="227"/>
      <c r="AC139" s="232">
        <f t="shared" si="28"/>
        <v>0</v>
      </c>
      <c r="AD139" s="227"/>
      <c r="AE139" s="227"/>
      <c r="AF139" s="232">
        <f t="shared" si="30"/>
        <v>1.8</v>
      </c>
      <c r="AG139" s="227"/>
      <c r="AH139" s="234">
        <v>1.8</v>
      </c>
      <c r="AI139" s="92"/>
      <c r="AJ139" s="232">
        <f t="shared" si="32"/>
        <v>224.9</v>
      </c>
      <c r="AK139" s="227"/>
      <c r="AL139" s="234">
        <v>224.9</v>
      </c>
      <c r="AM139" s="227"/>
    </row>
    <row r="140" ht="15.75" hidden="1" customHeight="1" outlineLevel="2">
      <c r="A140" s="227"/>
      <c r="B140" s="228"/>
      <c r="C140" s="229"/>
      <c r="D140" s="230">
        <v>2020.0</v>
      </c>
      <c r="E140" s="218">
        <f t="shared" si="360"/>
        <v>166.2</v>
      </c>
      <c r="F140" s="218">
        <f t="shared" ref="F140:G140" si="365">I140+L140+O140+R140+U140+X140+AA140+AD140+AK140+AG140</f>
        <v>0</v>
      </c>
      <c r="G140" s="218">
        <f t="shared" si="365"/>
        <v>166.2</v>
      </c>
      <c r="H140" s="219">
        <f t="shared" si="14"/>
        <v>0</v>
      </c>
      <c r="I140" s="218"/>
      <c r="J140" s="227"/>
      <c r="K140" s="232">
        <f t="shared" si="16"/>
        <v>0</v>
      </c>
      <c r="L140" s="227"/>
      <c r="M140" s="227"/>
      <c r="N140" s="232">
        <f t="shared" si="18"/>
        <v>0</v>
      </c>
      <c r="O140" s="227"/>
      <c r="P140" s="227"/>
      <c r="Q140" s="232">
        <f t="shared" si="20"/>
        <v>0</v>
      </c>
      <c r="R140" s="227"/>
      <c r="S140" s="227"/>
      <c r="T140" s="232">
        <f t="shared" si="22"/>
        <v>0</v>
      </c>
      <c r="U140" s="227"/>
      <c r="V140" s="227"/>
      <c r="W140" s="232">
        <f t="shared" si="24"/>
        <v>0</v>
      </c>
      <c r="X140" s="227"/>
      <c r="Y140" s="227"/>
      <c r="Z140" s="232">
        <f t="shared" si="26"/>
        <v>0</v>
      </c>
      <c r="AA140" s="227"/>
      <c r="AB140" s="227"/>
      <c r="AC140" s="232">
        <f t="shared" si="28"/>
        <v>0</v>
      </c>
      <c r="AD140" s="227"/>
      <c r="AE140" s="227"/>
      <c r="AF140" s="232">
        <f t="shared" si="30"/>
        <v>152.6</v>
      </c>
      <c r="AG140" s="227"/>
      <c r="AH140" s="234">
        <v>152.6</v>
      </c>
      <c r="AI140" s="92"/>
      <c r="AJ140" s="232">
        <f t="shared" si="32"/>
        <v>13.6</v>
      </c>
      <c r="AK140" s="227"/>
      <c r="AL140" s="234">
        <v>13.6</v>
      </c>
      <c r="AM140" s="227"/>
    </row>
    <row r="141" ht="15.75" hidden="1" customHeight="1" outlineLevel="2">
      <c r="A141" s="227"/>
      <c r="B141" s="228"/>
      <c r="C141" s="229"/>
      <c r="D141" s="236">
        <v>2021.0</v>
      </c>
      <c r="E141" s="218">
        <f t="shared" si="360"/>
        <v>0</v>
      </c>
      <c r="F141" s="218">
        <f t="shared" ref="F141:G141" si="366">I141+L141+O141+R141+U141+X141+AA141+AD141+AK141+AG141</f>
        <v>0</v>
      </c>
      <c r="G141" s="218">
        <f t="shared" si="366"/>
        <v>0</v>
      </c>
      <c r="H141" s="219">
        <f t="shared" si="14"/>
        <v>0</v>
      </c>
      <c r="I141" s="218"/>
      <c r="J141" s="227"/>
      <c r="K141" s="232">
        <f t="shared" si="16"/>
        <v>0</v>
      </c>
      <c r="L141" s="227"/>
      <c r="M141" s="227"/>
      <c r="N141" s="232">
        <f t="shared" si="18"/>
        <v>0</v>
      </c>
      <c r="O141" s="227"/>
      <c r="P141" s="227"/>
      <c r="Q141" s="232">
        <f t="shared" si="20"/>
        <v>0</v>
      </c>
      <c r="R141" s="227"/>
      <c r="S141" s="227"/>
      <c r="T141" s="232">
        <f t="shared" si="22"/>
        <v>0</v>
      </c>
      <c r="U141" s="227"/>
      <c r="V141" s="227"/>
      <c r="W141" s="232">
        <f t="shared" si="24"/>
        <v>0</v>
      </c>
      <c r="X141" s="227"/>
      <c r="Y141" s="227"/>
      <c r="Z141" s="232">
        <f t="shared" si="26"/>
        <v>0</v>
      </c>
      <c r="AA141" s="227"/>
      <c r="AB141" s="227"/>
      <c r="AC141" s="232">
        <f t="shared" si="28"/>
        <v>0</v>
      </c>
      <c r="AD141" s="227"/>
      <c r="AE141" s="227"/>
      <c r="AF141" s="232">
        <f t="shared" si="30"/>
        <v>0</v>
      </c>
      <c r="AG141" s="227"/>
      <c r="AH141" s="234"/>
      <c r="AI141" s="92"/>
      <c r="AJ141" s="232">
        <f t="shared" si="32"/>
        <v>0</v>
      </c>
      <c r="AK141" s="227"/>
      <c r="AL141" s="234"/>
      <c r="AM141" s="227"/>
    </row>
    <row r="142" ht="15.75" hidden="1" customHeight="1" outlineLevel="1">
      <c r="A142" s="220">
        <v>16.0</v>
      </c>
      <c r="B142" s="221" t="s">
        <v>412</v>
      </c>
      <c r="C142" s="220" t="s">
        <v>413</v>
      </c>
      <c r="D142" s="220"/>
      <c r="E142" s="223">
        <f t="shared" ref="E142:G142" si="367">SUM(E143:E149)</f>
        <v>1399.36922</v>
      </c>
      <c r="F142" s="223">
        <f t="shared" si="367"/>
        <v>380.46922</v>
      </c>
      <c r="G142" s="223">
        <f t="shared" si="367"/>
        <v>1018.9</v>
      </c>
      <c r="H142" s="223">
        <f t="shared" si="14"/>
        <v>0</v>
      </c>
      <c r="I142" s="223">
        <f t="shared" ref="I142:J142" si="368">SUM(I143:I149)</f>
        <v>0</v>
      </c>
      <c r="J142" s="220">
        <f t="shared" si="368"/>
        <v>0</v>
      </c>
      <c r="K142" s="220">
        <f t="shared" si="16"/>
        <v>0</v>
      </c>
      <c r="L142" s="220">
        <f t="shared" ref="L142:M142" si="369">SUM(L143:L149)</f>
        <v>0</v>
      </c>
      <c r="M142" s="220">
        <f t="shared" si="369"/>
        <v>0</v>
      </c>
      <c r="N142" s="220">
        <f t="shared" si="18"/>
        <v>0</v>
      </c>
      <c r="O142" s="220">
        <f t="shared" ref="O142:P142" si="370">SUM(O143:O149)</f>
        <v>0</v>
      </c>
      <c r="P142" s="220">
        <f t="shared" si="370"/>
        <v>0</v>
      </c>
      <c r="Q142" s="220">
        <f t="shared" si="20"/>
        <v>0</v>
      </c>
      <c r="R142" s="220">
        <f t="shared" ref="R142:S142" si="371">SUM(R143:R149)</f>
        <v>0</v>
      </c>
      <c r="S142" s="220">
        <f t="shared" si="371"/>
        <v>0</v>
      </c>
      <c r="T142" s="220">
        <f t="shared" si="22"/>
        <v>362.46922</v>
      </c>
      <c r="U142" s="220">
        <f t="shared" ref="U142:V142" si="372">SUM(U143:U149)</f>
        <v>362.46922</v>
      </c>
      <c r="V142" s="220">
        <f t="shared" si="372"/>
        <v>0</v>
      </c>
      <c r="W142" s="220">
        <f t="shared" si="24"/>
        <v>0</v>
      </c>
      <c r="X142" s="220">
        <f t="shared" ref="X142:Y142" si="373">SUM(X143:X149)</f>
        <v>0</v>
      </c>
      <c r="Y142" s="220">
        <f t="shared" si="373"/>
        <v>0</v>
      </c>
      <c r="Z142" s="220">
        <f t="shared" si="26"/>
        <v>0</v>
      </c>
      <c r="AA142" s="220">
        <f t="shared" ref="AA142:AB142" si="374">SUM(AA143:AA149)</f>
        <v>0</v>
      </c>
      <c r="AB142" s="220">
        <f t="shared" si="374"/>
        <v>0</v>
      </c>
      <c r="AC142" s="220">
        <f t="shared" si="28"/>
        <v>0</v>
      </c>
      <c r="AD142" s="220">
        <f t="shared" ref="AD142:AE142" si="375">SUM(AD143:AD149)</f>
        <v>0</v>
      </c>
      <c r="AE142" s="220">
        <f t="shared" si="375"/>
        <v>0</v>
      </c>
      <c r="AF142" s="220">
        <f t="shared" si="30"/>
        <v>486.4</v>
      </c>
      <c r="AG142" s="224">
        <f t="shared" ref="AG142:AH142" si="376">SUM(AG143:AG149)</f>
        <v>0</v>
      </c>
      <c r="AH142" s="224">
        <f t="shared" si="376"/>
        <v>486.4</v>
      </c>
      <c r="AI142" s="225"/>
      <c r="AJ142" s="226">
        <f t="shared" si="32"/>
        <v>550.5</v>
      </c>
      <c r="AK142" s="224">
        <f t="shared" ref="AK142:AL142" si="377">SUM(AK143:AK149)</f>
        <v>18</v>
      </c>
      <c r="AL142" s="224">
        <f t="shared" si="377"/>
        <v>532.5</v>
      </c>
      <c r="AM142" s="224"/>
    </row>
    <row r="143" ht="15.75" hidden="1" customHeight="1" outlineLevel="2">
      <c r="A143" s="227"/>
      <c r="B143" s="228"/>
      <c r="C143" s="229"/>
      <c r="D143" s="230">
        <v>2015.0</v>
      </c>
      <c r="E143" s="218">
        <f t="shared" ref="E143:E149" si="379">SUM(F143:G143)</f>
        <v>39.8</v>
      </c>
      <c r="F143" s="218">
        <f t="shared" ref="F143:G143" si="378">I143+L143+O143+R143+U143+X143+AA143+AD143+AK143+AG143</f>
        <v>18</v>
      </c>
      <c r="G143" s="218">
        <f t="shared" si="378"/>
        <v>21.8</v>
      </c>
      <c r="H143" s="219">
        <f t="shared" si="14"/>
        <v>0</v>
      </c>
      <c r="I143" s="218"/>
      <c r="J143" s="227"/>
      <c r="K143" s="232">
        <f t="shared" si="16"/>
        <v>0</v>
      </c>
      <c r="L143" s="227"/>
      <c r="M143" s="227"/>
      <c r="N143" s="232">
        <f t="shared" si="18"/>
        <v>0</v>
      </c>
      <c r="O143" s="227"/>
      <c r="P143" s="227"/>
      <c r="Q143" s="232">
        <f t="shared" si="20"/>
        <v>0</v>
      </c>
      <c r="R143" s="227"/>
      <c r="S143" s="227"/>
      <c r="T143" s="232">
        <f t="shared" si="22"/>
        <v>0</v>
      </c>
      <c r="U143" s="227"/>
      <c r="V143" s="227"/>
      <c r="W143" s="232">
        <f t="shared" si="24"/>
        <v>0</v>
      </c>
      <c r="X143" s="227"/>
      <c r="Y143" s="227"/>
      <c r="Z143" s="232">
        <f t="shared" si="26"/>
        <v>0</v>
      </c>
      <c r="AA143" s="227"/>
      <c r="AB143" s="227"/>
      <c r="AC143" s="232">
        <f t="shared" si="28"/>
        <v>0</v>
      </c>
      <c r="AD143" s="227"/>
      <c r="AE143" s="227"/>
      <c r="AF143" s="232">
        <f t="shared" si="30"/>
        <v>0</v>
      </c>
      <c r="AG143" s="227"/>
      <c r="AH143" s="227"/>
      <c r="AI143" s="92"/>
      <c r="AJ143" s="233">
        <f t="shared" si="32"/>
        <v>39.8</v>
      </c>
      <c r="AK143" s="234">
        <v>18.0</v>
      </c>
      <c r="AL143" s="234">
        <v>21.8</v>
      </c>
      <c r="AM143" s="227"/>
    </row>
    <row r="144" ht="15.75" hidden="1" customHeight="1" outlineLevel="2">
      <c r="A144" s="227"/>
      <c r="B144" s="228"/>
      <c r="C144" s="229"/>
      <c r="D144" s="230">
        <v>2016.0</v>
      </c>
      <c r="E144" s="218">
        <f t="shared" si="379"/>
        <v>76.7</v>
      </c>
      <c r="F144" s="218">
        <f t="shared" ref="F144:G144" si="380">I144+L144+O144+R144+U144+X144+AA144+AD144+AK144+AG144</f>
        <v>0</v>
      </c>
      <c r="G144" s="218">
        <f t="shared" si="380"/>
        <v>76.7</v>
      </c>
      <c r="H144" s="219">
        <f t="shared" si="14"/>
        <v>0</v>
      </c>
      <c r="I144" s="218"/>
      <c r="J144" s="227"/>
      <c r="K144" s="232">
        <f t="shared" si="16"/>
        <v>0</v>
      </c>
      <c r="L144" s="227"/>
      <c r="M144" s="227"/>
      <c r="N144" s="232">
        <f t="shared" si="18"/>
        <v>0</v>
      </c>
      <c r="O144" s="227"/>
      <c r="P144" s="227"/>
      <c r="Q144" s="232">
        <f t="shared" si="20"/>
        <v>0</v>
      </c>
      <c r="R144" s="227"/>
      <c r="S144" s="227"/>
      <c r="T144" s="232">
        <f t="shared" si="22"/>
        <v>0</v>
      </c>
      <c r="U144" s="227"/>
      <c r="V144" s="227"/>
      <c r="W144" s="232">
        <f t="shared" si="24"/>
        <v>0</v>
      </c>
      <c r="X144" s="227"/>
      <c r="Y144" s="227"/>
      <c r="Z144" s="232">
        <f t="shared" si="26"/>
        <v>0</v>
      </c>
      <c r="AA144" s="227"/>
      <c r="AB144" s="227"/>
      <c r="AC144" s="232">
        <f t="shared" si="28"/>
        <v>0</v>
      </c>
      <c r="AD144" s="227"/>
      <c r="AE144" s="227"/>
      <c r="AF144" s="232">
        <f t="shared" si="30"/>
        <v>0</v>
      </c>
      <c r="AG144" s="227"/>
      <c r="AH144" s="227"/>
      <c r="AI144" s="92"/>
      <c r="AJ144" s="232">
        <f t="shared" si="32"/>
        <v>76.7</v>
      </c>
      <c r="AK144" s="227"/>
      <c r="AL144" s="234">
        <v>76.7</v>
      </c>
      <c r="AM144" s="227"/>
    </row>
    <row r="145" ht="15.75" hidden="1" customHeight="1" outlineLevel="2">
      <c r="A145" s="227"/>
      <c r="B145" s="228"/>
      <c r="C145" s="229"/>
      <c r="D145" s="230">
        <v>2017.0</v>
      </c>
      <c r="E145" s="218">
        <f t="shared" si="379"/>
        <v>528.66922</v>
      </c>
      <c r="F145" s="218">
        <f t="shared" ref="F145:G145" si="381">I145+L145+O145+R145+U145+X145+AA145+AD145+AK145+AG145</f>
        <v>362.46922</v>
      </c>
      <c r="G145" s="218">
        <f t="shared" si="381"/>
        <v>166.2</v>
      </c>
      <c r="H145" s="219">
        <f t="shared" si="14"/>
        <v>0</v>
      </c>
      <c r="I145" s="218"/>
      <c r="J145" s="227"/>
      <c r="K145" s="232">
        <f t="shared" si="16"/>
        <v>0</v>
      </c>
      <c r="L145" s="227"/>
      <c r="M145" s="227"/>
      <c r="N145" s="232">
        <f t="shared" si="18"/>
        <v>0</v>
      </c>
      <c r="O145" s="227"/>
      <c r="P145" s="227"/>
      <c r="Q145" s="232">
        <f t="shared" si="20"/>
        <v>0</v>
      </c>
      <c r="R145" s="227"/>
      <c r="S145" s="227"/>
      <c r="T145" s="233">
        <f t="shared" si="22"/>
        <v>362.46922</v>
      </c>
      <c r="U145" s="234">
        <v>362.46922</v>
      </c>
      <c r="V145" s="227"/>
      <c r="W145" s="232">
        <f t="shared" si="24"/>
        <v>0</v>
      </c>
      <c r="X145" s="227"/>
      <c r="Y145" s="227"/>
      <c r="Z145" s="232">
        <f t="shared" si="26"/>
        <v>0</v>
      </c>
      <c r="AA145" s="227"/>
      <c r="AB145" s="227"/>
      <c r="AC145" s="232">
        <f t="shared" si="28"/>
        <v>0</v>
      </c>
      <c r="AD145" s="227"/>
      <c r="AE145" s="227"/>
      <c r="AF145" s="232">
        <f t="shared" si="30"/>
        <v>22.2</v>
      </c>
      <c r="AG145" s="227"/>
      <c r="AH145" s="234">
        <v>22.2</v>
      </c>
      <c r="AI145" s="92"/>
      <c r="AJ145" s="232">
        <f t="shared" si="32"/>
        <v>144</v>
      </c>
      <c r="AK145" s="227"/>
      <c r="AL145" s="234">
        <v>144.0</v>
      </c>
      <c r="AM145" s="227"/>
    </row>
    <row r="146" ht="15.75" hidden="1" customHeight="1" outlineLevel="2">
      <c r="A146" s="227"/>
      <c r="B146" s="228"/>
      <c r="C146" s="229"/>
      <c r="D146" s="230">
        <v>2018.0</v>
      </c>
      <c r="E146" s="218">
        <f t="shared" si="379"/>
        <v>304.7</v>
      </c>
      <c r="F146" s="218">
        <f t="shared" ref="F146:G146" si="382">I146+L146+O146+R146+U146+X146+AA146+AD146+AK146+AG146</f>
        <v>0</v>
      </c>
      <c r="G146" s="218">
        <f t="shared" si="382"/>
        <v>304.7</v>
      </c>
      <c r="H146" s="219">
        <f t="shared" si="14"/>
        <v>0</v>
      </c>
      <c r="I146" s="218"/>
      <c r="J146" s="227"/>
      <c r="K146" s="232">
        <f t="shared" si="16"/>
        <v>0</v>
      </c>
      <c r="L146" s="227"/>
      <c r="M146" s="227"/>
      <c r="N146" s="232">
        <f t="shared" si="18"/>
        <v>0</v>
      </c>
      <c r="O146" s="227"/>
      <c r="P146" s="227"/>
      <c r="Q146" s="232">
        <f t="shared" si="20"/>
        <v>0</v>
      </c>
      <c r="R146" s="227"/>
      <c r="S146" s="227"/>
      <c r="T146" s="232">
        <f t="shared" si="22"/>
        <v>0</v>
      </c>
      <c r="U146" s="227"/>
      <c r="V146" s="227"/>
      <c r="W146" s="232">
        <f t="shared" si="24"/>
        <v>0</v>
      </c>
      <c r="X146" s="227"/>
      <c r="Y146" s="227"/>
      <c r="Z146" s="232">
        <f t="shared" si="26"/>
        <v>0</v>
      </c>
      <c r="AA146" s="227"/>
      <c r="AB146" s="227"/>
      <c r="AC146" s="232">
        <f t="shared" si="28"/>
        <v>0</v>
      </c>
      <c r="AD146" s="227"/>
      <c r="AE146" s="227"/>
      <c r="AF146" s="232">
        <f t="shared" si="30"/>
        <v>184.2</v>
      </c>
      <c r="AG146" s="227"/>
      <c r="AH146" s="234">
        <v>184.2</v>
      </c>
      <c r="AI146" s="92"/>
      <c r="AJ146" s="232">
        <f t="shared" si="32"/>
        <v>120.5</v>
      </c>
      <c r="AK146" s="227"/>
      <c r="AL146" s="234">
        <v>120.5</v>
      </c>
      <c r="AM146" s="227"/>
    </row>
    <row r="147" ht="15.75" hidden="1" customHeight="1" outlineLevel="2">
      <c r="A147" s="227"/>
      <c r="B147" s="228"/>
      <c r="C147" s="229"/>
      <c r="D147" s="230">
        <v>2019.0</v>
      </c>
      <c r="E147" s="218">
        <f t="shared" si="379"/>
        <v>430.5</v>
      </c>
      <c r="F147" s="218">
        <f t="shared" ref="F147:G147" si="383">I147+L147+O147+R147+U147+X147+AA147+AD147+AK147+AG147</f>
        <v>0</v>
      </c>
      <c r="G147" s="218">
        <f t="shared" si="383"/>
        <v>430.5</v>
      </c>
      <c r="H147" s="219">
        <f t="shared" si="14"/>
        <v>0</v>
      </c>
      <c r="I147" s="218"/>
      <c r="J147" s="227"/>
      <c r="K147" s="232">
        <f t="shared" si="16"/>
        <v>0</v>
      </c>
      <c r="L147" s="227"/>
      <c r="M147" s="227"/>
      <c r="N147" s="232">
        <f t="shared" si="18"/>
        <v>0</v>
      </c>
      <c r="O147" s="227"/>
      <c r="P147" s="227"/>
      <c r="Q147" s="232">
        <f t="shared" si="20"/>
        <v>0</v>
      </c>
      <c r="R147" s="227"/>
      <c r="S147" s="227"/>
      <c r="T147" s="232">
        <f t="shared" si="22"/>
        <v>0</v>
      </c>
      <c r="U147" s="227"/>
      <c r="V147" s="227"/>
      <c r="W147" s="232">
        <f t="shared" si="24"/>
        <v>0</v>
      </c>
      <c r="X147" s="227"/>
      <c r="Y147" s="227"/>
      <c r="Z147" s="232">
        <f t="shared" si="26"/>
        <v>0</v>
      </c>
      <c r="AA147" s="227"/>
      <c r="AB147" s="227"/>
      <c r="AC147" s="232">
        <f t="shared" si="28"/>
        <v>0</v>
      </c>
      <c r="AD147" s="227"/>
      <c r="AE147" s="227"/>
      <c r="AF147" s="232">
        <f t="shared" si="30"/>
        <v>280</v>
      </c>
      <c r="AG147" s="227"/>
      <c r="AH147" s="234">
        <v>280.0</v>
      </c>
      <c r="AI147" s="92"/>
      <c r="AJ147" s="232">
        <f t="shared" si="32"/>
        <v>150.5</v>
      </c>
      <c r="AK147" s="227"/>
      <c r="AL147" s="234">
        <v>150.5</v>
      </c>
      <c r="AM147" s="227"/>
    </row>
    <row r="148" ht="15.75" hidden="1" customHeight="1" outlineLevel="2">
      <c r="A148" s="227"/>
      <c r="B148" s="228"/>
      <c r="C148" s="229"/>
      <c r="D148" s="230">
        <v>2020.0</v>
      </c>
      <c r="E148" s="218">
        <f t="shared" si="379"/>
        <v>19</v>
      </c>
      <c r="F148" s="218">
        <f t="shared" ref="F148:G148" si="384">I148+L148+O148+R148+U148+X148+AA148+AD148+AK148+AG148</f>
        <v>0</v>
      </c>
      <c r="G148" s="218">
        <f t="shared" si="384"/>
        <v>19</v>
      </c>
      <c r="H148" s="219">
        <f t="shared" si="14"/>
        <v>0</v>
      </c>
      <c r="I148" s="218"/>
      <c r="J148" s="227"/>
      <c r="K148" s="232">
        <f t="shared" si="16"/>
        <v>0</v>
      </c>
      <c r="L148" s="227"/>
      <c r="M148" s="227"/>
      <c r="N148" s="232">
        <f t="shared" si="18"/>
        <v>0</v>
      </c>
      <c r="O148" s="227"/>
      <c r="P148" s="227"/>
      <c r="Q148" s="232">
        <f t="shared" si="20"/>
        <v>0</v>
      </c>
      <c r="R148" s="227"/>
      <c r="S148" s="227"/>
      <c r="T148" s="232">
        <f t="shared" si="22"/>
        <v>0</v>
      </c>
      <c r="U148" s="227"/>
      <c r="V148" s="227"/>
      <c r="W148" s="232">
        <f t="shared" si="24"/>
        <v>0</v>
      </c>
      <c r="X148" s="227"/>
      <c r="Y148" s="227"/>
      <c r="Z148" s="232">
        <f t="shared" si="26"/>
        <v>0</v>
      </c>
      <c r="AA148" s="227"/>
      <c r="AB148" s="227"/>
      <c r="AC148" s="232">
        <f t="shared" si="28"/>
        <v>0</v>
      </c>
      <c r="AD148" s="227"/>
      <c r="AE148" s="227"/>
      <c r="AF148" s="232">
        <f t="shared" si="30"/>
        <v>0</v>
      </c>
      <c r="AG148" s="227"/>
      <c r="AH148" s="227"/>
      <c r="AI148" s="92"/>
      <c r="AJ148" s="232">
        <f t="shared" si="32"/>
        <v>19</v>
      </c>
      <c r="AK148" s="227"/>
      <c r="AL148" s="234">
        <v>19.0</v>
      </c>
      <c r="AM148" s="227"/>
    </row>
    <row r="149" ht="15.75" hidden="1" customHeight="1" outlineLevel="2">
      <c r="A149" s="227"/>
      <c r="B149" s="228"/>
      <c r="C149" s="229"/>
      <c r="D149" s="236">
        <v>2021.0</v>
      </c>
      <c r="E149" s="218">
        <f t="shared" si="379"/>
        <v>0</v>
      </c>
      <c r="F149" s="218">
        <f t="shared" ref="F149:G149" si="385">I149+L149+O149+R149+U149+X149+AA149+AD149+AK149+AG149</f>
        <v>0</v>
      </c>
      <c r="G149" s="218">
        <f t="shared" si="385"/>
        <v>0</v>
      </c>
      <c r="H149" s="219">
        <f t="shared" si="14"/>
        <v>0</v>
      </c>
      <c r="I149" s="218"/>
      <c r="J149" s="227"/>
      <c r="K149" s="232">
        <f t="shared" si="16"/>
        <v>0</v>
      </c>
      <c r="L149" s="227"/>
      <c r="M149" s="227"/>
      <c r="N149" s="232">
        <f t="shared" si="18"/>
        <v>0</v>
      </c>
      <c r="O149" s="227"/>
      <c r="P149" s="227"/>
      <c r="Q149" s="232">
        <f t="shared" si="20"/>
        <v>0</v>
      </c>
      <c r="R149" s="227"/>
      <c r="S149" s="227"/>
      <c r="T149" s="232">
        <f t="shared" si="22"/>
        <v>0</v>
      </c>
      <c r="U149" s="227"/>
      <c r="V149" s="227"/>
      <c r="W149" s="232">
        <f t="shared" si="24"/>
        <v>0</v>
      </c>
      <c r="X149" s="227"/>
      <c r="Y149" s="227"/>
      <c r="Z149" s="232">
        <f t="shared" si="26"/>
        <v>0</v>
      </c>
      <c r="AA149" s="227"/>
      <c r="AB149" s="227"/>
      <c r="AC149" s="232">
        <f t="shared" si="28"/>
        <v>0</v>
      </c>
      <c r="AD149" s="227"/>
      <c r="AE149" s="227"/>
      <c r="AF149" s="232">
        <f t="shared" si="30"/>
        <v>0</v>
      </c>
      <c r="AG149" s="227"/>
      <c r="AH149" s="227"/>
      <c r="AI149" s="92"/>
      <c r="AJ149" s="232">
        <f t="shared" si="32"/>
        <v>0</v>
      </c>
      <c r="AK149" s="227"/>
      <c r="AL149" s="234"/>
      <c r="AM149" s="227"/>
    </row>
    <row r="150" ht="15.75" hidden="1" customHeight="1" outlineLevel="1">
      <c r="A150" s="220">
        <v>17.0</v>
      </c>
      <c r="B150" s="221" t="s">
        <v>414</v>
      </c>
      <c r="C150" s="220" t="s">
        <v>415</v>
      </c>
      <c r="D150" s="220"/>
      <c r="E150" s="223">
        <f t="shared" ref="E150:G150" si="386">SUM(E151:E157)</f>
        <v>299.5</v>
      </c>
      <c r="F150" s="223">
        <f t="shared" si="386"/>
        <v>0</v>
      </c>
      <c r="G150" s="223">
        <f t="shared" si="386"/>
        <v>299.5</v>
      </c>
      <c r="H150" s="223">
        <f t="shared" si="14"/>
        <v>0</v>
      </c>
      <c r="I150" s="223">
        <f t="shared" ref="I150:J150" si="387">SUM(I151:I157)</f>
        <v>0</v>
      </c>
      <c r="J150" s="220">
        <f t="shared" si="387"/>
        <v>0</v>
      </c>
      <c r="K150" s="220">
        <f t="shared" si="16"/>
        <v>0</v>
      </c>
      <c r="L150" s="220">
        <f t="shared" ref="L150:M150" si="388">SUM(L151:L157)</f>
        <v>0</v>
      </c>
      <c r="M150" s="220">
        <f t="shared" si="388"/>
        <v>0</v>
      </c>
      <c r="N150" s="220">
        <f t="shared" si="18"/>
        <v>0</v>
      </c>
      <c r="O150" s="220">
        <f t="shared" ref="O150:P150" si="389">SUM(O151:O157)</f>
        <v>0</v>
      </c>
      <c r="P150" s="220">
        <f t="shared" si="389"/>
        <v>0</v>
      </c>
      <c r="Q150" s="220">
        <f t="shared" si="20"/>
        <v>0</v>
      </c>
      <c r="R150" s="220">
        <f t="shared" ref="R150:S150" si="390">SUM(R151:R157)</f>
        <v>0</v>
      </c>
      <c r="S150" s="220">
        <f t="shared" si="390"/>
        <v>0</v>
      </c>
      <c r="T150" s="220">
        <f t="shared" si="22"/>
        <v>0</v>
      </c>
      <c r="U150" s="220">
        <f t="shared" ref="U150:V150" si="391">SUM(U151:U157)</f>
        <v>0</v>
      </c>
      <c r="V150" s="220">
        <f t="shared" si="391"/>
        <v>0</v>
      </c>
      <c r="W150" s="220">
        <f t="shared" si="24"/>
        <v>0</v>
      </c>
      <c r="X150" s="220">
        <f t="shared" ref="X150:Y150" si="392">SUM(X151:X157)</f>
        <v>0</v>
      </c>
      <c r="Y150" s="220">
        <f t="shared" si="392"/>
        <v>0</v>
      </c>
      <c r="Z150" s="220">
        <f t="shared" si="26"/>
        <v>0</v>
      </c>
      <c r="AA150" s="220">
        <f t="shared" ref="AA150:AB150" si="393">SUM(AA151:AA157)</f>
        <v>0</v>
      </c>
      <c r="AB150" s="220">
        <f t="shared" si="393"/>
        <v>0</v>
      </c>
      <c r="AC150" s="220">
        <f t="shared" si="28"/>
        <v>0</v>
      </c>
      <c r="AD150" s="220">
        <f t="shared" ref="AD150:AE150" si="394">SUM(AD151:AD157)</f>
        <v>0</v>
      </c>
      <c r="AE150" s="220">
        <f t="shared" si="394"/>
        <v>0</v>
      </c>
      <c r="AF150" s="220">
        <f t="shared" si="30"/>
        <v>56.7</v>
      </c>
      <c r="AG150" s="224">
        <f t="shared" ref="AG150:AH150" si="395">SUM(AG151:AG157)</f>
        <v>0</v>
      </c>
      <c r="AH150" s="224">
        <f t="shared" si="395"/>
        <v>56.7</v>
      </c>
      <c r="AI150" s="225"/>
      <c r="AJ150" s="226">
        <f t="shared" si="32"/>
        <v>242.8</v>
      </c>
      <c r="AK150" s="224">
        <f t="shared" ref="AK150:AL150" si="396">SUM(AK151:AK157)</f>
        <v>0</v>
      </c>
      <c r="AL150" s="224">
        <f t="shared" si="396"/>
        <v>242.8</v>
      </c>
      <c r="AM150" s="224"/>
    </row>
    <row r="151" ht="15.75" hidden="1" customHeight="1" outlineLevel="2">
      <c r="A151" s="227"/>
      <c r="B151" s="228"/>
      <c r="C151" s="229"/>
      <c r="D151" s="230">
        <v>2015.0</v>
      </c>
      <c r="E151" s="218">
        <f t="shared" ref="E151:E157" si="397">SUM(F151:G151)</f>
        <v>27.2</v>
      </c>
      <c r="F151" s="218">
        <f t="shared" ref="F151:F157" si="398">I151+L151+O151+R151+U151+X151+AA151+AD151+AK151+AG151</f>
        <v>0</v>
      </c>
      <c r="G151" s="218">
        <f t="shared" ref="G151:G157" si="399">J151+M151+P151+S151+V151+Y151+AB151+AE151+AH151+AL151</f>
        <v>27.2</v>
      </c>
      <c r="H151" s="219">
        <f t="shared" si="14"/>
        <v>0</v>
      </c>
      <c r="I151" s="218"/>
      <c r="J151" s="227"/>
      <c r="K151" s="232">
        <f t="shared" si="16"/>
        <v>0</v>
      </c>
      <c r="L151" s="227"/>
      <c r="M151" s="227"/>
      <c r="N151" s="232">
        <f t="shared" si="18"/>
        <v>0</v>
      </c>
      <c r="O151" s="227"/>
      <c r="P151" s="227"/>
      <c r="Q151" s="232">
        <f t="shared" si="20"/>
        <v>0</v>
      </c>
      <c r="R151" s="227"/>
      <c r="S151" s="227"/>
      <c r="T151" s="232">
        <f t="shared" si="22"/>
        <v>0</v>
      </c>
      <c r="U151" s="227"/>
      <c r="V151" s="227"/>
      <c r="W151" s="232">
        <f t="shared" si="24"/>
        <v>0</v>
      </c>
      <c r="X151" s="227"/>
      <c r="Y151" s="227"/>
      <c r="Z151" s="232">
        <f t="shared" si="26"/>
        <v>0</v>
      </c>
      <c r="AA151" s="227"/>
      <c r="AB151" s="227"/>
      <c r="AC151" s="232">
        <f t="shared" si="28"/>
        <v>0</v>
      </c>
      <c r="AD151" s="227"/>
      <c r="AE151" s="227"/>
      <c r="AF151" s="232">
        <f t="shared" si="30"/>
        <v>18.8</v>
      </c>
      <c r="AG151" s="227"/>
      <c r="AH151" s="237">
        <v>18.8</v>
      </c>
      <c r="AI151" s="92"/>
      <c r="AJ151" s="232">
        <f t="shared" si="32"/>
        <v>8.4</v>
      </c>
      <c r="AK151" s="227"/>
      <c r="AL151" s="234">
        <v>8.4</v>
      </c>
      <c r="AM151" s="227"/>
    </row>
    <row r="152" ht="15.75" hidden="1" customHeight="1" outlineLevel="2">
      <c r="A152" s="227"/>
      <c r="B152" s="228"/>
      <c r="C152" s="229"/>
      <c r="D152" s="230">
        <v>2016.0</v>
      </c>
      <c r="E152" s="218">
        <f t="shared" si="397"/>
        <v>43.3</v>
      </c>
      <c r="F152" s="218">
        <f t="shared" si="398"/>
        <v>0</v>
      </c>
      <c r="G152" s="218">
        <f t="shared" si="399"/>
        <v>43.3</v>
      </c>
      <c r="H152" s="219">
        <f t="shared" si="14"/>
        <v>0</v>
      </c>
      <c r="I152" s="218"/>
      <c r="J152" s="227"/>
      <c r="K152" s="232">
        <f t="shared" si="16"/>
        <v>0</v>
      </c>
      <c r="L152" s="227"/>
      <c r="M152" s="227"/>
      <c r="N152" s="232">
        <f t="shared" si="18"/>
        <v>0</v>
      </c>
      <c r="O152" s="227"/>
      <c r="P152" s="227"/>
      <c r="Q152" s="232">
        <f t="shared" si="20"/>
        <v>0</v>
      </c>
      <c r="R152" s="227"/>
      <c r="S152" s="227"/>
      <c r="T152" s="232">
        <f t="shared" si="22"/>
        <v>0</v>
      </c>
      <c r="U152" s="227"/>
      <c r="V152" s="227"/>
      <c r="W152" s="232">
        <f t="shared" si="24"/>
        <v>0</v>
      </c>
      <c r="X152" s="227"/>
      <c r="Y152" s="227"/>
      <c r="Z152" s="232">
        <f t="shared" si="26"/>
        <v>0</v>
      </c>
      <c r="AA152" s="227"/>
      <c r="AB152" s="227"/>
      <c r="AC152" s="232">
        <f t="shared" si="28"/>
        <v>0</v>
      </c>
      <c r="AD152" s="227"/>
      <c r="AE152" s="227"/>
      <c r="AF152" s="232">
        <f t="shared" si="30"/>
        <v>0</v>
      </c>
      <c r="AG152" s="227"/>
      <c r="AH152" s="227"/>
      <c r="AI152" s="92"/>
      <c r="AJ152" s="232">
        <f t="shared" si="32"/>
        <v>43.3</v>
      </c>
      <c r="AK152" s="227"/>
      <c r="AL152" s="234">
        <v>43.3</v>
      </c>
      <c r="AM152" s="227"/>
    </row>
    <row r="153" ht="15.75" hidden="1" customHeight="1" outlineLevel="2">
      <c r="A153" s="227"/>
      <c r="B153" s="228"/>
      <c r="C153" s="229"/>
      <c r="D153" s="230">
        <v>2017.0</v>
      </c>
      <c r="E153" s="218">
        <f t="shared" si="397"/>
        <v>51.5</v>
      </c>
      <c r="F153" s="218">
        <f t="shared" si="398"/>
        <v>0</v>
      </c>
      <c r="G153" s="218">
        <f t="shared" si="399"/>
        <v>51.5</v>
      </c>
      <c r="H153" s="219">
        <f t="shared" si="14"/>
        <v>0</v>
      </c>
      <c r="I153" s="218"/>
      <c r="J153" s="227"/>
      <c r="K153" s="232">
        <f t="shared" si="16"/>
        <v>0</v>
      </c>
      <c r="L153" s="227"/>
      <c r="M153" s="227"/>
      <c r="N153" s="232">
        <f t="shared" si="18"/>
        <v>0</v>
      </c>
      <c r="O153" s="227"/>
      <c r="P153" s="227"/>
      <c r="Q153" s="232">
        <f t="shared" si="20"/>
        <v>0</v>
      </c>
      <c r="R153" s="227"/>
      <c r="S153" s="227"/>
      <c r="T153" s="232">
        <f t="shared" si="22"/>
        <v>0</v>
      </c>
      <c r="U153" s="227"/>
      <c r="V153" s="227"/>
      <c r="W153" s="232">
        <f t="shared" si="24"/>
        <v>0</v>
      </c>
      <c r="X153" s="227"/>
      <c r="Y153" s="227"/>
      <c r="Z153" s="232">
        <f t="shared" si="26"/>
        <v>0</v>
      </c>
      <c r="AA153" s="227"/>
      <c r="AB153" s="227"/>
      <c r="AC153" s="232">
        <f t="shared" si="28"/>
        <v>0</v>
      </c>
      <c r="AD153" s="227"/>
      <c r="AE153" s="227"/>
      <c r="AF153" s="232">
        <f t="shared" si="30"/>
        <v>0</v>
      </c>
      <c r="AG153" s="227"/>
      <c r="AH153" s="227"/>
      <c r="AI153" s="92"/>
      <c r="AJ153" s="232">
        <f t="shared" si="32"/>
        <v>51.5</v>
      </c>
      <c r="AK153" s="227"/>
      <c r="AL153" s="234">
        <v>51.5</v>
      </c>
      <c r="AM153" s="227"/>
    </row>
    <row r="154" ht="15.75" hidden="1" customHeight="1" outlineLevel="2">
      <c r="A154" s="227"/>
      <c r="B154" s="228"/>
      <c r="C154" s="229"/>
      <c r="D154" s="230">
        <v>2018.0</v>
      </c>
      <c r="E154" s="218">
        <f t="shared" si="397"/>
        <v>75</v>
      </c>
      <c r="F154" s="218">
        <f t="shared" si="398"/>
        <v>0</v>
      </c>
      <c r="G154" s="218">
        <f t="shared" si="399"/>
        <v>75</v>
      </c>
      <c r="H154" s="219">
        <f t="shared" si="14"/>
        <v>0</v>
      </c>
      <c r="I154" s="218"/>
      <c r="J154" s="227"/>
      <c r="K154" s="232">
        <f t="shared" si="16"/>
        <v>0</v>
      </c>
      <c r="L154" s="227"/>
      <c r="M154" s="227"/>
      <c r="N154" s="232">
        <f t="shared" si="18"/>
        <v>0</v>
      </c>
      <c r="O154" s="227"/>
      <c r="P154" s="227"/>
      <c r="Q154" s="232">
        <f t="shared" si="20"/>
        <v>0</v>
      </c>
      <c r="R154" s="227"/>
      <c r="S154" s="227"/>
      <c r="T154" s="232">
        <f t="shared" si="22"/>
        <v>0</v>
      </c>
      <c r="U154" s="227"/>
      <c r="V154" s="227"/>
      <c r="W154" s="232">
        <f t="shared" si="24"/>
        <v>0</v>
      </c>
      <c r="X154" s="227"/>
      <c r="Y154" s="227"/>
      <c r="Z154" s="232">
        <f t="shared" si="26"/>
        <v>0</v>
      </c>
      <c r="AA154" s="227"/>
      <c r="AB154" s="227"/>
      <c r="AC154" s="232">
        <f t="shared" si="28"/>
        <v>0</v>
      </c>
      <c r="AD154" s="227"/>
      <c r="AE154" s="227"/>
      <c r="AF154" s="232">
        <f t="shared" si="30"/>
        <v>37.9</v>
      </c>
      <c r="AG154" s="227"/>
      <c r="AH154" s="234">
        <v>37.9</v>
      </c>
      <c r="AI154" s="92"/>
      <c r="AJ154" s="232">
        <f t="shared" si="32"/>
        <v>37.1</v>
      </c>
      <c r="AK154" s="227"/>
      <c r="AL154" s="234">
        <v>37.1</v>
      </c>
      <c r="AM154" s="227"/>
    </row>
    <row r="155" ht="15.75" hidden="1" customHeight="1" outlineLevel="2">
      <c r="A155" s="227"/>
      <c r="B155" s="228"/>
      <c r="C155" s="229"/>
      <c r="D155" s="230">
        <v>2019.0</v>
      </c>
      <c r="E155" s="218">
        <f t="shared" si="397"/>
        <v>62.7</v>
      </c>
      <c r="F155" s="218">
        <f t="shared" si="398"/>
        <v>0</v>
      </c>
      <c r="G155" s="218">
        <f t="shared" si="399"/>
        <v>62.7</v>
      </c>
      <c r="H155" s="219">
        <f t="shared" si="14"/>
        <v>0</v>
      </c>
      <c r="I155" s="218"/>
      <c r="J155" s="227"/>
      <c r="K155" s="232">
        <f t="shared" si="16"/>
        <v>0</v>
      </c>
      <c r="L155" s="227"/>
      <c r="M155" s="227"/>
      <c r="N155" s="232">
        <f t="shared" si="18"/>
        <v>0</v>
      </c>
      <c r="O155" s="227"/>
      <c r="P155" s="227"/>
      <c r="Q155" s="232">
        <f t="shared" si="20"/>
        <v>0</v>
      </c>
      <c r="R155" s="227"/>
      <c r="S155" s="227"/>
      <c r="T155" s="232">
        <f t="shared" si="22"/>
        <v>0</v>
      </c>
      <c r="U155" s="227"/>
      <c r="V155" s="227"/>
      <c r="W155" s="232">
        <f t="shared" si="24"/>
        <v>0</v>
      </c>
      <c r="X155" s="227"/>
      <c r="Y155" s="227"/>
      <c r="Z155" s="232">
        <f t="shared" si="26"/>
        <v>0</v>
      </c>
      <c r="AA155" s="227"/>
      <c r="AB155" s="227"/>
      <c r="AC155" s="232">
        <f t="shared" si="28"/>
        <v>0</v>
      </c>
      <c r="AD155" s="227"/>
      <c r="AE155" s="227"/>
      <c r="AF155" s="232">
        <f t="shared" si="30"/>
        <v>0</v>
      </c>
      <c r="AG155" s="227"/>
      <c r="AH155" s="227"/>
      <c r="AI155" s="92"/>
      <c r="AJ155" s="232">
        <f t="shared" si="32"/>
        <v>62.7</v>
      </c>
      <c r="AK155" s="227"/>
      <c r="AL155" s="234">
        <v>62.7</v>
      </c>
      <c r="AM155" s="227"/>
    </row>
    <row r="156" ht="15.75" hidden="1" customHeight="1" outlineLevel="2">
      <c r="A156" s="227"/>
      <c r="B156" s="228"/>
      <c r="C156" s="229"/>
      <c r="D156" s="230">
        <v>2020.0</v>
      </c>
      <c r="E156" s="218">
        <f t="shared" si="397"/>
        <v>39.8</v>
      </c>
      <c r="F156" s="218">
        <f t="shared" si="398"/>
        <v>0</v>
      </c>
      <c r="G156" s="218">
        <f t="shared" si="399"/>
        <v>39.8</v>
      </c>
      <c r="H156" s="219">
        <f t="shared" si="14"/>
        <v>0</v>
      </c>
      <c r="I156" s="218"/>
      <c r="J156" s="227"/>
      <c r="K156" s="232">
        <f t="shared" si="16"/>
        <v>0</v>
      </c>
      <c r="L156" s="227"/>
      <c r="M156" s="227"/>
      <c r="N156" s="232">
        <f t="shared" si="18"/>
        <v>0</v>
      </c>
      <c r="O156" s="227"/>
      <c r="P156" s="227"/>
      <c r="Q156" s="232">
        <f t="shared" si="20"/>
        <v>0</v>
      </c>
      <c r="R156" s="227"/>
      <c r="S156" s="227"/>
      <c r="T156" s="232">
        <f t="shared" si="22"/>
        <v>0</v>
      </c>
      <c r="U156" s="227"/>
      <c r="V156" s="227"/>
      <c r="W156" s="232">
        <f t="shared" si="24"/>
        <v>0</v>
      </c>
      <c r="X156" s="227"/>
      <c r="Y156" s="227"/>
      <c r="Z156" s="232">
        <f t="shared" si="26"/>
        <v>0</v>
      </c>
      <c r="AA156" s="227"/>
      <c r="AB156" s="227"/>
      <c r="AC156" s="232">
        <f t="shared" si="28"/>
        <v>0</v>
      </c>
      <c r="AD156" s="227"/>
      <c r="AE156" s="227"/>
      <c r="AF156" s="232">
        <f t="shared" si="30"/>
        <v>0</v>
      </c>
      <c r="AG156" s="227"/>
      <c r="AH156" s="227"/>
      <c r="AI156" s="92"/>
      <c r="AJ156" s="232">
        <f t="shared" si="32"/>
        <v>39.8</v>
      </c>
      <c r="AK156" s="227"/>
      <c r="AL156" s="234">
        <v>39.8</v>
      </c>
      <c r="AM156" s="227"/>
    </row>
    <row r="157" ht="15.75" hidden="1" customHeight="1" outlineLevel="2">
      <c r="A157" s="227"/>
      <c r="B157" s="228"/>
      <c r="C157" s="229"/>
      <c r="D157" s="236">
        <v>2021.0</v>
      </c>
      <c r="E157" s="218">
        <f t="shared" si="397"/>
        <v>0</v>
      </c>
      <c r="F157" s="218">
        <f t="shared" si="398"/>
        <v>0</v>
      </c>
      <c r="G157" s="218">
        <f t="shared" si="399"/>
        <v>0</v>
      </c>
      <c r="H157" s="219">
        <f t="shared" si="14"/>
        <v>0</v>
      </c>
      <c r="I157" s="218"/>
      <c r="J157" s="227"/>
      <c r="K157" s="232">
        <f t="shared" si="16"/>
        <v>0</v>
      </c>
      <c r="L157" s="227"/>
      <c r="M157" s="227"/>
      <c r="N157" s="232">
        <f t="shared" si="18"/>
        <v>0</v>
      </c>
      <c r="O157" s="227"/>
      <c r="P157" s="227"/>
      <c r="Q157" s="232">
        <f t="shared" si="20"/>
        <v>0</v>
      </c>
      <c r="R157" s="227"/>
      <c r="S157" s="227"/>
      <c r="T157" s="232">
        <f t="shared" si="22"/>
        <v>0</v>
      </c>
      <c r="U157" s="227"/>
      <c r="V157" s="227"/>
      <c r="W157" s="232">
        <f t="shared" si="24"/>
        <v>0</v>
      </c>
      <c r="X157" s="227"/>
      <c r="Y157" s="227"/>
      <c r="Z157" s="232">
        <f t="shared" si="26"/>
        <v>0</v>
      </c>
      <c r="AA157" s="227"/>
      <c r="AB157" s="227"/>
      <c r="AC157" s="232">
        <f t="shared" si="28"/>
        <v>0</v>
      </c>
      <c r="AD157" s="227"/>
      <c r="AE157" s="227"/>
      <c r="AF157" s="232">
        <f t="shared" si="30"/>
        <v>0</v>
      </c>
      <c r="AG157" s="227"/>
      <c r="AH157" s="227"/>
      <c r="AI157" s="92"/>
      <c r="AJ157" s="232">
        <f t="shared" si="32"/>
        <v>0</v>
      </c>
      <c r="AK157" s="227"/>
      <c r="AL157" s="234"/>
      <c r="AM157" s="227"/>
    </row>
    <row r="158" ht="15.75" hidden="1" customHeight="1" outlineLevel="1">
      <c r="A158" s="220">
        <v>18.0</v>
      </c>
      <c r="B158" s="221" t="s">
        <v>416</v>
      </c>
      <c r="C158" s="220" t="s">
        <v>417</v>
      </c>
      <c r="D158" s="220"/>
      <c r="E158" s="223">
        <f t="shared" ref="E158:G158" si="400">SUM(E159:E165)</f>
        <v>967.05711</v>
      </c>
      <c r="F158" s="223">
        <f t="shared" si="400"/>
        <v>100.65711</v>
      </c>
      <c r="G158" s="223">
        <f t="shared" si="400"/>
        <v>866.4</v>
      </c>
      <c r="H158" s="223">
        <f t="shared" si="14"/>
        <v>0</v>
      </c>
      <c r="I158" s="223">
        <f t="shared" ref="I158:J158" si="401">SUM(I159:I165)</f>
        <v>0</v>
      </c>
      <c r="J158" s="220">
        <f t="shared" si="401"/>
        <v>0</v>
      </c>
      <c r="K158" s="220">
        <f t="shared" si="16"/>
        <v>89.45711</v>
      </c>
      <c r="L158" s="220">
        <f t="shared" ref="L158:M158" si="402">SUM(L159:L165)</f>
        <v>89.45711</v>
      </c>
      <c r="M158" s="220">
        <f t="shared" si="402"/>
        <v>0</v>
      </c>
      <c r="N158" s="220">
        <f t="shared" si="18"/>
        <v>0</v>
      </c>
      <c r="O158" s="220">
        <f t="shared" ref="O158:P158" si="403">SUM(O159:O165)</f>
        <v>0</v>
      </c>
      <c r="P158" s="220">
        <f t="shared" si="403"/>
        <v>0</v>
      </c>
      <c r="Q158" s="220">
        <f t="shared" si="20"/>
        <v>0</v>
      </c>
      <c r="R158" s="220">
        <f t="shared" ref="R158:S158" si="404">SUM(R159:R165)</f>
        <v>0</v>
      </c>
      <c r="S158" s="220">
        <f t="shared" si="404"/>
        <v>0</v>
      </c>
      <c r="T158" s="220">
        <f t="shared" si="22"/>
        <v>0</v>
      </c>
      <c r="U158" s="220">
        <f t="shared" ref="U158:V158" si="405">SUM(U159:U165)</f>
        <v>0</v>
      </c>
      <c r="V158" s="220">
        <f t="shared" si="405"/>
        <v>0</v>
      </c>
      <c r="W158" s="220">
        <f t="shared" si="24"/>
        <v>0</v>
      </c>
      <c r="X158" s="220">
        <f t="shared" ref="X158:Y158" si="406">SUM(X159:X165)</f>
        <v>0</v>
      </c>
      <c r="Y158" s="220">
        <f t="shared" si="406"/>
        <v>0</v>
      </c>
      <c r="Z158" s="220">
        <f t="shared" si="26"/>
        <v>0</v>
      </c>
      <c r="AA158" s="220">
        <f t="shared" ref="AA158:AB158" si="407">SUM(AA159:AA165)</f>
        <v>0</v>
      </c>
      <c r="AB158" s="220">
        <f t="shared" si="407"/>
        <v>0</v>
      </c>
      <c r="AC158" s="220">
        <f t="shared" si="28"/>
        <v>0</v>
      </c>
      <c r="AD158" s="220">
        <f t="shared" ref="AD158:AE158" si="408">SUM(AD159:AD165)</f>
        <v>0</v>
      </c>
      <c r="AE158" s="220">
        <f t="shared" si="408"/>
        <v>0</v>
      </c>
      <c r="AF158" s="220">
        <f t="shared" si="30"/>
        <v>224.5</v>
      </c>
      <c r="AG158" s="224">
        <f t="shared" ref="AG158:AH158" si="409">SUM(AG159:AG165)</f>
        <v>0</v>
      </c>
      <c r="AH158" s="224">
        <f t="shared" si="409"/>
        <v>224.5</v>
      </c>
      <c r="AI158" s="225"/>
      <c r="AJ158" s="226">
        <f t="shared" si="32"/>
        <v>653.1</v>
      </c>
      <c r="AK158" s="224">
        <f t="shared" ref="AK158:AL158" si="410">SUM(AK159:AK165)</f>
        <v>11.2</v>
      </c>
      <c r="AL158" s="224">
        <f t="shared" si="410"/>
        <v>641.9</v>
      </c>
      <c r="AM158" s="224"/>
    </row>
    <row r="159" ht="15.75" hidden="1" customHeight="1" outlineLevel="2">
      <c r="A159" s="227"/>
      <c r="B159" s="228"/>
      <c r="C159" s="229"/>
      <c r="D159" s="230">
        <v>2015.0</v>
      </c>
      <c r="E159" s="218">
        <f t="shared" ref="E159:E165" si="412">SUM(F159:G159)</f>
        <v>125.65711</v>
      </c>
      <c r="F159" s="218">
        <f t="shared" ref="F159:G159" si="411">I159+L159+O159+R159+U159+X159+AA159+AD159+AK159+AG159</f>
        <v>100.65711</v>
      </c>
      <c r="G159" s="218">
        <f t="shared" si="411"/>
        <v>25</v>
      </c>
      <c r="H159" s="219">
        <f t="shared" si="14"/>
        <v>0</v>
      </c>
      <c r="I159" s="218"/>
      <c r="J159" s="227"/>
      <c r="K159" s="233">
        <f t="shared" si="16"/>
        <v>89.45711</v>
      </c>
      <c r="L159" s="234">
        <v>89.45711</v>
      </c>
      <c r="M159" s="227"/>
      <c r="N159" s="232">
        <f t="shared" si="18"/>
        <v>0</v>
      </c>
      <c r="O159" s="227"/>
      <c r="P159" s="227"/>
      <c r="Q159" s="232">
        <f t="shared" si="20"/>
        <v>0</v>
      </c>
      <c r="R159" s="227"/>
      <c r="S159" s="227"/>
      <c r="T159" s="232">
        <f t="shared" si="22"/>
        <v>0</v>
      </c>
      <c r="U159" s="227"/>
      <c r="V159" s="227"/>
      <c r="W159" s="232">
        <f t="shared" si="24"/>
        <v>0</v>
      </c>
      <c r="X159" s="227"/>
      <c r="Y159" s="227"/>
      <c r="Z159" s="232">
        <f t="shared" si="26"/>
        <v>0</v>
      </c>
      <c r="AA159" s="227"/>
      <c r="AB159" s="227"/>
      <c r="AC159" s="232">
        <f t="shared" si="28"/>
        <v>0</v>
      </c>
      <c r="AD159" s="227"/>
      <c r="AE159" s="227"/>
      <c r="AF159" s="232">
        <f t="shared" si="30"/>
        <v>3.7</v>
      </c>
      <c r="AG159" s="227"/>
      <c r="AH159" s="234">
        <v>3.7</v>
      </c>
      <c r="AI159" s="92"/>
      <c r="AJ159" s="233">
        <f t="shared" si="32"/>
        <v>32.5</v>
      </c>
      <c r="AK159" s="234">
        <v>11.2</v>
      </c>
      <c r="AL159" s="234">
        <v>21.3</v>
      </c>
      <c r="AM159" s="227"/>
    </row>
    <row r="160" ht="15.75" hidden="1" customHeight="1" outlineLevel="2">
      <c r="A160" s="227"/>
      <c r="B160" s="228"/>
      <c r="C160" s="229"/>
      <c r="D160" s="230">
        <v>2016.0</v>
      </c>
      <c r="E160" s="218">
        <f t="shared" si="412"/>
        <v>80.6</v>
      </c>
      <c r="F160" s="218">
        <f t="shared" ref="F160:G160" si="413">I160+L160+O160+R160+U160+X160+AA160+AD160+AK160+AG160</f>
        <v>0</v>
      </c>
      <c r="G160" s="218">
        <f t="shared" si="413"/>
        <v>80.6</v>
      </c>
      <c r="H160" s="219">
        <f t="shared" si="14"/>
        <v>0</v>
      </c>
      <c r="I160" s="218"/>
      <c r="J160" s="227"/>
      <c r="K160" s="232">
        <f t="shared" si="16"/>
        <v>0</v>
      </c>
      <c r="L160" s="227"/>
      <c r="M160" s="227"/>
      <c r="N160" s="232">
        <f t="shared" si="18"/>
        <v>0</v>
      </c>
      <c r="O160" s="227"/>
      <c r="P160" s="227"/>
      <c r="Q160" s="232">
        <f t="shared" si="20"/>
        <v>0</v>
      </c>
      <c r="R160" s="227"/>
      <c r="S160" s="227"/>
      <c r="T160" s="232">
        <f t="shared" si="22"/>
        <v>0</v>
      </c>
      <c r="U160" s="227"/>
      <c r="V160" s="227"/>
      <c r="W160" s="232">
        <f t="shared" si="24"/>
        <v>0</v>
      </c>
      <c r="X160" s="227"/>
      <c r="Y160" s="227"/>
      <c r="Z160" s="232">
        <f t="shared" si="26"/>
        <v>0</v>
      </c>
      <c r="AA160" s="227"/>
      <c r="AB160" s="227"/>
      <c r="AC160" s="232">
        <f t="shared" si="28"/>
        <v>0</v>
      </c>
      <c r="AD160" s="227"/>
      <c r="AE160" s="227"/>
      <c r="AF160" s="232">
        <f t="shared" si="30"/>
        <v>0</v>
      </c>
      <c r="AG160" s="227"/>
      <c r="AH160" s="227"/>
      <c r="AI160" s="92"/>
      <c r="AJ160" s="232">
        <f t="shared" si="32"/>
        <v>80.6</v>
      </c>
      <c r="AK160" s="227"/>
      <c r="AL160" s="234">
        <v>80.6</v>
      </c>
      <c r="AM160" s="227"/>
    </row>
    <row r="161" ht="15.75" hidden="1" customHeight="1" outlineLevel="2">
      <c r="A161" s="227"/>
      <c r="B161" s="228"/>
      <c r="C161" s="229"/>
      <c r="D161" s="230">
        <v>2017.0</v>
      </c>
      <c r="E161" s="218">
        <f t="shared" si="412"/>
        <v>149</v>
      </c>
      <c r="F161" s="218">
        <f t="shared" ref="F161:G161" si="414">I161+L161+O161+R161+U161+X161+AA161+AD161+AK161+AG161</f>
        <v>0</v>
      </c>
      <c r="G161" s="218">
        <f t="shared" si="414"/>
        <v>149</v>
      </c>
      <c r="H161" s="219">
        <f t="shared" si="14"/>
        <v>0</v>
      </c>
      <c r="I161" s="218"/>
      <c r="J161" s="227"/>
      <c r="K161" s="232">
        <f t="shared" si="16"/>
        <v>0</v>
      </c>
      <c r="L161" s="227"/>
      <c r="M161" s="227"/>
      <c r="N161" s="232">
        <f t="shared" si="18"/>
        <v>0</v>
      </c>
      <c r="O161" s="227"/>
      <c r="P161" s="227"/>
      <c r="Q161" s="232">
        <f t="shared" si="20"/>
        <v>0</v>
      </c>
      <c r="R161" s="227"/>
      <c r="S161" s="227"/>
      <c r="T161" s="232">
        <f t="shared" si="22"/>
        <v>0</v>
      </c>
      <c r="U161" s="227"/>
      <c r="V161" s="227"/>
      <c r="W161" s="232">
        <f t="shared" si="24"/>
        <v>0</v>
      </c>
      <c r="X161" s="227"/>
      <c r="Y161" s="227"/>
      <c r="Z161" s="232">
        <f t="shared" si="26"/>
        <v>0</v>
      </c>
      <c r="AA161" s="227"/>
      <c r="AB161" s="227"/>
      <c r="AC161" s="232">
        <f t="shared" si="28"/>
        <v>0</v>
      </c>
      <c r="AD161" s="227"/>
      <c r="AE161" s="227"/>
      <c r="AF161" s="232">
        <f t="shared" si="30"/>
        <v>52.8</v>
      </c>
      <c r="AG161" s="227"/>
      <c r="AH161" s="234">
        <v>52.8</v>
      </c>
      <c r="AI161" s="92"/>
      <c r="AJ161" s="232">
        <f t="shared" si="32"/>
        <v>96.2</v>
      </c>
      <c r="AK161" s="227"/>
      <c r="AL161" s="234">
        <v>96.2</v>
      </c>
      <c r="AM161" s="227"/>
    </row>
    <row r="162" ht="15.75" hidden="1" customHeight="1" outlineLevel="2">
      <c r="A162" s="227"/>
      <c r="B162" s="228"/>
      <c r="C162" s="229"/>
      <c r="D162" s="230">
        <v>2018.0</v>
      </c>
      <c r="E162" s="218">
        <f t="shared" si="412"/>
        <v>223.3</v>
      </c>
      <c r="F162" s="218">
        <f t="shared" ref="F162:G162" si="415">I162+L162+O162+R162+U162+X162+AA162+AD162+AK162+AG162</f>
        <v>0</v>
      </c>
      <c r="G162" s="218">
        <f t="shared" si="415"/>
        <v>223.3</v>
      </c>
      <c r="H162" s="219">
        <f t="shared" si="14"/>
        <v>0</v>
      </c>
      <c r="I162" s="218"/>
      <c r="J162" s="227"/>
      <c r="K162" s="232">
        <f t="shared" si="16"/>
        <v>0</v>
      </c>
      <c r="L162" s="227"/>
      <c r="M162" s="227"/>
      <c r="N162" s="232">
        <f t="shared" si="18"/>
        <v>0</v>
      </c>
      <c r="O162" s="227"/>
      <c r="P162" s="227"/>
      <c r="Q162" s="232">
        <f t="shared" si="20"/>
        <v>0</v>
      </c>
      <c r="R162" s="227"/>
      <c r="S162" s="227"/>
      <c r="T162" s="232">
        <f t="shared" si="22"/>
        <v>0</v>
      </c>
      <c r="U162" s="227"/>
      <c r="V162" s="227"/>
      <c r="W162" s="232">
        <f t="shared" si="24"/>
        <v>0</v>
      </c>
      <c r="X162" s="227"/>
      <c r="Y162" s="227"/>
      <c r="Z162" s="232">
        <f t="shared" si="26"/>
        <v>0</v>
      </c>
      <c r="AA162" s="227"/>
      <c r="AB162" s="227"/>
      <c r="AC162" s="232">
        <f t="shared" si="28"/>
        <v>0</v>
      </c>
      <c r="AD162" s="227"/>
      <c r="AE162" s="227"/>
      <c r="AF162" s="232">
        <f t="shared" si="30"/>
        <v>0</v>
      </c>
      <c r="AG162" s="227"/>
      <c r="AH162" s="227"/>
      <c r="AI162" s="92"/>
      <c r="AJ162" s="232">
        <f t="shared" si="32"/>
        <v>223.3</v>
      </c>
      <c r="AK162" s="227"/>
      <c r="AL162" s="234">
        <v>223.3</v>
      </c>
      <c r="AM162" s="227"/>
    </row>
    <row r="163" ht="15.75" hidden="1" customHeight="1" outlineLevel="2">
      <c r="A163" s="227"/>
      <c r="B163" s="228"/>
      <c r="C163" s="229"/>
      <c r="D163" s="230">
        <v>2019.0</v>
      </c>
      <c r="E163" s="218">
        <f t="shared" si="412"/>
        <v>297.5</v>
      </c>
      <c r="F163" s="218">
        <f t="shared" ref="F163:G163" si="416">I163+L163+O163+R163+U163+X163+AA163+AD163+AK163+AG163</f>
        <v>0</v>
      </c>
      <c r="G163" s="231">
        <f t="shared" si="416"/>
        <v>297.5</v>
      </c>
      <c r="H163" s="219">
        <f t="shared" si="14"/>
        <v>0</v>
      </c>
      <c r="I163" s="218"/>
      <c r="J163" s="227"/>
      <c r="K163" s="232">
        <f t="shared" si="16"/>
        <v>0</v>
      </c>
      <c r="L163" s="227"/>
      <c r="M163" s="227"/>
      <c r="N163" s="232">
        <f t="shared" si="18"/>
        <v>0</v>
      </c>
      <c r="O163" s="227"/>
      <c r="P163" s="227"/>
      <c r="Q163" s="232">
        <f t="shared" si="20"/>
        <v>0</v>
      </c>
      <c r="R163" s="227"/>
      <c r="S163" s="227"/>
      <c r="T163" s="232">
        <f t="shared" si="22"/>
        <v>0</v>
      </c>
      <c r="U163" s="227"/>
      <c r="V163" s="227"/>
      <c r="W163" s="232">
        <f t="shared" si="24"/>
        <v>0</v>
      </c>
      <c r="X163" s="227"/>
      <c r="Y163" s="227"/>
      <c r="Z163" s="232">
        <f t="shared" si="26"/>
        <v>0</v>
      </c>
      <c r="AA163" s="227"/>
      <c r="AB163" s="227"/>
      <c r="AC163" s="232">
        <f t="shared" si="28"/>
        <v>0</v>
      </c>
      <c r="AD163" s="227"/>
      <c r="AE163" s="227"/>
      <c r="AF163" s="232">
        <f t="shared" si="30"/>
        <v>140</v>
      </c>
      <c r="AG163" s="227"/>
      <c r="AH163" s="234">
        <v>140.0</v>
      </c>
      <c r="AI163" s="92"/>
      <c r="AJ163" s="238">
        <f t="shared" si="32"/>
        <v>157.5</v>
      </c>
      <c r="AK163" s="227"/>
      <c r="AL163" s="239">
        <v>157.5</v>
      </c>
      <c r="AM163" s="227"/>
    </row>
    <row r="164" ht="15.75" hidden="1" customHeight="1" outlineLevel="2">
      <c r="A164" s="227"/>
      <c r="B164" s="228"/>
      <c r="C164" s="229"/>
      <c r="D164" s="230">
        <v>2020.0</v>
      </c>
      <c r="E164" s="218">
        <f t="shared" si="412"/>
        <v>91</v>
      </c>
      <c r="F164" s="218">
        <f t="shared" ref="F164:G164" si="417">I164+L164+O164+R164+U164+X164+AA164+AD164+AK164+AG164</f>
        <v>0</v>
      </c>
      <c r="G164" s="218">
        <f t="shared" si="417"/>
        <v>91</v>
      </c>
      <c r="H164" s="219">
        <f t="shared" si="14"/>
        <v>0</v>
      </c>
      <c r="I164" s="218"/>
      <c r="J164" s="227"/>
      <c r="K164" s="232">
        <f t="shared" si="16"/>
        <v>0</v>
      </c>
      <c r="L164" s="227"/>
      <c r="M164" s="227"/>
      <c r="N164" s="232">
        <f t="shared" si="18"/>
        <v>0</v>
      </c>
      <c r="O164" s="227"/>
      <c r="P164" s="227"/>
      <c r="Q164" s="232">
        <f t="shared" si="20"/>
        <v>0</v>
      </c>
      <c r="R164" s="227"/>
      <c r="S164" s="227"/>
      <c r="T164" s="232">
        <f t="shared" si="22"/>
        <v>0</v>
      </c>
      <c r="U164" s="227"/>
      <c r="V164" s="227"/>
      <c r="W164" s="232">
        <f t="shared" si="24"/>
        <v>0</v>
      </c>
      <c r="X164" s="227"/>
      <c r="Y164" s="227"/>
      <c r="Z164" s="232">
        <f t="shared" si="26"/>
        <v>0</v>
      </c>
      <c r="AA164" s="227"/>
      <c r="AB164" s="227"/>
      <c r="AC164" s="232">
        <f t="shared" si="28"/>
        <v>0</v>
      </c>
      <c r="AD164" s="227"/>
      <c r="AE164" s="227"/>
      <c r="AF164" s="232">
        <f t="shared" si="30"/>
        <v>28</v>
      </c>
      <c r="AG164" s="227"/>
      <c r="AH164" s="234">
        <v>28.0</v>
      </c>
      <c r="AI164" s="92"/>
      <c r="AJ164" s="232">
        <f t="shared" si="32"/>
        <v>63</v>
      </c>
      <c r="AK164" s="227"/>
      <c r="AL164" s="234">
        <v>63.0</v>
      </c>
      <c r="AM164" s="227"/>
    </row>
    <row r="165" ht="15.75" hidden="1" customHeight="1" outlineLevel="2">
      <c r="A165" s="227"/>
      <c r="B165" s="228"/>
      <c r="C165" s="229"/>
      <c r="D165" s="236">
        <v>2021.0</v>
      </c>
      <c r="E165" s="218">
        <f t="shared" si="412"/>
        <v>0</v>
      </c>
      <c r="F165" s="218">
        <f t="shared" ref="F165:G165" si="418">I165+L165+O165+R165+U165+X165+AA165+AD165+AK165+AG165</f>
        <v>0</v>
      </c>
      <c r="G165" s="218">
        <f t="shared" si="418"/>
        <v>0</v>
      </c>
      <c r="H165" s="219">
        <f t="shared" si="14"/>
        <v>0</v>
      </c>
      <c r="I165" s="218"/>
      <c r="J165" s="227"/>
      <c r="K165" s="232">
        <f t="shared" si="16"/>
        <v>0</v>
      </c>
      <c r="L165" s="227"/>
      <c r="M165" s="227"/>
      <c r="N165" s="232">
        <f t="shared" si="18"/>
        <v>0</v>
      </c>
      <c r="O165" s="227"/>
      <c r="P165" s="227"/>
      <c r="Q165" s="232">
        <f t="shared" si="20"/>
        <v>0</v>
      </c>
      <c r="R165" s="227"/>
      <c r="S165" s="227"/>
      <c r="T165" s="232">
        <f t="shared" si="22"/>
        <v>0</v>
      </c>
      <c r="U165" s="227"/>
      <c r="V165" s="227"/>
      <c r="W165" s="232">
        <f t="shared" si="24"/>
        <v>0</v>
      </c>
      <c r="X165" s="227"/>
      <c r="Y165" s="227"/>
      <c r="Z165" s="232">
        <f t="shared" si="26"/>
        <v>0</v>
      </c>
      <c r="AA165" s="227"/>
      <c r="AB165" s="227"/>
      <c r="AC165" s="232">
        <f t="shared" si="28"/>
        <v>0</v>
      </c>
      <c r="AD165" s="227"/>
      <c r="AE165" s="227"/>
      <c r="AF165" s="232">
        <f t="shared" si="30"/>
        <v>0</v>
      </c>
      <c r="AG165" s="227"/>
      <c r="AH165" s="234"/>
      <c r="AI165" s="92"/>
      <c r="AJ165" s="232">
        <f t="shared" si="32"/>
        <v>0</v>
      </c>
      <c r="AK165" s="227"/>
      <c r="AL165" s="234"/>
      <c r="AM165" s="227"/>
    </row>
    <row r="166" ht="15.75" hidden="1" customHeight="1" outlineLevel="1">
      <c r="A166" s="220">
        <v>19.0</v>
      </c>
      <c r="B166" s="221" t="s">
        <v>418</v>
      </c>
      <c r="C166" s="220" t="s">
        <v>419</v>
      </c>
      <c r="D166" s="220"/>
      <c r="E166" s="223">
        <f t="shared" ref="E166:G166" si="419">SUM(E167:E173)</f>
        <v>1076.3798</v>
      </c>
      <c r="F166" s="223">
        <f t="shared" si="419"/>
        <v>263.1798</v>
      </c>
      <c r="G166" s="223">
        <f t="shared" si="419"/>
        <v>813.2</v>
      </c>
      <c r="H166" s="223">
        <f t="shared" si="14"/>
        <v>0</v>
      </c>
      <c r="I166" s="223">
        <f t="shared" ref="I166:J166" si="420">SUM(I167:I173)</f>
        <v>0</v>
      </c>
      <c r="J166" s="220">
        <f t="shared" si="420"/>
        <v>0</v>
      </c>
      <c r="K166" s="220">
        <f t="shared" si="16"/>
        <v>263.1798</v>
      </c>
      <c r="L166" s="220">
        <f t="shared" ref="L166:M166" si="421">SUM(L167:L173)</f>
        <v>263.1798</v>
      </c>
      <c r="M166" s="220">
        <f t="shared" si="421"/>
        <v>0</v>
      </c>
      <c r="N166" s="220">
        <f t="shared" si="18"/>
        <v>0</v>
      </c>
      <c r="O166" s="220">
        <f t="shared" ref="O166:P166" si="422">SUM(O167:O173)</f>
        <v>0</v>
      </c>
      <c r="P166" s="220">
        <f t="shared" si="422"/>
        <v>0</v>
      </c>
      <c r="Q166" s="220">
        <f t="shared" si="20"/>
        <v>0</v>
      </c>
      <c r="R166" s="220">
        <f t="shared" ref="R166:S166" si="423">SUM(R167:R173)</f>
        <v>0</v>
      </c>
      <c r="S166" s="220">
        <f t="shared" si="423"/>
        <v>0</v>
      </c>
      <c r="T166" s="220">
        <f t="shared" si="22"/>
        <v>0</v>
      </c>
      <c r="U166" s="220">
        <f t="shared" ref="U166:V166" si="424">SUM(U167:U173)</f>
        <v>0</v>
      </c>
      <c r="V166" s="220">
        <f t="shared" si="424"/>
        <v>0</v>
      </c>
      <c r="W166" s="220">
        <f t="shared" si="24"/>
        <v>0</v>
      </c>
      <c r="X166" s="220">
        <f t="shared" ref="X166:Y166" si="425">SUM(X167:X173)</f>
        <v>0</v>
      </c>
      <c r="Y166" s="220">
        <f t="shared" si="425"/>
        <v>0</v>
      </c>
      <c r="Z166" s="220">
        <f t="shared" si="26"/>
        <v>0</v>
      </c>
      <c r="AA166" s="220">
        <f t="shared" ref="AA166:AB166" si="426">SUM(AA167:AA173)</f>
        <v>0</v>
      </c>
      <c r="AB166" s="220">
        <f t="shared" si="426"/>
        <v>0</v>
      </c>
      <c r="AC166" s="220">
        <f t="shared" si="28"/>
        <v>0</v>
      </c>
      <c r="AD166" s="220">
        <f t="shared" ref="AD166:AE166" si="427">SUM(AD167:AD173)</f>
        <v>0</v>
      </c>
      <c r="AE166" s="220">
        <f t="shared" si="427"/>
        <v>0</v>
      </c>
      <c r="AF166" s="220">
        <f t="shared" si="30"/>
        <v>297</v>
      </c>
      <c r="AG166" s="224">
        <f t="shared" ref="AG166:AH166" si="428">SUM(AG167:AG173)</f>
        <v>0</v>
      </c>
      <c r="AH166" s="224">
        <f t="shared" si="428"/>
        <v>297</v>
      </c>
      <c r="AI166" s="225"/>
      <c r="AJ166" s="226">
        <f t="shared" si="32"/>
        <v>516.2</v>
      </c>
      <c r="AK166" s="224">
        <f t="shared" ref="AK166:AL166" si="429">SUM(AK167:AK173)</f>
        <v>0</v>
      </c>
      <c r="AL166" s="224">
        <f t="shared" si="429"/>
        <v>516.2</v>
      </c>
      <c r="AM166" s="224"/>
    </row>
    <row r="167" ht="15.75" hidden="1" customHeight="1" outlineLevel="2">
      <c r="A167" s="227"/>
      <c r="B167" s="228"/>
      <c r="C167" s="229"/>
      <c r="D167" s="230">
        <v>2015.0</v>
      </c>
      <c r="E167" s="218">
        <f t="shared" ref="E167:E173" si="431">SUM(F167:G167)</f>
        <v>18.9</v>
      </c>
      <c r="F167" s="218">
        <f t="shared" ref="F167:G167" si="430">I167+L167+O167+R167+U167+X167+AA167+AD167+AK167+AG167</f>
        <v>0</v>
      </c>
      <c r="G167" s="218">
        <f t="shared" si="430"/>
        <v>18.9</v>
      </c>
      <c r="H167" s="219">
        <f t="shared" si="14"/>
        <v>0</v>
      </c>
      <c r="I167" s="218"/>
      <c r="J167" s="227"/>
      <c r="K167" s="232">
        <f t="shared" si="16"/>
        <v>0</v>
      </c>
      <c r="L167" s="227"/>
      <c r="M167" s="227"/>
      <c r="N167" s="232">
        <f t="shared" si="18"/>
        <v>0</v>
      </c>
      <c r="O167" s="227"/>
      <c r="P167" s="227"/>
      <c r="Q167" s="232">
        <f t="shared" si="20"/>
        <v>0</v>
      </c>
      <c r="R167" s="227"/>
      <c r="S167" s="227"/>
      <c r="T167" s="232">
        <f t="shared" si="22"/>
        <v>0</v>
      </c>
      <c r="U167" s="227"/>
      <c r="V167" s="227"/>
      <c r="W167" s="232">
        <f t="shared" si="24"/>
        <v>0</v>
      </c>
      <c r="X167" s="227"/>
      <c r="Y167" s="227"/>
      <c r="Z167" s="232">
        <f t="shared" si="26"/>
        <v>0</v>
      </c>
      <c r="AA167" s="227"/>
      <c r="AB167" s="227"/>
      <c r="AC167" s="232">
        <f t="shared" si="28"/>
        <v>0</v>
      </c>
      <c r="AD167" s="227"/>
      <c r="AE167" s="227"/>
      <c r="AF167" s="232">
        <f t="shared" si="30"/>
        <v>0</v>
      </c>
      <c r="AG167" s="227"/>
      <c r="AH167" s="227"/>
      <c r="AI167" s="92"/>
      <c r="AJ167" s="232">
        <f t="shared" si="32"/>
        <v>18.9</v>
      </c>
      <c r="AK167" s="227"/>
      <c r="AL167" s="234">
        <v>18.9</v>
      </c>
      <c r="AM167" s="227"/>
    </row>
    <row r="168" ht="15.75" hidden="1" customHeight="1" outlineLevel="2">
      <c r="A168" s="227"/>
      <c r="B168" s="228"/>
      <c r="C168" s="229"/>
      <c r="D168" s="230">
        <v>2016.0</v>
      </c>
      <c r="E168" s="218">
        <f t="shared" si="431"/>
        <v>70.3</v>
      </c>
      <c r="F168" s="218">
        <f t="shared" ref="F168:G168" si="432">I168+L168+O168+R168+U168+X168+AA168+AD168+AK168+AG168</f>
        <v>0</v>
      </c>
      <c r="G168" s="218">
        <f t="shared" si="432"/>
        <v>70.3</v>
      </c>
      <c r="H168" s="219">
        <f t="shared" si="14"/>
        <v>0</v>
      </c>
      <c r="I168" s="218"/>
      <c r="J168" s="227"/>
      <c r="K168" s="232">
        <f t="shared" si="16"/>
        <v>0</v>
      </c>
      <c r="L168" s="227"/>
      <c r="M168" s="227"/>
      <c r="N168" s="232">
        <f t="shared" si="18"/>
        <v>0</v>
      </c>
      <c r="O168" s="227"/>
      <c r="P168" s="227"/>
      <c r="Q168" s="232">
        <f t="shared" si="20"/>
        <v>0</v>
      </c>
      <c r="R168" s="227"/>
      <c r="S168" s="227"/>
      <c r="T168" s="232">
        <f t="shared" si="22"/>
        <v>0</v>
      </c>
      <c r="U168" s="227"/>
      <c r="V168" s="227"/>
      <c r="W168" s="232">
        <f t="shared" si="24"/>
        <v>0</v>
      </c>
      <c r="X168" s="227"/>
      <c r="Y168" s="227"/>
      <c r="Z168" s="232">
        <f t="shared" si="26"/>
        <v>0</v>
      </c>
      <c r="AA168" s="227"/>
      <c r="AB168" s="227"/>
      <c r="AC168" s="232">
        <f t="shared" si="28"/>
        <v>0</v>
      </c>
      <c r="AD168" s="227"/>
      <c r="AE168" s="227"/>
      <c r="AF168" s="232">
        <f t="shared" si="30"/>
        <v>0</v>
      </c>
      <c r="AG168" s="227"/>
      <c r="AH168" s="227"/>
      <c r="AI168" s="92"/>
      <c r="AJ168" s="232">
        <f t="shared" si="32"/>
        <v>70.3</v>
      </c>
      <c r="AK168" s="227"/>
      <c r="AL168" s="234">
        <v>70.3</v>
      </c>
      <c r="AM168" s="227"/>
    </row>
    <row r="169" ht="15.75" hidden="1" customHeight="1" outlineLevel="2">
      <c r="A169" s="227"/>
      <c r="B169" s="228"/>
      <c r="C169" s="229"/>
      <c r="D169" s="230">
        <v>2017.0</v>
      </c>
      <c r="E169" s="218">
        <f t="shared" si="431"/>
        <v>179.3</v>
      </c>
      <c r="F169" s="218">
        <f t="shared" ref="F169:G169" si="433">I169+L169+O169+R169+U169+X169+AA169+AD169+AK169+AG169</f>
        <v>0</v>
      </c>
      <c r="G169" s="218">
        <f t="shared" si="433"/>
        <v>179.3</v>
      </c>
      <c r="H169" s="219">
        <f t="shared" si="14"/>
        <v>0</v>
      </c>
      <c r="I169" s="218"/>
      <c r="J169" s="227"/>
      <c r="K169" s="232">
        <f t="shared" si="16"/>
        <v>0</v>
      </c>
      <c r="L169" s="227"/>
      <c r="M169" s="227"/>
      <c r="N169" s="232">
        <f t="shared" si="18"/>
        <v>0</v>
      </c>
      <c r="O169" s="227"/>
      <c r="P169" s="227"/>
      <c r="Q169" s="232">
        <f t="shared" si="20"/>
        <v>0</v>
      </c>
      <c r="R169" s="227"/>
      <c r="S169" s="227"/>
      <c r="T169" s="232">
        <f t="shared" si="22"/>
        <v>0</v>
      </c>
      <c r="U169" s="227"/>
      <c r="V169" s="227"/>
      <c r="W169" s="232">
        <f t="shared" si="24"/>
        <v>0</v>
      </c>
      <c r="X169" s="227"/>
      <c r="Y169" s="227"/>
      <c r="Z169" s="232">
        <f t="shared" si="26"/>
        <v>0</v>
      </c>
      <c r="AA169" s="227"/>
      <c r="AB169" s="227"/>
      <c r="AC169" s="232">
        <f t="shared" si="28"/>
        <v>0</v>
      </c>
      <c r="AD169" s="227"/>
      <c r="AE169" s="227"/>
      <c r="AF169" s="232">
        <f t="shared" si="30"/>
        <v>0</v>
      </c>
      <c r="AG169" s="227"/>
      <c r="AH169" s="234"/>
      <c r="AI169" s="92"/>
      <c r="AJ169" s="232">
        <f t="shared" si="32"/>
        <v>179.3</v>
      </c>
      <c r="AK169" s="227"/>
      <c r="AL169" s="234">
        <v>179.3</v>
      </c>
      <c r="AM169" s="227"/>
    </row>
    <row r="170" ht="15.75" hidden="1" customHeight="1" outlineLevel="2">
      <c r="A170" s="227"/>
      <c r="B170" s="228"/>
      <c r="C170" s="229"/>
      <c r="D170" s="230">
        <v>2018.0</v>
      </c>
      <c r="E170" s="218">
        <f t="shared" si="431"/>
        <v>201.9</v>
      </c>
      <c r="F170" s="218">
        <f t="shared" ref="F170:G170" si="434">I170+L170+O170+R170+U170+X170+AA170+AD170+AK170+AG170</f>
        <v>0</v>
      </c>
      <c r="G170" s="218">
        <f t="shared" si="434"/>
        <v>201.9</v>
      </c>
      <c r="H170" s="219">
        <f t="shared" si="14"/>
        <v>0</v>
      </c>
      <c r="I170" s="218"/>
      <c r="J170" s="227"/>
      <c r="K170" s="232">
        <f t="shared" si="16"/>
        <v>0</v>
      </c>
      <c r="L170" s="227"/>
      <c r="M170" s="227"/>
      <c r="N170" s="232">
        <f t="shared" si="18"/>
        <v>0</v>
      </c>
      <c r="O170" s="227"/>
      <c r="P170" s="227"/>
      <c r="Q170" s="232">
        <f t="shared" si="20"/>
        <v>0</v>
      </c>
      <c r="R170" s="227"/>
      <c r="S170" s="227"/>
      <c r="T170" s="232">
        <f t="shared" si="22"/>
        <v>0</v>
      </c>
      <c r="U170" s="227"/>
      <c r="V170" s="227"/>
      <c r="W170" s="232">
        <f t="shared" si="24"/>
        <v>0</v>
      </c>
      <c r="X170" s="227"/>
      <c r="Y170" s="227"/>
      <c r="Z170" s="232">
        <f t="shared" si="26"/>
        <v>0</v>
      </c>
      <c r="AA170" s="227"/>
      <c r="AB170" s="227"/>
      <c r="AC170" s="232">
        <f t="shared" si="28"/>
        <v>0</v>
      </c>
      <c r="AD170" s="227"/>
      <c r="AE170" s="227"/>
      <c r="AF170" s="232">
        <f t="shared" si="30"/>
        <v>89.8</v>
      </c>
      <c r="AG170" s="227"/>
      <c r="AH170" s="234">
        <v>89.8</v>
      </c>
      <c r="AI170" s="92"/>
      <c r="AJ170" s="232">
        <f t="shared" si="32"/>
        <v>112.1</v>
      </c>
      <c r="AK170" s="227"/>
      <c r="AL170" s="234">
        <v>112.1</v>
      </c>
      <c r="AM170" s="227"/>
    </row>
    <row r="171" ht="15.75" hidden="1" customHeight="1" outlineLevel="2">
      <c r="A171" s="227"/>
      <c r="B171" s="228"/>
      <c r="C171" s="229"/>
      <c r="D171" s="230">
        <v>2019.0</v>
      </c>
      <c r="E171" s="218">
        <f t="shared" si="431"/>
        <v>463.6798</v>
      </c>
      <c r="F171" s="218">
        <f t="shared" ref="F171:G171" si="435">I171+L171+O171+R171+U171+X171+AA171+AD171+AK171+AG171</f>
        <v>144.1798</v>
      </c>
      <c r="G171" s="218">
        <f t="shared" si="435"/>
        <v>319.5</v>
      </c>
      <c r="H171" s="219">
        <f t="shared" si="14"/>
        <v>0</v>
      </c>
      <c r="I171" s="218"/>
      <c r="J171" s="227"/>
      <c r="K171" s="233">
        <f t="shared" si="16"/>
        <v>144.1798</v>
      </c>
      <c r="L171" s="234">
        <v>144.1798</v>
      </c>
      <c r="M171" s="227"/>
      <c r="N171" s="232">
        <f t="shared" si="18"/>
        <v>0</v>
      </c>
      <c r="O171" s="227"/>
      <c r="P171" s="227"/>
      <c r="Q171" s="232">
        <f t="shared" si="20"/>
        <v>0</v>
      </c>
      <c r="R171" s="227"/>
      <c r="S171" s="227"/>
      <c r="T171" s="232">
        <f t="shared" si="22"/>
        <v>0</v>
      </c>
      <c r="U171" s="227"/>
      <c r="V171" s="227"/>
      <c r="W171" s="232">
        <f t="shared" si="24"/>
        <v>0</v>
      </c>
      <c r="X171" s="227"/>
      <c r="Y171" s="227"/>
      <c r="Z171" s="232">
        <f t="shared" si="26"/>
        <v>0</v>
      </c>
      <c r="AA171" s="227"/>
      <c r="AB171" s="227"/>
      <c r="AC171" s="232">
        <f t="shared" si="28"/>
        <v>0</v>
      </c>
      <c r="AD171" s="227"/>
      <c r="AE171" s="227"/>
      <c r="AF171" s="232">
        <f t="shared" si="30"/>
        <v>207.2</v>
      </c>
      <c r="AG171" s="227"/>
      <c r="AH171" s="234">
        <v>207.2</v>
      </c>
      <c r="AI171" s="92"/>
      <c r="AJ171" s="232">
        <f t="shared" si="32"/>
        <v>112.3</v>
      </c>
      <c r="AK171" s="227"/>
      <c r="AL171" s="234">
        <v>112.3</v>
      </c>
      <c r="AM171" s="227"/>
    </row>
    <row r="172" ht="15.75" hidden="1" customHeight="1" outlineLevel="2">
      <c r="A172" s="227"/>
      <c r="B172" s="228"/>
      <c r="C172" s="229"/>
      <c r="D172" s="230">
        <v>2020.0</v>
      </c>
      <c r="E172" s="218">
        <f t="shared" si="431"/>
        <v>142.3</v>
      </c>
      <c r="F172" s="218">
        <f t="shared" ref="F172:G172" si="436">I172+L172+O172+R172+U172+X172+AA172+AD172+AK172+AG172</f>
        <v>119</v>
      </c>
      <c r="G172" s="218">
        <f t="shared" si="436"/>
        <v>23.3</v>
      </c>
      <c r="H172" s="219">
        <f t="shared" si="14"/>
        <v>0</v>
      </c>
      <c r="I172" s="218"/>
      <c r="J172" s="227"/>
      <c r="K172" s="233">
        <f t="shared" si="16"/>
        <v>119</v>
      </c>
      <c r="L172" s="234">
        <v>119.0</v>
      </c>
      <c r="M172" s="227"/>
      <c r="N172" s="232">
        <f t="shared" si="18"/>
        <v>0</v>
      </c>
      <c r="O172" s="227"/>
      <c r="P172" s="227"/>
      <c r="Q172" s="232">
        <f t="shared" si="20"/>
        <v>0</v>
      </c>
      <c r="R172" s="227"/>
      <c r="S172" s="227"/>
      <c r="T172" s="232">
        <f t="shared" si="22"/>
        <v>0</v>
      </c>
      <c r="U172" s="227"/>
      <c r="V172" s="227"/>
      <c r="W172" s="232">
        <f t="shared" si="24"/>
        <v>0</v>
      </c>
      <c r="X172" s="227"/>
      <c r="Y172" s="227"/>
      <c r="Z172" s="232">
        <f t="shared" si="26"/>
        <v>0</v>
      </c>
      <c r="AA172" s="227"/>
      <c r="AB172" s="227"/>
      <c r="AC172" s="232">
        <f t="shared" si="28"/>
        <v>0</v>
      </c>
      <c r="AD172" s="227"/>
      <c r="AE172" s="227"/>
      <c r="AF172" s="232">
        <f t="shared" si="30"/>
        <v>0</v>
      </c>
      <c r="AG172" s="227"/>
      <c r="AH172" s="227"/>
      <c r="AI172" s="92"/>
      <c r="AJ172" s="232">
        <f t="shared" si="32"/>
        <v>23.3</v>
      </c>
      <c r="AK172" s="227"/>
      <c r="AL172" s="234">
        <v>23.3</v>
      </c>
      <c r="AM172" s="227"/>
    </row>
    <row r="173" ht="15.75" hidden="1" customHeight="1" outlineLevel="2">
      <c r="A173" s="227"/>
      <c r="B173" s="228"/>
      <c r="C173" s="229"/>
      <c r="D173" s="236">
        <v>2021.0</v>
      </c>
      <c r="E173" s="218">
        <f t="shared" si="431"/>
        <v>0</v>
      </c>
      <c r="F173" s="218">
        <f t="shared" ref="F173:G173" si="437">I173+L173+O173+R173+U173+X173+AA173+AD173+AK173+AG173</f>
        <v>0</v>
      </c>
      <c r="G173" s="218">
        <f t="shared" si="437"/>
        <v>0</v>
      </c>
      <c r="H173" s="219">
        <f t="shared" si="14"/>
        <v>0</v>
      </c>
      <c r="I173" s="218"/>
      <c r="J173" s="227"/>
      <c r="K173" s="232">
        <f t="shared" si="16"/>
        <v>0</v>
      </c>
      <c r="L173" s="227"/>
      <c r="M173" s="227"/>
      <c r="N173" s="232">
        <f t="shared" si="18"/>
        <v>0</v>
      </c>
      <c r="O173" s="227"/>
      <c r="P173" s="227"/>
      <c r="Q173" s="232">
        <f t="shared" si="20"/>
        <v>0</v>
      </c>
      <c r="R173" s="227"/>
      <c r="S173" s="227"/>
      <c r="T173" s="232">
        <f t="shared" si="22"/>
        <v>0</v>
      </c>
      <c r="U173" s="227"/>
      <c r="V173" s="227"/>
      <c r="W173" s="232">
        <f t="shared" si="24"/>
        <v>0</v>
      </c>
      <c r="X173" s="227"/>
      <c r="Y173" s="227"/>
      <c r="Z173" s="232">
        <f t="shared" si="26"/>
        <v>0</v>
      </c>
      <c r="AA173" s="227"/>
      <c r="AB173" s="227"/>
      <c r="AC173" s="232">
        <f t="shared" si="28"/>
        <v>0</v>
      </c>
      <c r="AD173" s="227"/>
      <c r="AE173" s="227"/>
      <c r="AF173" s="232">
        <f t="shared" si="30"/>
        <v>0</v>
      </c>
      <c r="AG173" s="227"/>
      <c r="AH173" s="227"/>
      <c r="AI173" s="92"/>
      <c r="AJ173" s="232">
        <f t="shared" si="32"/>
        <v>0</v>
      </c>
      <c r="AK173" s="227"/>
      <c r="AL173" s="234"/>
      <c r="AM173" s="227"/>
    </row>
    <row r="174" ht="15.75" hidden="1" customHeight="1" outlineLevel="1">
      <c r="A174" s="220">
        <v>20.0</v>
      </c>
      <c r="B174" s="221" t="s">
        <v>420</v>
      </c>
      <c r="C174" s="220" t="s">
        <v>421</v>
      </c>
      <c r="D174" s="220"/>
      <c r="E174" s="223">
        <f t="shared" ref="E174:G174" si="438">SUM(E175:E181)</f>
        <v>1603.7649</v>
      </c>
      <c r="F174" s="223">
        <f t="shared" si="438"/>
        <v>993.6649</v>
      </c>
      <c r="G174" s="223">
        <f t="shared" si="438"/>
        <v>610.1</v>
      </c>
      <c r="H174" s="223">
        <f t="shared" si="14"/>
        <v>0</v>
      </c>
      <c r="I174" s="223">
        <f t="shared" ref="I174:J174" si="439">SUM(I175:I181)</f>
        <v>0</v>
      </c>
      <c r="J174" s="220">
        <f t="shared" si="439"/>
        <v>0</v>
      </c>
      <c r="K174" s="220">
        <f t="shared" si="16"/>
        <v>124.6649</v>
      </c>
      <c r="L174" s="220">
        <f t="shared" ref="L174:M174" si="440">SUM(L175:L181)</f>
        <v>124.6649</v>
      </c>
      <c r="M174" s="220">
        <f t="shared" si="440"/>
        <v>0</v>
      </c>
      <c r="N174" s="220">
        <f t="shared" si="18"/>
        <v>0</v>
      </c>
      <c r="O174" s="220">
        <f t="shared" ref="O174:P174" si="441">SUM(O175:O181)</f>
        <v>0</v>
      </c>
      <c r="P174" s="220">
        <f t="shared" si="441"/>
        <v>0</v>
      </c>
      <c r="Q174" s="220">
        <f t="shared" si="20"/>
        <v>0</v>
      </c>
      <c r="R174" s="220">
        <f t="shared" ref="R174:S174" si="442">SUM(R175:R181)</f>
        <v>0</v>
      </c>
      <c r="S174" s="220">
        <f t="shared" si="442"/>
        <v>0</v>
      </c>
      <c r="T174" s="220">
        <f t="shared" si="22"/>
        <v>0</v>
      </c>
      <c r="U174" s="220">
        <f t="shared" ref="U174:V174" si="443">SUM(U175:U181)</f>
        <v>0</v>
      </c>
      <c r="V174" s="220">
        <f t="shared" si="443"/>
        <v>0</v>
      </c>
      <c r="W174" s="220">
        <f t="shared" si="24"/>
        <v>0</v>
      </c>
      <c r="X174" s="220">
        <f t="shared" ref="X174:Y174" si="444">SUM(X175:X181)</f>
        <v>0</v>
      </c>
      <c r="Y174" s="220">
        <f t="shared" si="444"/>
        <v>0</v>
      </c>
      <c r="Z174" s="220">
        <f t="shared" si="26"/>
        <v>0</v>
      </c>
      <c r="AA174" s="220">
        <f t="shared" ref="AA174:AB174" si="445">SUM(AA175:AA181)</f>
        <v>0</v>
      </c>
      <c r="AB174" s="220">
        <f t="shared" si="445"/>
        <v>0</v>
      </c>
      <c r="AC174" s="220">
        <f t="shared" si="28"/>
        <v>0</v>
      </c>
      <c r="AD174" s="220">
        <f t="shared" ref="AD174:AE174" si="446">SUM(AD175:AD181)</f>
        <v>0</v>
      </c>
      <c r="AE174" s="220">
        <f t="shared" si="446"/>
        <v>0</v>
      </c>
      <c r="AF174" s="220">
        <f t="shared" si="30"/>
        <v>1008.9</v>
      </c>
      <c r="AG174" s="224">
        <f t="shared" ref="AG174:AH174" si="447">SUM(AG175:AG181)</f>
        <v>869</v>
      </c>
      <c r="AH174" s="224">
        <f t="shared" si="447"/>
        <v>139.9</v>
      </c>
      <c r="AI174" s="225"/>
      <c r="AJ174" s="226">
        <f t="shared" si="32"/>
        <v>470.2</v>
      </c>
      <c r="AK174" s="224">
        <f t="shared" ref="AK174:AL174" si="448">SUM(AK175:AK181)</f>
        <v>0</v>
      </c>
      <c r="AL174" s="224">
        <f t="shared" si="448"/>
        <v>470.2</v>
      </c>
      <c r="AM174" s="224"/>
    </row>
    <row r="175" ht="15.75" hidden="1" customHeight="1" outlineLevel="2">
      <c r="A175" s="227"/>
      <c r="B175" s="228"/>
      <c r="C175" s="229"/>
      <c r="D175" s="230">
        <v>2015.0</v>
      </c>
      <c r="E175" s="218">
        <f t="shared" ref="E175:E181" si="450">SUM(F175:G175)</f>
        <v>16.2</v>
      </c>
      <c r="F175" s="218">
        <f t="shared" ref="F175:G175" si="449">I175+L175+O175+R175+U175+X175+AA175+AD175+AK175+AG175</f>
        <v>0</v>
      </c>
      <c r="G175" s="218">
        <f t="shared" si="449"/>
        <v>16.2</v>
      </c>
      <c r="H175" s="219">
        <f t="shared" si="14"/>
        <v>0</v>
      </c>
      <c r="I175" s="218"/>
      <c r="J175" s="227"/>
      <c r="K175" s="232">
        <f t="shared" si="16"/>
        <v>0</v>
      </c>
      <c r="L175" s="227"/>
      <c r="M175" s="227"/>
      <c r="N175" s="232">
        <f t="shared" si="18"/>
        <v>0</v>
      </c>
      <c r="O175" s="227"/>
      <c r="P175" s="227"/>
      <c r="Q175" s="232">
        <f t="shared" si="20"/>
        <v>0</v>
      </c>
      <c r="R175" s="227"/>
      <c r="S175" s="227"/>
      <c r="T175" s="232">
        <f t="shared" si="22"/>
        <v>0</v>
      </c>
      <c r="U175" s="227"/>
      <c r="V175" s="227"/>
      <c r="W175" s="232">
        <f t="shared" si="24"/>
        <v>0</v>
      </c>
      <c r="X175" s="227"/>
      <c r="Y175" s="227"/>
      <c r="Z175" s="232">
        <f t="shared" si="26"/>
        <v>0</v>
      </c>
      <c r="AA175" s="227"/>
      <c r="AB175" s="227"/>
      <c r="AC175" s="232">
        <f t="shared" si="28"/>
        <v>0</v>
      </c>
      <c r="AD175" s="227"/>
      <c r="AE175" s="227"/>
      <c r="AF175" s="232">
        <f t="shared" si="30"/>
        <v>0</v>
      </c>
      <c r="AG175" s="227"/>
      <c r="AH175" s="227"/>
      <c r="AI175" s="92"/>
      <c r="AJ175" s="232">
        <f t="shared" si="32"/>
        <v>16.2</v>
      </c>
      <c r="AK175" s="227"/>
      <c r="AL175" s="234">
        <v>16.2</v>
      </c>
      <c r="AM175" s="227"/>
    </row>
    <row r="176" ht="15.75" hidden="1" customHeight="1" outlineLevel="2">
      <c r="A176" s="227"/>
      <c r="B176" s="228"/>
      <c r="C176" s="229"/>
      <c r="D176" s="230">
        <v>2016.0</v>
      </c>
      <c r="E176" s="218">
        <f t="shared" si="450"/>
        <v>100.1</v>
      </c>
      <c r="F176" s="218">
        <f t="shared" ref="F176:G176" si="451">I176+L176+O176+R176+U176+X176+AA176+AD176+AK176+AG176</f>
        <v>0</v>
      </c>
      <c r="G176" s="218">
        <f t="shared" si="451"/>
        <v>100.1</v>
      </c>
      <c r="H176" s="219">
        <f t="shared" si="14"/>
        <v>0</v>
      </c>
      <c r="I176" s="218"/>
      <c r="J176" s="227"/>
      <c r="K176" s="232">
        <f t="shared" si="16"/>
        <v>0</v>
      </c>
      <c r="L176" s="227"/>
      <c r="M176" s="227"/>
      <c r="N176" s="232">
        <f t="shared" si="18"/>
        <v>0</v>
      </c>
      <c r="O176" s="227"/>
      <c r="P176" s="227"/>
      <c r="Q176" s="232">
        <f t="shared" si="20"/>
        <v>0</v>
      </c>
      <c r="R176" s="227"/>
      <c r="S176" s="227"/>
      <c r="T176" s="232">
        <f t="shared" si="22"/>
        <v>0</v>
      </c>
      <c r="U176" s="227"/>
      <c r="V176" s="227"/>
      <c r="W176" s="232">
        <f t="shared" si="24"/>
        <v>0</v>
      </c>
      <c r="X176" s="227"/>
      <c r="Y176" s="227"/>
      <c r="Z176" s="232">
        <f t="shared" si="26"/>
        <v>0</v>
      </c>
      <c r="AA176" s="227"/>
      <c r="AB176" s="227"/>
      <c r="AC176" s="232">
        <f t="shared" si="28"/>
        <v>0</v>
      </c>
      <c r="AD176" s="227"/>
      <c r="AE176" s="227"/>
      <c r="AF176" s="232">
        <f t="shared" si="30"/>
        <v>18</v>
      </c>
      <c r="AG176" s="227"/>
      <c r="AH176" s="234">
        <v>18.0</v>
      </c>
      <c r="AI176" s="92"/>
      <c r="AJ176" s="232">
        <f t="shared" si="32"/>
        <v>82.1</v>
      </c>
      <c r="AK176" s="227"/>
      <c r="AL176" s="234">
        <v>82.1</v>
      </c>
      <c r="AM176" s="227"/>
    </row>
    <row r="177" ht="15.75" hidden="1" customHeight="1" outlineLevel="2">
      <c r="A177" s="227"/>
      <c r="B177" s="228"/>
      <c r="C177" s="229"/>
      <c r="D177" s="230">
        <v>2017.0</v>
      </c>
      <c r="E177" s="218">
        <f t="shared" si="450"/>
        <v>254.2649</v>
      </c>
      <c r="F177" s="218">
        <f t="shared" ref="F177:G177" si="452">I177+L177+O177+R177+U177+X177+AA177+AD177+AK177+AG177</f>
        <v>124.6649</v>
      </c>
      <c r="G177" s="218">
        <f t="shared" si="452"/>
        <v>129.6</v>
      </c>
      <c r="H177" s="219">
        <f t="shared" si="14"/>
        <v>0</v>
      </c>
      <c r="I177" s="218"/>
      <c r="J177" s="227"/>
      <c r="K177" s="232">
        <f t="shared" si="16"/>
        <v>124.6649</v>
      </c>
      <c r="L177" s="234">
        <v>124.6649</v>
      </c>
      <c r="M177" s="227"/>
      <c r="N177" s="232">
        <f t="shared" si="18"/>
        <v>0</v>
      </c>
      <c r="O177" s="227"/>
      <c r="P177" s="227"/>
      <c r="Q177" s="232">
        <f t="shared" si="20"/>
        <v>0</v>
      </c>
      <c r="R177" s="227"/>
      <c r="S177" s="227"/>
      <c r="T177" s="232">
        <f t="shared" si="22"/>
        <v>0</v>
      </c>
      <c r="U177" s="227"/>
      <c r="V177" s="227"/>
      <c r="W177" s="232">
        <f t="shared" si="24"/>
        <v>0</v>
      </c>
      <c r="X177" s="227"/>
      <c r="Y177" s="227"/>
      <c r="Z177" s="232">
        <f t="shared" si="26"/>
        <v>0</v>
      </c>
      <c r="AA177" s="227"/>
      <c r="AB177" s="227"/>
      <c r="AC177" s="232">
        <f t="shared" si="28"/>
        <v>0</v>
      </c>
      <c r="AD177" s="227"/>
      <c r="AE177" s="227"/>
      <c r="AF177" s="233">
        <f t="shared" si="30"/>
        <v>49.3</v>
      </c>
      <c r="AG177" s="234"/>
      <c r="AH177" s="234">
        <v>49.3</v>
      </c>
      <c r="AI177" s="92"/>
      <c r="AJ177" s="232">
        <f t="shared" si="32"/>
        <v>80.3</v>
      </c>
      <c r="AK177" s="227"/>
      <c r="AL177" s="234">
        <v>80.3</v>
      </c>
      <c r="AM177" s="227"/>
    </row>
    <row r="178" ht="15.75" hidden="1" customHeight="1" outlineLevel="2">
      <c r="A178" s="227"/>
      <c r="B178" s="228"/>
      <c r="C178" s="229"/>
      <c r="D178" s="230">
        <v>2018.0</v>
      </c>
      <c r="E178" s="218">
        <f t="shared" si="450"/>
        <v>223.2</v>
      </c>
      <c r="F178" s="218">
        <f t="shared" ref="F178:G178" si="453">I178+L178+O178+R178+U178+X178+AA178+AD178+AK178+AG178</f>
        <v>0</v>
      </c>
      <c r="G178" s="218">
        <f t="shared" si="453"/>
        <v>223.2</v>
      </c>
      <c r="H178" s="219">
        <f t="shared" si="14"/>
        <v>0</v>
      </c>
      <c r="I178" s="218"/>
      <c r="J178" s="227"/>
      <c r="K178" s="232">
        <f t="shared" si="16"/>
        <v>0</v>
      </c>
      <c r="L178" s="227"/>
      <c r="M178" s="227"/>
      <c r="N178" s="232">
        <f t="shared" si="18"/>
        <v>0</v>
      </c>
      <c r="O178" s="227"/>
      <c r="P178" s="227"/>
      <c r="Q178" s="232">
        <f t="shared" si="20"/>
        <v>0</v>
      </c>
      <c r="R178" s="227"/>
      <c r="S178" s="227"/>
      <c r="T178" s="232">
        <f t="shared" si="22"/>
        <v>0</v>
      </c>
      <c r="U178" s="227"/>
      <c r="V178" s="227"/>
      <c r="W178" s="232">
        <f t="shared" si="24"/>
        <v>0</v>
      </c>
      <c r="X178" s="227"/>
      <c r="Y178" s="227"/>
      <c r="Z178" s="232">
        <f t="shared" si="26"/>
        <v>0</v>
      </c>
      <c r="AA178" s="227"/>
      <c r="AB178" s="227"/>
      <c r="AC178" s="232">
        <f t="shared" si="28"/>
        <v>0</v>
      </c>
      <c r="AD178" s="227"/>
      <c r="AE178" s="227"/>
      <c r="AF178" s="232">
        <f t="shared" si="30"/>
        <v>70.8</v>
      </c>
      <c r="AG178" s="227"/>
      <c r="AH178" s="234">
        <v>70.8</v>
      </c>
      <c r="AI178" s="92"/>
      <c r="AJ178" s="232">
        <f t="shared" si="32"/>
        <v>152.4</v>
      </c>
      <c r="AK178" s="227"/>
      <c r="AL178" s="234">
        <v>152.4</v>
      </c>
      <c r="AM178" s="227"/>
    </row>
    <row r="179" ht="15.75" hidden="1" customHeight="1" outlineLevel="2">
      <c r="A179" s="227"/>
      <c r="B179" s="228"/>
      <c r="C179" s="229"/>
      <c r="D179" s="230">
        <v>2019.0</v>
      </c>
      <c r="E179" s="218">
        <f t="shared" si="450"/>
        <v>98.4</v>
      </c>
      <c r="F179" s="218">
        <f t="shared" ref="F179:G179" si="454">I179+L179+O179+R179+U179+X179+AA179+AD179+AK179+AG179</f>
        <v>0</v>
      </c>
      <c r="G179" s="218">
        <f t="shared" si="454"/>
        <v>98.4</v>
      </c>
      <c r="H179" s="219">
        <f t="shared" si="14"/>
        <v>0</v>
      </c>
      <c r="I179" s="218"/>
      <c r="J179" s="227"/>
      <c r="K179" s="232">
        <f t="shared" si="16"/>
        <v>0</v>
      </c>
      <c r="L179" s="227"/>
      <c r="M179" s="227"/>
      <c r="N179" s="232">
        <f t="shared" si="18"/>
        <v>0</v>
      </c>
      <c r="O179" s="227"/>
      <c r="P179" s="227"/>
      <c r="Q179" s="232">
        <f t="shared" si="20"/>
        <v>0</v>
      </c>
      <c r="R179" s="227"/>
      <c r="S179" s="227"/>
      <c r="T179" s="232">
        <f t="shared" si="22"/>
        <v>0</v>
      </c>
      <c r="U179" s="227"/>
      <c r="V179" s="227"/>
      <c r="W179" s="232">
        <f t="shared" si="24"/>
        <v>0</v>
      </c>
      <c r="X179" s="227"/>
      <c r="Y179" s="227"/>
      <c r="Z179" s="232">
        <f t="shared" si="26"/>
        <v>0</v>
      </c>
      <c r="AA179" s="227"/>
      <c r="AB179" s="227"/>
      <c r="AC179" s="232">
        <f t="shared" si="28"/>
        <v>0</v>
      </c>
      <c r="AD179" s="227"/>
      <c r="AE179" s="227"/>
      <c r="AF179" s="232">
        <f t="shared" si="30"/>
        <v>1.8</v>
      </c>
      <c r="AG179" s="227"/>
      <c r="AH179" s="234">
        <v>1.8</v>
      </c>
      <c r="AI179" s="92"/>
      <c r="AJ179" s="232">
        <f t="shared" si="32"/>
        <v>96.6</v>
      </c>
      <c r="AK179" s="227"/>
      <c r="AL179" s="234">
        <v>96.6</v>
      </c>
      <c r="AM179" s="227"/>
    </row>
    <row r="180" ht="15.75" hidden="1" customHeight="1" outlineLevel="2">
      <c r="A180" s="227"/>
      <c r="B180" s="228"/>
      <c r="C180" s="229"/>
      <c r="D180" s="230">
        <v>2020.0</v>
      </c>
      <c r="E180" s="218">
        <f t="shared" si="450"/>
        <v>911.6</v>
      </c>
      <c r="F180" s="218">
        <f t="shared" ref="F180:G180" si="455">I180+L180+O180+R180+U180+X180+AA180+AD180+AK180+AG180</f>
        <v>869</v>
      </c>
      <c r="G180" s="218">
        <f t="shared" si="455"/>
        <v>42.6</v>
      </c>
      <c r="H180" s="219">
        <f t="shared" si="14"/>
        <v>0</v>
      </c>
      <c r="I180" s="218"/>
      <c r="J180" s="227"/>
      <c r="K180" s="232">
        <f t="shared" si="16"/>
        <v>0</v>
      </c>
      <c r="L180" s="227"/>
      <c r="M180" s="227"/>
      <c r="N180" s="232">
        <f t="shared" si="18"/>
        <v>0</v>
      </c>
      <c r="O180" s="227"/>
      <c r="P180" s="227"/>
      <c r="Q180" s="232">
        <f t="shared" si="20"/>
        <v>0</v>
      </c>
      <c r="R180" s="227"/>
      <c r="S180" s="227"/>
      <c r="T180" s="232">
        <f t="shared" si="22"/>
        <v>0</v>
      </c>
      <c r="U180" s="227"/>
      <c r="V180" s="227"/>
      <c r="W180" s="232">
        <f t="shared" si="24"/>
        <v>0</v>
      </c>
      <c r="X180" s="227"/>
      <c r="Y180" s="227"/>
      <c r="Z180" s="232">
        <f t="shared" si="26"/>
        <v>0</v>
      </c>
      <c r="AA180" s="227"/>
      <c r="AB180" s="227"/>
      <c r="AC180" s="232">
        <f t="shared" si="28"/>
        <v>0</v>
      </c>
      <c r="AD180" s="227"/>
      <c r="AE180" s="227"/>
      <c r="AF180" s="233">
        <f t="shared" si="30"/>
        <v>869</v>
      </c>
      <c r="AG180" s="234">
        <v>869.0</v>
      </c>
      <c r="AH180" s="227"/>
      <c r="AI180" s="235" t="s">
        <v>96</v>
      </c>
      <c r="AJ180" s="232">
        <f t="shared" si="32"/>
        <v>42.6</v>
      </c>
      <c r="AK180" s="227"/>
      <c r="AL180" s="234">
        <v>42.6</v>
      </c>
      <c r="AM180" s="227"/>
    </row>
    <row r="181" ht="15.75" hidden="1" customHeight="1" outlineLevel="2">
      <c r="A181" s="227"/>
      <c r="B181" s="228"/>
      <c r="C181" s="229"/>
      <c r="D181" s="236">
        <v>2021.0</v>
      </c>
      <c r="E181" s="218">
        <f t="shared" si="450"/>
        <v>0</v>
      </c>
      <c r="F181" s="218">
        <f t="shared" ref="F181:G181" si="456">I181+L181+O181+R181+U181+X181+AA181+AD181+AK181+AG181</f>
        <v>0</v>
      </c>
      <c r="G181" s="218">
        <f t="shared" si="456"/>
        <v>0</v>
      </c>
      <c r="H181" s="219">
        <f t="shared" si="14"/>
        <v>0</v>
      </c>
      <c r="I181" s="218"/>
      <c r="J181" s="227"/>
      <c r="K181" s="232">
        <f t="shared" si="16"/>
        <v>0</v>
      </c>
      <c r="L181" s="227"/>
      <c r="M181" s="227"/>
      <c r="N181" s="232">
        <f t="shared" si="18"/>
        <v>0</v>
      </c>
      <c r="O181" s="227"/>
      <c r="P181" s="227"/>
      <c r="Q181" s="232">
        <f t="shared" si="20"/>
        <v>0</v>
      </c>
      <c r="R181" s="227"/>
      <c r="S181" s="227"/>
      <c r="T181" s="232">
        <f t="shared" si="22"/>
        <v>0</v>
      </c>
      <c r="U181" s="227"/>
      <c r="V181" s="227"/>
      <c r="W181" s="232">
        <f t="shared" si="24"/>
        <v>0</v>
      </c>
      <c r="X181" s="227"/>
      <c r="Y181" s="227"/>
      <c r="Z181" s="232">
        <f t="shared" si="26"/>
        <v>0</v>
      </c>
      <c r="AA181" s="227"/>
      <c r="AB181" s="227"/>
      <c r="AC181" s="232">
        <f t="shared" si="28"/>
        <v>0</v>
      </c>
      <c r="AD181" s="227"/>
      <c r="AE181" s="227"/>
      <c r="AF181" s="232">
        <f t="shared" si="30"/>
        <v>0</v>
      </c>
      <c r="AG181" s="227"/>
      <c r="AH181" s="227"/>
      <c r="AI181" s="92"/>
      <c r="AJ181" s="232">
        <f t="shared" si="32"/>
        <v>0</v>
      </c>
      <c r="AK181" s="227"/>
      <c r="AL181" s="234"/>
      <c r="AM181" s="227"/>
    </row>
    <row r="182" ht="15.75" hidden="1" customHeight="1" outlineLevel="1">
      <c r="A182" s="220">
        <v>21.0</v>
      </c>
      <c r="B182" s="221" t="s">
        <v>422</v>
      </c>
      <c r="C182" s="220" t="s">
        <v>423</v>
      </c>
      <c r="D182" s="220"/>
      <c r="E182" s="223">
        <f t="shared" ref="E182:G182" si="457">SUM(E183:E189)</f>
        <v>1396.82423</v>
      </c>
      <c r="F182" s="223">
        <f t="shared" si="457"/>
        <v>462.52423</v>
      </c>
      <c r="G182" s="223">
        <f t="shared" si="457"/>
        <v>934.3</v>
      </c>
      <c r="H182" s="223">
        <f t="shared" si="14"/>
        <v>0</v>
      </c>
      <c r="I182" s="223">
        <f t="shared" ref="I182:J182" si="458">SUM(I183:I189)</f>
        <v>0</v>
      </c>
      <c r="J182" s="220">
        <f t="shared" si="458"/>
        <v>0</v>
      </c>
      <c r="K182" s="220">
        <f t="shared" si="16"/>
        <v>0</v>
      </c>
      <c r="L182" s="220">
        <f t="shared" ref="L182:M182" si="459">SUM(L183:L189)</f>
        <v>0</v>
      </c>
      <c r="M182" s="220">
        <f t="shared" si="459"/>
        <v>0</v>
      </c>
      <c r="N182" s="220">
        <f t="shared" si="18"/>
        <v>379.62423</v>
      </c>
      <c r="O182" s="220">
        <f t="shared" ref="O182:P182" si="460">SUM(O183:O189)</f>
        <v>379.62423</v>
      </c>
      <c r="P182" s="220">
        <f t="shared" si="460"/>
        <v>0</v>
      </c>
      <c r="Q182" s="220">
        <f t="shared" si="20"/>
        <v>0</v>
      </c>
      <c r="R182" s="220">
        <f t="shared" ref="R182:S182" si="461">SUM(R183:R189)</f>
        <v>0</v>
      </c>
      <c r="S182" s="220">
        <f t="shared" si="461"/>
        <v>0</v>
      </c>
      <c r="T182" s="220">
        <f t="shared" si="22"/>
        <v>0</v>
      </c>
      <c r="U182" s="220">
        <f t="shared" ref="U182:V182" si="462">SUM(U183:U189)</f>
        <v>0</v>
      </c>
      <c r="V182" s="220">
        <f t="shared" si="462"/>
        <v>0</v>
      </c>
      <c r="W182" s="220">
        <f t="shared" si="24"/>
        <v>0</v>
      </c>
      <c r="X182" s="220">
        <f t="shared" ref="X182:Y182" si="463">SUM(X183:X189)</f>
        <v>0</v>
      </c>
      <c r="Y182" s="220">
        <f t="shared" si="463"/>
        <v>0</v>
      </c>
      <c r="Z182" s="220">
        <f t="shared" si="26"/>
        <v>82.9</v>
      </c>
      <c r="AA182" s="220">
        <f t="shared" ref="AA182:AB182" si="464">SUM(AA183:AA189)</f>
        <v>82.9</v>
      </c>
      <c r="AB182" s="220">
        <f t="shared" si="464"/>
        <v>0</v>
      </c>
      <c r="AC182" s="220">
        <f t="shared" si="28"/>
        <v>0</v>
      </c>
      <c r="AD182" s="220">
        <f t="shared" ref="AD182:AE182" si="465">SUM(AD183:AD189)</f>
        <v>0</v>
      </c>
      <c r="AE182" s="220">
        <f t="shared" si="465"/>
        <v>0</v>
      </c>
      <c r="AF182" s="220">
        <f t="shared" si="30"/>
        <v>244.9</v>
      </c>
      <c r="AG182" s="224">
        <f t="shared" ref="AG182:AH182" si="466">SUM(AG183:AG189)</f>
        <v>0</v>
      </c>
      <c r="AH182" s="224">
        <f t="shared" si="466"/>
        <v>244.9</v>
      </c>
      <c r="AI182" s="225"/>
      <c r="AJ182" s="226">
        <f t="shared" si="32"/>
        <v>689.4</v>
      </c>
      <c r="AK182" s="224">
        <f t="shared" ref="AK182:AL182" si="467">SUM(AK183:AK189)</f>
        <v>0</v>
      </c>
      <c r="AL182" s="224">
        <f t="shared" si="467"/>
        <v>689.4</v>
      </c>
      <c r="AM182" s="224"/>
    </row>
    <row r="183" ht="15.75" hidden="1" customHeight="1" outlineLevel="2">
      <c r="A183" s="227"/>
      <c r="B183" s="228"/>
      <c r="C183" s="229"/>
      <c r="D183" s="230">
        <v>2015.0</v>
      </c>
      <c r="E183" s="218">
        <f t="shared" ref="E183:E189" si="469">SUM(F183:G183)</f>
        <v>126.5932</v>
      </c>
      <c r="F183" s="218">
        <f t="shared" ref="F183:G183" si="468">I183+L183+O183+R183+U183+X183+AA183+AD183+AK183+AG183</f>
        <v>82.8932</v>
      </c>
      <c r="G183" s="218">
        <f t="shared" si="468"/>
        <v>43.7</v>
      </c>
      <c r="H183" s="219">
        <f t="shared" si="14"/>
        <v>0</v>
      </c>
      <c r="I183" s="218"/>
      <c r="J183" s="227"/>
      <c r="K183" s="232">
        <f t="shared" si="16"/>
        <v>0</v>
      </c>
      <c r="L183" s="227"/>
      <c r="M183" s="227"/>
      <c r="N183" s="233">
        <f t="shared" si="18"/>
        <v>82.8932</v>
      </c>
      <c r="O183" s="234">
        <v>82.8932</v>
      </c>
      <c r="P183" s="227"/>
      <c r="Q183" s="232">
        <f t="shared" si="20"/>
        <v>0</v>
      </c>
      <c r="R183" s="227"/>
      <c r="S183" s="227"/>
      <c r="T183" s="232">
        <f t="shared" si="22"/>
        <v>0</v>
      </c>
      <c r="U183" s="227"/>
      <c r="V183" s="227"/>
      <c r="W183" s="232">
        <f t="shared" si="24"/>
        <v>0</v>
      </c>
      <c r="X183" s="227"/>
      <c r="Y183" s="227"/>
      <c r="Z183" s="232">
        <f t="shared" si="26"/>
        <v>0</v>
      </c>
      <c r="AA183" s="227"/>
      <c r="AB183" s="227"/>
      <c r="AC183" s="232">
        <f t="shared" si="28"/>
        <v>0</v>
      </c>
      <c r="AD183" s="227"/>
      <c r="AE183" s="227"/>
      <c r="AF183" s="232">
        <f t="shared" si="30"/>
        <v>7.8</v>
      </c>
      <c r="AG183" s="227"/>
      <c r="AH183" s="234">
        <v>7.8</v>
      </c>
      <c r="AI183" s="92"/>
      <c r="AJ183" s="232">
        <f t="shared" si="32"/>
        <v>35.9</v>
      </c>
      <c r="AK183" s="227"/>
      <c r="AL183" s="234">
        <v>35.9</v>
      </c>
      <c r="AM183" s="227"/>
    </row>
    <row r="184" ht="15.75" hidden="1" customHeight="1" outlineLevel="2">
      <c r="A184" s="227"/>
      <c r="B184" s="228"/>
      <c r="C184" s="229"/>
      <c r="D184" s="230">
        <v>2016.0</v>
      </c>
      <c r="E184" s="218">
        <f t="shared" si="469"/>
        <v>171.3</v>
      </c>
      <c r="F184" s="218">
        <f t="shared" ref="F184:G184" si="470">I184+L184+O184+R184+U184+X184+AA184+AD184+AK184+AG184</f>
        <v>82.9</v>
      </c>
      <c r="G184" s="218">
        <f t="shared" si="470"/>
        <v>88.4</v>
      </c>
      <c r="H184" s="219">
        <f t="shared" si="14"/>
        <v>0</v>
      </c>
      <c r="I184" s="218"/>
      <c r="J184" s="227"/>
      <c r="K184" s="232">
        <f t="shared" si="16"/>
        <v>0</v>
      </c>
      <c r="L184" s="227"/>
      <c r="M184" s="227"/>
      <c r="N184" s="232">
        <f t="shared" si="18"/>
        <v>0</v>
      </c>
      <c r="O184" s="227"/>
      <c r="P184" s="227"/>
      <c r="Q184" s="232">
        <f t="shared" si="20"/>
        <v>0</v>
      </c>
      <c r="R184" s="227"/>
      <c r="S184" s="227"/>
      <c r="T184" s="232">
        <f t="shared" si="22"/>
        <v>0</v>
      </c>
      <c r="U184" s="227"/>
      <c r="V184" s="227"/>
      <c r="W184" s="232">
        <f t="shared" si="24"/>
        <v>0</v>
      </c>
      <c r="X184" s="227"/>
      <c r="Y184" s="227"/>
      <c r="Z184" s="233">
        <f t="shared" si="26"/>
        <v>82.9</v>
      </c>
      <c r="AA184" s="234">
        <v>82.9</v>
      </c>
      <c r="AB184" s="227"/>
      <c r="AC184" s="232">
        <f t="shared" si="28"/>
        <v>0</v>
      </c>
      <c r="AD184" s="227"/>
      <c r="AE184" s="227"/>
      <c r="AF184" s="232">
        <f t="shared" si="30"/>
        <v>0</v>
      </c>
      <c r="AG184" s="227"/>
      <c r="AH184" s="227"/>
      <c r="AI184" s="92"/>
      <c r="AJ184" s="232">
        <f t="shared" si="32"/>
        <v>88.4</v>
      </c>
      <c r="AK184" s="227"/>
      <c r="AL184" s="234">
        <v>88.4</v>
      </c>
      <c r="AM184" s="227"/>
    </row>
    <row r="185" ht="15.75" hidden="1" customHeight="1" outlineLevel="2">
      <c r="A185" s="227"/>
      <c r="B185" s="228"/>
      <c r="C185" s="229"/>
      <c r="D185" s="230">
        <v>2017.0</v>
      </c>
      <c r="E185" s="218">
        <f t="shared" si="469"/>
        <v>520.03103</v>
      </c>
      <c r="F185" s="218">
        <f t="shared" ref="F185:G185" si="471">I185+L185+O185+R185+U185+X185+AA185+AD185+AK185+AG185</f>
        <v>296.73103</v>
      </c>
      <c r="G185" s="218">
        <f t="shared" si="471"/>
        <v>223.3</v>
      </c>
      <c r="H185" s="219">
        <f t="shared" si="14"/>
        <v>0</v>
      </c>
      <c r="I185" s="218"/>
      <c r="J185" s="227"/>
      <c r="K185" s="232">
        <f t="shared" si="16"/>
        <v>0</v>
      </c>
      <c r="L185" s="227"/>
      <c r="M185" s="227"/>
      <c r="N185" s="233">
        <f t="shared" si="18"/>
        <v>296.73103</v>
      </c>
      <c r="O185" s="234">
        <v>296.73103</v>
      </c>
      <c r="P185" s="227"/>
      <c r="Q185" s="232">
        <f t="shared" si="20"/>
        <v>0</v>
      </c>
      <c r="R185" s="227"/>
      <c r="S185" s="227"/>
      <c r="T185" s="232">
        <f t="shared" si="22"/>
        <v>0</v>
      </c>
      <c r="U185" s="227"/>
      <c r="V185" s="227"/>
      <c r="W185" s="232">
        <f t="shared" si="24"/>
        <v>0</v>
      </c>
      <c r="X185" s="227"/>
      <c r="Y185" s="227"/>
      <c r="Z185" s="232">
        <f t="shared" si="26"/>
        <v>0</v>
      </c>
      <c r="AA185" s="227"/>
      <c r="AB185" s="227"/>
      <c r="AC185" s="232">
        <f t="shared" si="28"/>
        <v>0</v>
      </c>
      <c r="AD185" s="227"/>
      <c r="AE185" s="227"/>
      <c r="AF185" s="232">
        <f t="shared" si="30"/>
        <v>50</v>
      </c>
      <c r="AG185" s="227"/>
      <c r="AH185" s="234">
        <v>50.0</v>
      </c>
      <c r="AI185" s="92"/>
      <c r="AJ185" s="232">
        <f t="shared" si="32"/>
        <v>173.3</v>
      </c>
      <c r="AK185" s="227"/>
      <c r="AL185" s="234">
        <v>173.3</v>
      </c>
      <c r="AM185" s="227"/>
    </row>
    <row r="186" ht="15.75" hidden="1" customHeight="1" outlineLevel="2">
      <c r="A186" s="227"/>
      <c r="B186" s="228"/>
      <c r="C186" s="229"/>
      <c r="D186" s="230">
        <v>2018.0</v>
      </c>
      <c r="E186" s="218">
        <f t="shared" si="469"/>
        <v>146.1</v>
      </c>
      <c r="F186" s="218">
        <f t="shared" ref="F186:G186" si="472">I186+L186+O186+R186+U186+X186+AA186+AD186+AK186+AG186</f>
        <v>0</v>
      </c>
      <c r="G186" s="218">
        <f t="shared" si="472"/>
        <v>146.1</v>
      </c>
      <c r="H186" s="219">
        <f t="shared" si="14"/>
        <v>0</v>
      </c>
      <c r="I186" s="218"/>
      <c r="J186" s="227"/>
      <c r="K186" s="232">
        <f t="shared" si="16"/>
        <v>0</v>
      </c>
      <c r="L186" s="227"/>
      <c r="M186" s="227"/>
      <c r="N186" s="232">
        <f t="shared" si="18"/>
        <v>0</v>
      </c>
      <c r="O186" s="227"/>
      <c r="P186" s="227"/>
      <c r="Q186" s="232">
        <f t="shared" si="20"/>
        <v>0</v>
      </c>
      <c r="R186" s="227"/>
      <c r="S186" s="227"/>
      <c r="T186" s="232">
        <f t="shared" si="22"/>
        <v>0</v>
      </c>
      <c r="U186" s="227"/>
      <c r="V186" s="227"/>
      <c r="W186" s="232">
        <f t="shared" si="24"/>
        <v>0</v>
      </c>
      <c r="X186" s="227"/>
      <c r="Y186" s="227"/>
      <c r="Z186" s="232">
        <f t="shared" si="26"/>
        <v>0</v>
      </c>
      <c r="AA186" s="227"/>
      <c r="AB186" s="227"/>
      <c r="AC186" s="232">
        <f t="shared" si="28"/>
        <v>0</v>
      </c>
      <c r="AD186" s="227"/>
      <c r="AE186" s="227"/>
      <c r="AF186" s="232">
        <f t="shared" si="30"/>
        <v>0</v>
      </c>
      <c r="AG186" s="227"/>
      <c r="AH186" s="227"/>
      <c r="AI186" s="92"/>
      <c r="AJ186" s="232">
        <f t="shared" si="32"/>
        <v>146.1</v>
      </c>
      <c r="AK186" s="227"/>
      <c r="AL186" s="234">
        <v>146.1</v>
      </c>
      <c r="AM186" s="227"/>
    </row>
    <row r="187" ht="15.75" hidden="1" customHeight="1" outlineLevel="2">
      <c r="A187" s="227"/>
      <c r="B187" s="228"/>
      <c r="C187" s="229"/>
      <c r="D187" s="230">
        <v>2019.0</v>
      </c>
      <c r="E187" s="218">
        <f t="shared" si="469"/>
        <v>150.2</v>
      </c>
      <c r="F187" s="218">
        <f t="shared" ref="F187:G187" si="473">I187+L187+O187+R187+U187+X187+AA187+AD187+AK187+AG187</f>
        <v>0</v>
      </c>
      <c r="G187" s="218">
        <f t="shared" si="473"/>
        <v>150.2</v>
      </c>
      <c r="H187" s="219">
        <f t="shared" si="14"/>
        <v>0</v>
      </c>
      <c r="I187" s="218"/>
      <c r="J187" s="227"/>
      <c r="K187" s="232">
        <f t="shared" si="16"/>
        <v>0</v>
      </c>
      <c r="L187" s="227"/>
      <c r="M187" s="227"/>
      <c r="N187" s="232">
        <f t="shared" si="18"/>
        <v>0</v>
      </c>
      <c r="O187" s="227"/>
      <c r="P187" s="227"/>
      <c r="Q187" s="232">
        <f t="shared" si="20"/>
        <v>0</v>
      </c>
      <c r="R187" s="227"/>
      <c r="S187" s="227"/>
      <c r="T187" s="232">
        <f t="shared" si="22"/>
        <v>0</v>
      </c>
      <c r="U187" s="227"/>
      <c r="V187" s="227"/>
      <c r="W187" s="232">
        <f t="shared" si="24"/>
        <v>0</v>
      </c>
      <c r="X187" s="227"/>
      <c r="Y187" s="227"/>
      <c r="Z187" s="232">
        <f t="shared" si="26"/>
        <v>0</v>
      </c>
      <c r="AA187" s="227"/>
      <c r="AB187" s="227"/>
      <c r="AC187" s="232">
        <f t="shared" si="28"/>
        <v>0</v>
      </c>
      <c r="AD187" s="227"/>
      <c r="AE187" s="227"/>
      <c r="AF187" s="232">
        <f t="shared" si="30"/>
        <v>2.1</v>
      </c>
      <c r="AG187" s="227"/>
      <c r="AH187" s="234">
        <v>2.1</v>
      </c>
      <c r="AI187" s="92"/>
      <c r="AJ187" s="232">
        <f t="shared" si="32"/>
        <v>148.1</v>
      </c>
      <c r="AK187" s="227"/>
      <c r="AL187" s="234">
        <v>148.1</v>
      </c>
      <c r="AM187" s="227"/>
    </row>
    <row r="188" ht="15.75" hidden="1" customHeight="1" outlineLevel="2">
      <c r="A188" s="227"/>
      <c r="B188" s="228"/>
      <c r="C188" s="229"/>
      <c r="D188" s="230">
        <v>2020.0</v>
      </c>
      <c r="E188" s="218">
        <f t="shared" si="469"/>
        <v>282.6</v>
      </c>
      <c r="F188" s="218">
        <f t="shared" ref="F188:G188" si="474">I188+L188+O188+R188+U188+X188+AA188+AD188+AK188+AG188</f>
        <v>0</v>
      </c>
      <c r="G188" s="218">
        <f t="shared" si="474"/>
        <v>282.6</v>
      </c>
      <c r="H188" s="219">
        <f t="shared" si="14"/>
        <v>0</v>
      </c>
      <c r="I188" s="218"/>
      <c r="J188" s="227"/>
      <c r="K188" s="232">
        <f t="shared" si="16"/>
        <v>0</v>
      </c>
      <c r="L188" s="227"/>
      <c r="M188" s="227"/>
      <c r="N188" s="232">
        <f t="shared" si="18"/>
        <v>0</v>
      </c>
      <c r="O188" s="227"/>
      <c r="P188" s="227"/>
      <c r="Q188" s="232">
        <f t="shared" si="20"/>
        <v>0</v>
      </c>
      <c r="R188" s="227"/>
      <c r="S188" s="227"/>
      <c r="T188" s="232">
        <f t="shared" si="22"/>
        <v>0</v>
      </c>
      <c r="U188" s="227"/>
      <c r="V188" s="227"/>
      <c r="W188" s="232">
        <f t="shared" si="24"/>
        <v>0</v>
      </c>
      <c r="X188" s="227"/>
      <c r="Y188" s="227"/>
      <c r="Z188" s="232">
        <f t="shared" si="26"/>
        <v>0</v>
      </c>
      <c r="AA188" s="227"/>
      <c r="AB188" s="227"/>
      <c r="AC188" s="232">
        <f t="shared" si="28"/>
        <v>0</v>
      </c>
      <c r="AD188" s="227"/>
      <c r="AE188" s="227"/>
      <c r="AF188" s="232">
        <f t="shared" si="30"/>
        <v>185</v>
      </c>
      <c r="AG188" s="227"/>
      <c r="AH188" s="234">
        <v>185.0</v>
      </c>
      <c r="AI188" s="92"/>
      <c r="AJ188" s="232">
        <f t="shared" si="32"/>
        <v>97.6</v>
      </c>
      <c r="AK188" s="227"/>
      <c r="AL188" s="234">
        <v>97.6</v>
      </c>
      <c r="AM188" s="227"/>
    </row>
    <row r="189" ht="15.75" hidden="1" customHeight="1" outlineLevel="2">
      <c r="A189" s="227"/>
      <c r="B189" s="228"/>
      <c r="C189" s="229"/>
      <c r="D189" s="236">
        <v>2021.0</v>
      </c>
      <c r="E189" s="218">
        <f t="shared" si="469"/>
        <v>0</v>
      </c>
      <c r="F189" s="218">
        <f t="shared" ref="F189:G189" si="475">I189+L189+O189+R189+U189+X189+AA189+AD189+AK189+AG189</f>
        <v>0</v>
      </c>
      <c r="G189" s="218">
        <f t="shared" si="475"/>
        <v>0</v>
      </c>
      <c r="H189" s="219">
        <f t="shared" si="14"/>
        <v>0</v>
      </c>
      <c r="I189" s="218"/>
      <c r="J189" s="227"/>
      <c r="K189" s="232">
        <f t="shared" si="16"/>
        <v>0</v>
      </c>
      <c r="L189" s="227"/>
      <c r="M189" s="227"/>
      <c r="N189" s="232">
        <f t="shared" si="18"/>
        <v>0</v>
      </c>
      <c r="O189" s="227"/>
      <c r="P189" s="227"/>
      <c r="Q189" s="232">
        <f t="shared" si="20"/>
        <v>0</v>
      </c>
      <c r="R189" s="227"/>
      <c r="S189" s="227"/>
      <c r="T189" s="232">
        <f t="shared" si="22"/>
        <v>0</v>
      </c>
      <c r="U189" s="227"/>
      <c r="V189" s="227"/>
      <c r="W189" s="232">
        <f t="shared" si="24"/>
        <v>0</v>
      </c>
      <c r="X189" s="227"/>
      <c r="Y189" s="227"/>
      <c r="Z189" s="232">
        <f t="shared" si="26"/>
        <v>0</v>
      </c>
      <c r="AA189" s="227"/>
      <c r="AB189" s="227"/>
      <c r="AC189" s="232">
        <f t="shared" si="28"/>
        <v>0</v>
      </c>
      <c r="AD189" s="227"/>
      <c r="AE189" s="227"/>
      <c r="AF189" s="232">
        <f t="shared" si="30"/>
        <v>0</v>
      </c>
      <c r="AG189" s="227"/>
      <c r="AH189" s="234"/>
      <c r="AI189" s="92"/>
      <c r="AJ189" s="232">
        <f t="shared" si="32"/>
        <v>0</v>
      </c>
      <c r="AK189" s="227"/>
      <c r="AL189" s="234"/>
      <c r="AM189" s="227"/>
    </row>
    <row r="190" ht="15.75" hidden="1" customHeight="1" outlineLevel="1">
      <c r="A190" s="220">
        <v>22.0</v>
      </c>
      <c r="B190" s="221" t="s">
        <v>424</v>
      </c>
      <c r="C190" s="220" t="s">
        <v>425</v>
      </c>
      <c r="D190" s="220"/>
      <c r="E190" s="223">
        <f t="shared" ref="E190:G190" si="476">SUM(E191:E197)</f>
        <v>1124.31897</v>
      </c>
      <c r="F190" s="223">
        <f t="shared" si="476"/>
        <v>400.81897</v>
      </c>
      <c r="G190" s="223">
        <f t="shared" si="476"/>
        <v>723.5</v>
      </c>
      <c r="H190" s="223">
        <f t="shared" si="14"/>
        <v>0</v>
      </c>
      <c r="I190" s="223">
        <f t="shared" ref="I190:J190" si="477">SUM(I191:I197)</f>
        <v>0</v>
      </c>
      <c r="J190" s="220">
        <f t="shared" si="477"/>
        <v>0</v>
      </c>
      <c r="K190" s="220">
        <f t="shared" si="16"/>
        <v>0</v>
      </c>
      <c r="L190" s="220">
        <f t="shared" ref="L190:M190" si="478">SUM(L191:L197)</f>
        <v>0</v>
      </c>
      <c r="M190" s="220">
        <f t="shared" si="478"/>
        <v>0</v>
      </c>
      <c r="N190" s="220">
        <f t="shared" si="18"/>
        <v>164.81897</v>
      </c>
      <c r="O190" s="220">
        <f t="shared" ref="O190:P190" si="479">SUM(O191:O197)</f>
        <v>164.81897</v>
      </c>
      <c r="P190" s="220">
        <f t="shared" si="479"/>
        <v>0</v>
      </c>
      <c r="Q190" s="220">
        <f t="shared" si="20"/>
        <v>0</v>
      </c>
      <c r="R190" s="220">
        <f t="shared" ref="R190:S190" si="480">SUM(R191:R197)</f>
        <v>0</v>
      </c>
      <c r="S190" s="220">
        <f t="shared" si="480"/>
        <v>0</v>
      </c>
      <c r="T190" s="220">
        <f t="shared" si="22"/>
        <v>0</v>
      </c>
      <c r="U190" s="220">
        <f t="shared" ref="U190:V190" si="481">SUM(U191:U197)</f>
        <v>0</v>
      </c>
      <c r="V190" s="220">
        <f t="shared" si="481"/>
        <v>0</v>
      </c>
      <c r="W190" s="220">
        <f t="shared" si="24"/>
        <v>0</v>
      </c>
      <c r="X190" s="220">
        <f t="shared" ref="X190:Y190" si="482">SUM(X191:X197)</f>
        <v>0</v>
      </c>
      <c r="Y190" s="220">
        <f t="shared" si="482"/>
        <v>0</v>
      </c>
      <c r="Z190" s="220">
        <f t="shared" si="26"/>
        <v>0</v>
      </c>
      <c r="AA190" s="220">
        <f t="shared" ref="AA190:AB190" si="483">SUM(AA191:AA197)</f>
        <v>0</v>
      </c>
      <c r="AB190" s="220">
        <f t="shared" si="483"/>
        <v>0</v>
      </c>
      <c r="AC190" s="220">
        <f t="shared" si="28"/>
        <v>0</v>
      </c>
      <c r="AD190" s="220">
        <f t="shared" ref="AD190:AE190" si="484">SUM(AD191:AD197)</f>
        <v>0</v>
      </c>
      <c r="AE190" s="220">
        <f t="shared" si="484"/>
        <v>0</v>
      </c>
      <c r="AF190" s="220">
        <f t="shared" si="30"/>
        <v>336.7</v>
      </c>
      <c r="AG190" s="224">
        <f t="shared" ref="AG190:AH190" si="485">SUM(AG191:AG197)</f>
        <v>236</v>
      </c>
      <c r="AH190" s="224">
        <f t="shared" si="485"/>
        <v>100.7</v>
      </c>
      <c r="AI190" s="225"/>
      <c r="AJ190" s="226">
        <f t="shared" si="32"/>
        <v>622.8</v>
      </c>
      <c r="AK190" s="224">
        <f t="shared" ref="AK190:AL190" si="486">SUM(AK191:AK197)</f>
        <v>0</v>
      </c>
      <c r="AL190" s="224">
        <f t="shared" si="486"/>
        <v>622.8</v>
      </c>
      <c r="AM190" s="224"/>
    </row>
    <row r="191" ht="15.75" hidden="1" customHeight="1" outlineLevel="2">
      <c r="A191" s="227"/>
      <c r="B191" s="228"/>
      <c r="C191" s="229"/>
      <c r="D191" s="230">
        <v>2015.0</v>
      </c>
      <c r="E191" s="218">
        <f t="shared" ref="E191:E197" si="488">SUM(F191:G191)</f>
        <v>191.31897</v>
      </c>
      <c r="F191" s="218">
        <f t="shared" ref="F191:G191" si="487">I191+L191+O191+R191+U191+X191+AA191+AD191+AK191+AG191</f>
        <v>164.81897</v>
      </c>
      <c r="G191" s="218">
        <f t="shared" si="487"/>
        <v>26.5</v>
      </c>
      <c r="H191" s="219">
        <f t="shared" si="14"/>
        <v>0</v>
      </c>
      <c r="I191" s="218"/>
      <c r="J191" s="227"/>
      <c r="K191" s="232">
        <f t="shared" si="16"/>
        <v>0</v>
      </c>
      <c r="L191" s="227"/>
      <c r="M191" s="227"/>
      <c r="N191" s="233">
        <f t="shared" si="18"/>
        <v>164.81897</v>
      </c>
      <c r="O191" s="234">
        <v>164.81897</v>
      </c>
      <c r="P191" s="227"/>
      <c r="Q191" s="232">
        <f t="shared" si="20"/>
        <v>0</v>
      </c>
      <c r="R191" s="227"/>
      <c r="S191" s="227"/>
      <c r="T191" s="232">
        <f t="shared" si="22"/>
        <v>0</v>
      </c>
      <c r="U191" s="227"/>
      <c r="V191" s="227"/>
      <c r="W191" s="232">
        <f t="shared" si="24"/>
        <v>0</v>
      </c>
      <c r="X191" s="227"/>
      <c r="Y191" s="227"/>
      <c r="Z191" s="232">
        <f t="shared" si="26"/>
        <v>0</v>
      </c>
      <c r="AA191" s="227"/>
      <c r="AB191" s="227"/>
      <c r="AC191" s="232">
        <f t="shared" si="28"/>
        <v>0</v>
      </c>
      <c r="AD191" s="227"/>
      <c r="AE191" s="227"/>
      <c r="AF191" s="232">
        <f t="shared" si="30"/>
        <v>0</v>
      </c>
      <c r="AG191" s="227"/>
      <c r="AH191" s="227"/>
      <c r="AI191" s="92"/>
      <c r="AJ191" s="232">
        <f t="shared" si="32"/>
        <v>26.5</v>
      </c>
      <c r="AK191" s="227"/>
      <c r="AL191" s="234">
        <v>26.5</v>
      </c>
      <c r="AM191" s="227"/>
    </row>
    <row r="192" ht="15.75" hidden="1" customHeight="1" outlineLevel="2">
      <c r="A192" s="227"/>
      <c r="B192" s="228"/>
      <c r="C192" s="229"/>
      <c r="D192" s="230">
        <v>2016.0</v>
      </c>
      <c r="E192" s="218">
        <f t="shared" si="488"/>
        <v>89.2</v>
      </c>
      <c r="F192" s="218">
        <f t="shared" ref="F192:G192" si="489">I192+L192+O192+R192+U192+X192+AA192+AD192+AK192+AG192</f>
        <v>0</v>
      </c>
      <c r="G192" s="218">
        <f t="shared" si="489"/>
        <v>89.2</v>
      </c>
      <c r="H192" s="219">
        <f t="shared" si="14"/>
        <v>0</v>
      </c>
      <c r="I192" s="218"/>
      <c r="J192" s="227"/>
      <c r="K192" s="232">
        <f t="shared" si="16"/>
        <v>0</v>
      </c>
      <c r="L192" s="227"/>
      <c r="M192" s="227"/>
      <c r="N192" s="232">
        <f t="shared" si="18"/>
        <v>0</v>
      </c>
      <c r="O192" s="227"/>
      <c r="P192" s="227"/>
      <c r="Q192" s="232">
        <f t="shared" si="20"/>
        <v>0</v>
      </c>
      <c r="R192" s="227"/>
      <c r="S192" s="227"/>
      <c r="T192" s="232">
        <f t="shared" si="22"/>
        <v>0</v>
      </c>
      <c r="U192" s="227"/>
      <c r="V192" s="227"/>
      <c r="W192" s="232">
        <f t="shared" si="24"/>
        <v>0</v>
      </c>
      <c r="X192" s="227"/>
      <c r="Y192" s="227"/>
      <c r="Z192" s="232">
        <f t="shared" si="26"/>
        <v>0</v>
      </c>
      <c r="AA192" s="227"/>
      <c r="AB192" s="227"/>
      <c r="AC192" s="232">
        <f t="shared" si="28"/>
        <v>0</v>
      </c>
      <c r="AD192" s="227"/>
      <c r="AE192" s="227"/>
      <c r="AF192" s="232">
        <f t="shared" si="30"/>
        <v>0</v>
      </c>
      <c r="AG192" s="227"/>
      <c r="AH192" s="227"/>
      <c r="AI192" s="92"/>
      <c r="AJ192" s="232">
        <f t="shared" si="32"/>
        <v>89.2</v>
      </c>
      <c r="AK192" s="227"/>
      <c r="AL192" s="234">
        <v>89.2</v>
      </c>
      <c r="AM192" s="227"/>
    </row>
    <row r="193" ht="15.75" hidden="1" customHeight="1" outlineLevel="2">
      <c r="A193" s="227"/>
      <c r="B193" s="228"/>
      <c r="C193" s="229"/>
      <c r="D193" s="230">
        <v>2017.0</v>
      </c>
      <c r="E193" s="218">
        <f t="shared" si="488"/>
        <v>134.2</v>
      </c>
      <c r="F193" s="218">
        <f t="shared" ref="F193:G193" si="490">I193+L193+O193+R193+U193+X193+AA193+AD193+AK193+AG193</f>
        <v>0</v>
      </c>
      <c r="G193" s="218">
        <f t="shared" si="490"/>
        <v>134.2</v>
      </c>
      <c r="H193" s="219">
        <f t="shared" si="14"/>
        <v>0</v>
      </c>
      <c r="I193" s="218"/>
      <c r="J193" s="227"/>
      <c r="K193" s="232">
        <f t="shared" si="16"/>
        <v>0</v>
      </c>
      <c r="L193" s="227"/>
      <c r="M193" s="227"/>
      <c r="N193" s="232">
        <f t="shared" si="18"/>
        <v>0</v>
      </c>
      <c r="O193" s="227"/>
      <c r="P193" s="227"/>
      <c r="Q193" s="232">
        <f t="shared" si="20"/>
        <v>0</v>
      </c>
      <c r="R193" s="227"/>
      <c r="S193" s="227"/>
      <c r="T193" s="232">
        <f t="shared" si="22"/>
        <v>0</v>
      </c>
      <c r="U193" s="227"/>
      <c r="V193" s="227"/>
      <c r="W193" s="232">
        <f t="shared" si="24"/>
        <v>0</v>
      </c>
      <c r="X193" s="227"/>
      <c r="Y193" s="227"/>
      <c r="Z193" s="232">
        <f t="shared" si="26"/>
        <v>0</v>
      </c>
      <c r="AA193" s="227"/>
      <c r="AB193" s="227"/>
      <c r="AC193" s="232">
        <f t="shared" si="28"/>
        <v>0</v>
      </c>
      <c r="AD193" s="227"/>
      <c r="AE193" s="227"/>
      <c r="AF193" s="232">
        <f t="shared" si="30"/>
        <v>0</v>
      </c>
      <c r="AG193" s="227"/>
      <c r="AH193" s="227"/>
      <c r="AI193" s="92"/>
      <c r="AJ193" s="232">
        <f t="shared" si="32"/>
        <v>134.2</v>
      </c>
      <c r="AK193" s="227"/>
      <c r="AL193" s="234">
        <v>134.2</v>
      </c>
      <c r="AM193" s="227"/>
    </row>
    <row r="194" ht="15.75" hidden="1" customHeight="1" outlineLevel="2">
      <c r="A194" s="227"/>
      <c r="B194" s="228"/>
      <c r="C194" s="229"/>
      <c r="D194" s="230">
        <v>2018.0</v>
      </c>
      <c r="E194" s="218">
        <f t="shared" si="488"/>
        <v>244</v>
      </c>
      <c r="F194" s="218">
        <f t="shared" ref="F194:G194" si="491">I194+L194+O194+R194+U194+X194+AA194+AD194+AK194+AG194</f>
        <v>0</v>
      </c>
      <c r="G194" s="218">
        <f t="shared" si="491"/>
        <v>244</v>
      </c>
      <c r="H194" s="219">
        <f t="shared" si="14"/>
        <v>0</v>
      </c>
      <c r="I194" s="218"/>
      <c r="J194" s="227"/>
      <c r="K194" s="232">
        <f t="shared" si="16"/>
        <v>0</v>
      </c>
      <c r="L194" s="227"/>
      <c r="M194" s="227"/>
      <c r="N194" s="232">
        <f t="shared" si="18"/>
        <v>0</v>
      </c>
      <c r="O194" s="227"/>
      <c r="P194" s="227"/>
      <c r="Q194" s="232">
        <f t="shared" si="20"/>
        <v>0</v>
      </c>
      <c r="R194" s="227"/>
      <c r="S194" s="227"/>
      <c r="T194" s="232">
        <f t="shared" si="22"/>
        <v>0</v>
      </c>
      <c r="U194" s="227"/>
      <c r="V194" s="227"/>
      <c r="W194" s="232">
        <f t="shared" si="24"/>
        <v>0</v>
      </c>
      <c r="X194" s="227"/>
      <c r="Y194" s="227"/>
      <c r="Z194" s="232">
        <f t="shared" si="26"/>
        <v>0</v>
      </c>
      <c r="AA194" s="227"/>
      <c r="AB194" s="227"/>
      <c r="AC194" s="232">
        <f t="shared" si="28"/>
        <v>0</v>
      </c>
      <c r="AD194" s="227"/>
      <c r="AE194" s="227"/>
      <c r="AF194" s="232">
        <f t="shared" si="30"/>
        <v>0</v>
      </c>
      <c r="AG194" s="227"/>
      <c r="AH194" s="227"/>
      <c r="AI194" s="92"/>
      <c r="AJ194" s="232">
        <f t="shared" si="32"/>
        <v>244</v>
      </c>
      <c r="AK194" s="227"/>
      <c r="AL194" s="234">
        <v>244.0</v>
      </c>
      <c r="AM194" s="227"/>
    </row>
    <row r="195" ht="15.75" hidden="1" customHeight="1" outlineLevel="2">
      <c r="A195" s="227"/>
      <c r="B195" s="228"/>
      <c r="C195" s="229"/>
      <c r="D195" s="230">
        <v>2019.0</v>
      </c>
      <c r="E195" s="218">
        <f t="shared" si="488"/>
        <v>164.3</v>
      </c>
      <c r="F195" s="218">
        <f t="shared" ref="F195:G195" si="492">I195+L195+O195+R195+U195+X195+AA195+AD195+AK195+AG195</f>
        <v>0</v>
      </c>
      <c r="G195" s="218">
        <f t="shared" si="492"/>
        <v>164.3</v>
      </c>
      <c r="H195" s="219">
        <f t="shared" si="14"/>
        <v>0</v>
      </c>
      <c r="I195" s="218"/>
      <c r="J195" s="227"/>
      <c r="K195" s="232">
        <f t="shared" si="16"/>
        <v>0</v>
      </c>
      <c r="L195" s="227"/>
      <c r="M195" s="227"/>
      <c r="N195" s="232">
        <f t="shared" si="18"/>
        <v>0</v>
      </c>
      <c r="O195" s="227"/>
      <c r="P195" s="227"/>
      <c r="Q195" s="232">
        <f t="shared" si="20"/>
        <v>0</v>
      </c>
      <c r="R195" s="227"/>
      <c r="S195" s="227"/>
      <c r="T195" s="232">
        <f t="shared" si="22"/>
        <v>0</v>
      </c>
      <c r="U195" s="227"/>
      <c r="V195" s="227"/>
      <c r="W195" s="232">
        <f t="shared" si="24"/>
        <v>0</v>
      </c>
      <c r="X195" s="227"/>
      <c r="Y195" s="227"/>
      <c r="Z195" s="232">
        <f t="shared" si="26"/>
        <v>0</v>
      </c>
      <c r="AA195" s="227"/>
      <c r="AB195" s="227"/>
      <c r="AC195" s="232">
        <f t="shared" si="28"/>
        <v>0</v>
      </c>
      <c r="AD195" s="227"/>
      <c r="AE195" s="227"/>
      <c r="AF195" s="232">
        <f t="shared" si="30"/>
        <v>52.1</v>
      </c>
      <c r="AG195" s="227"/>
      <c r="AH195" s="234">
        <v>52.1</v>
      </c>
      <c r="AI195" s="92"/>
      <c r="AJ195" s="232">
        <f t="shared" si="32"/>
        <v>112.2</v>
      </c>
      <c r="AK195" s="227"/>
      <c r="AL195" s="234">
        <v>112.2</v>
      </c>
      <c r="AM195" s="227"/>
    </row>
    <row r="196" ht="15.75" hidden="1" customHeight="1" outlineLevel="2">
      <c r="A196" s="227"/>
      <c r="B196" s="228"/>
      <c r="C196" s="229"/>
      <c r="D196" s="230">
        <v>2020.0</v>
      </c>
      <c r="E196" s="218">
        <f t="shared" si="488"/>
        <v>301.3</v>
      </c>
      <c r="F196" s="218">
        <f t="shared" ref="F196:G196" si="493">I196+L196+O196+R196+U196+X196+AA196+AD196+AK196+AG196</f>
        <v>236</v>
      </c>
      <c r="G196" s="218">
        <f t="shared" si="493"/>
        <v>65.3</v>
      </c>
      <c r="H196" s="219">
        <f t="shared" si="14"/>
        <v>0</v>
      </c>
      <c r="I196" s="218"/>
      <c r="J196" s="227"/>
      <c r="K196" s="232">
        <f t="shared" si="16"/>
        <v>0</v>
      </c>
      <c r="L196" s="227"/>
      <c r="M196" s="227"/>
      <c r="N196" s="232">
        <f t="shared" si="18"/>
        <v>0</v>
      </c>
      <c r="O196" s="227"/>
      <c r="P196" s="227"/>
      <c r="Q196" s="232">
        <f t="shared" si="20"/>
        <v>0</v>
      </c>
      <c r="R196" s="227"/>
      <c r="S196" s="227"/>
      <c r="T196" s="232">
        <f t="shared" si="22"/>
        <v>0</v>
      </c>
      <c r="U196" s="227"/>
      <c r="V196" s="227"/>
      <c r="W196" s="232">
        <f t="shared" si="24"/>
        <v>0</v>
      </c>
      <c r="X196" s="227"/>
      <c r="Y196" s="227"/>
      <c r="Z196" s="232">
        <f t="shared" si="26"/>
        <v>0</v>
      </c>
      <c r="AA196" s="227"/>
      <c r="AB196" s="227"/>
      <c r="AC196" s="232">
        <f t="shared" si="28"/>
        <v>0</v>
      </c>
      <c r="AD196" s="227"/>
      <c r="AE196" s="227"/>
      <c r="AF196" s="233">
        <f t="shared" si="30"/>
        <v>284.6</v>
      </c>
      <c r="AG196" s="234">
        <v>236.0</v>
      </c>
      <c r="AH196" s="234">
        <v>48.6</v>
      </c>
      <c r="AI196" s="235" t="s">
        <v>426</v>
      </c>
      <c r="AJ196" s="232">
        <f t="shared" si="32"/>
        <v>16.7</v>
      </c>
      <c r="AK196" s="227"/>
      <c r="AL196" s="234">
        <v>16.7</v>
      </c>
      <c r="AM196" s="227"/>
    </row>
    <row r="197" ht="15.75" hidden="1" customHeight="1" outlineLevel="2">
      <c r="A197" s="227"/>
      <c r="B197" s="228"/>
      <c r="C197" s="229"/>
      <c r="D197" s="236">
        <v>2021.0</v>
      </c>
      <c r="E197" s="218">
        <f t="shared" si="488"/>
        <v>0</v>
      </c>
      <c r="F197" s="218">
        <f t="shared" ref="F197:G197" si="494">I197+L197+O197+R197+U197+X197+AA197+AD197+AK197+AG197</f>
        <v>0</v>
      </c>
      <c r="G197" s="218">
        <f t="shared" si="494"/>
        <v>0</v>
      </c>
      <c r="H197" s="219">
        <f t="shared" si="14"/>
        <v>0</v>
      </c>
      <c r="I197" s="218"/>
      <c r="J197" s="227"/>
      <c r="K197" s="232">
        <f t="shared" si="16"/>
        <v>0</v>
      </c>
      <c r="L197" s="227"/>
      <c r="M197" s="227"/>
      <c r="N197" s="232">
        <f t="shared" si="18"/>
        <v>0</v>
      </c>
      <c r="O197" s="227"/>
      <c r="P197" s="227"/>
      <c r="Q197" s="232">
        <f t="shared" si="20"/>
        <v>0</v>
      </c>
      <c r="R197" s="227"/>
      <c r="S197" s="227"/>
      <c r="T197" s="232">
        <f t="shared" si="22"/>
        <v>0</v>
      </c>
      <c r="U197" s="227"/>
      <c r="V197" s="227"/>
      <c r="W197" s="232">
        <f t="shared" si="24"/>
        <v>0</v>
      </c>
      <c r="X197" s="227"/>
      <c r="Y197" s="227"/>
      <c r="Z197" s="232">
        <f t="shared" si="26"/>
        <v>0</v>
      </c>
      <c r="AA197" s="227"/>
      <c r="AB197" s="227"/>
      <c r="AC197" s="232">
        <f t="shared" si="28"/>
        <v>0</v>
      </c>
      <c r="AD197" s="227"/>
      <c r="AE197" s="227"/>
      <c r="AF197" s="232">
        <f t="shared" si="30"/>
        <v>0</v>
      </c>
      <c r="AG197" s="227"/>
      <c r="AH197" s="234"/>
      <c r="AI197" s="92"/>
      <c r="AJ197" s="232">
        <f t="shared" si="32"/>
        <v>0</v>
      </c>
      <c r="AK197" s="227"/>
      <c r="AL197" s="234"/>
      <c r="AM197" s="227"/>
    </row>
    <row r="198" ht="15.75" hidden="1" customHeight="1" outlineLevel="1">
      <c r="A198" s="220">
        <v>23.0</v>
      </c>
      <c r="B198" s="221" t="s">
        <v>427</v>
      </c>
      <c r="C198" s="220" t="s">
        <v>428</v>
      </c>
      <c r="D198" s="220"/>
      <c r="E198" s="223">
        <f t="shared" ref="E198:G198" si="495">SUM(E199:E205)</f>
        <v>1447.51243</v>
      </c>
      <c r="F198" s="223">
        <f t="shared" si="495"/>
        <v>185.41243</v>
      </c>
      <c r="G198" s="223">
        <f t="shared" si="495"/>
        <v>1262.1</v>
      </c>
      <c r="H198" s="223">
        <f t="shared" si="14"/>
        <v>0</v>
      </c>
      <c r="I198" s="223">
        <f t="shared" ref="I198:J198" si="496">SUM(I199:I205)</f>
        <v>0</v>
      </c>
      <c r="J198" s="220">
        <f t="shared" si="496"/>
        <v>0</v>
      </c>
      <c r="K198" s="220">
        <f t="shared" si="16"/>
        <v>0</v>
      </c>
      <c r="L198" s="220">
        <f t="shared" ref="L198:M198" si="497">SUM(L199:L205)</f>
        <v>0</v>
      </c>
      <c r="M198" s="220">
        <f t="shared" si="497"/>
        <v>0</v>
      </c>
      <c r="N198" s="220">
        <f t="shared" si="18"/>
        <v>0</v>
      </c>
      <c r="O198" s="220">
        <f t="shared" ref="O198:P198" si="498">SUM(O199:O205)</f>
        <v>0</v>
      </c>
      <c r="P198" s="220">
        <f t="shared" si="498"/>
        <v>0</v>
      </c>
      <c r="Q198" s="220">
        <f t="shared" si="20"/>
        <v>0</v>
      </c>
      <c r="R198" s="220">
        <f t="shared" ref="R198:S198" si="499">SUM(R199:R205)</f>
        <v>0</v>
      </c>
      <c r="S198" s="220">
        <f t="shared" si="499"/>
        <v>0</v>
      </c>
      <c r="T198" s="220">
        <f t="shared" si="22"/>
        <v>0</v>
      </c>
      <c r="U198" s="220">
        <f t="shared" ref="U198:V198" si="500">SUM(U199:U205)</f>
        <v>0</v>
      </c>
      <c r="V198" s="220">
        <f t="shared" si="500"/>
        <v>0</v>
      </c>
      <c r="W198" s="220">
        <f t="shared" si="24"/>
        <v>0</v>
      </c>
      <c r="X198" s="220">
        <f t="shared" ref="X198:Y198" si="501">SUM(X199:X205)</f>
        <v>0</v>
      </c>
      <c r="Y198" s="220">
        <f t="shared" si="501"/>
        <v>0</v>
      </c>
      <c r="Z198" s="220">
        <f t="shared" si="26"/>
        <v>0</v>
      </c>
      <c r="AA198" s="220">
        <f t="shared" ref="AA198:AB198" si="502">SUM(AA199:AA205)</f>
        <v>0</v>
      </c>
      <c r="AB198" s="220">
        <f t="shared" si="502"/>
        <v>0</v>
      </c>
      <c r="AC198" s="220">
        <f t="shared" si="28"/>
        <v>0</v>
      </c>
      <c r="AD198" s="220">
        <f t="shared" ref="AD198:AE198" si="503">SUM(AD199:AD205)</f>
        <v>0</v>
      </c>
      <c r="AE198" s="220">
        <f t="shared" si="503"/>
        <v>0</v>
      </c>
      <c r="AF198" s="220">
        <f t="shared" si="30"/>
        <v>879.01243</v>
      </c>
      <c r="AG198" s="224">
        <f t="shared" ref="AG198:AH198" si="504">SUM(AG199:AG205)</f>
        <v>185.41243</v>
      </c>
      <c r="AH198" s="224">
        <f t="shared" si="504"/>
        <v>693.6</v>
      </c>
      <c r="AI198" s="225"/>
      <c r="AJ198" s="226">
        <f t="shared" si="32"/>
        <v>568.5</v>
      </c>
      <c r="AK198" s="224">
        <f t="shared" ref="AK198:AL198" si="505">SUM(AK199:AK205)</f>
        <v>0</v>
      </c>
      <c r="AL198" s="224">
        <f t="shared" si="505"/>
        <v>568.5</v>
      </c>
      <c r="AM198" s="224"/>
    </row>
    <row r="199" ht="15.75" hidden="1" customHeight="1" outlineLevel="2">
      <c r="A199" s="227"/>
      <c r="B199" s="228"/>
      <c r="C199" s="229"/>
      <c r="D199" s="230">
        <v>2015.0</v>
      </c>
      <c r="E199" s="218">
        <f t="shared" ref="E199:E205" si="507">SUM(F199:G199)</f>
        <v>15.2</v>
      </c>
      <c r="F199" s="218">
        <f t="shared" ref="F199:G199" si="506">I199+L199+O199+R199+U199+X199+AA199+AD199+AK199+AG199</f>
        <v>0</v>
      </c>
      <c r="G199" s="218">
        <f t="shared" si="506"/>
        <v>15.2</v>
      </c>
      <c r="H199" s="219">
        <f t="shared" si="14"/>
        <v>0</v>
      </c>
      <c r="I199" s="218"/>
      <c r="J199" s="227"/>
      <c r="K199" s="232">
        <f t="shared" si="16"/>
        <v>0</v>
      </c>
      <c r="L199" s="227"/>
      <c r="M199" s="227"/>
      <c r="N199" s="232">
        <f t="shared" si="18"/>
        <v>0</v>
      </c>
      <c r="O199" s="227"/>
      <c r="P199" s="227"/>
      <c r="Q199" s="232">
        <f t="shared" si="20"/>
        <v>0</v>
      </c>
      <c r="R199" s="227"/>
      <c r="S199" s="227"/>
      <c r="T199" s="232">
        <f t="shared" si="22"/>
        <v>0</v>
      </c>
      <c r="U199" s="227"/>
      <c r="V199" s="227"/>
      <c r="W199" s="232">
        <f t="shared" si="24"/>
        <v>0</v>
      </c>
      <c r="X199" s="227"/>
      <c r="Y199" s="227"/>
      <c r="Z199" s="232">
        <f t="shared" si="26"/>
        <v>0</v>
      </c>
      <c r="AA199" s="227"/>
      <c r="AB199" s="227"/>
      <c r="AC199" s="232">
        <f t="shared" si="28"/>
        <v>0</v>
      </c>
      <c r="AD199" s="227"/>
      <c r="AE199" s="227"/>
      <c r="AF199" s="232">
        <f t="shared" si="30"/>
        <v>0</v>
      </c>
      <c r="AG199" s="227"/>
      <c r="AH199" s="227"/>
      <c r="AI199" s="92"/>
      <c r="AJ199" s="232">
        <f t="shared" si="32"/>
        <v>15.2</v>
      </c>
      <c r="AK199" s="227"/>
      <c r="AL199" s="234">
        <v>15.2</v>
      </c>
      <c r="AM199" s="227"/>
    </row>
    <row r="200" ht="15.75" hidden="1" customHeight="1" outlineLevel="2">
      <c r="A200" s="227"/>
      <c r="B200" s="228"/>
      <c r="C200" s="229"/>
      <c r="D200" s="230">
        <v>2016.0</v>
      </c>
      <c r="E200" s="218">
        <f t="shared" si="507"/>
        <v>54.6</v>
      </c>
      <c r="F200" s="218">
        <f t="shared" ref="F200:G200" si="508">I200+L200+O200+R200+U200+X200+AA200+AD200+AK200+AG200</f>
        <v>0</v>
      </c>
      <c r="G200" s="218">
        <f t="shared" si="508"/>
        <v>54.6</v>
      </c>
      <c r="H200" s="219">
        <f t="shared" si="14"/>
        <v>0</v>
      </c>
      <c r="I200" s="218"/>
      <c r="J200" s="227"/>
      <c r="K200" s="232">
        <f t="shared" si="16"/>
        <v>0</v>
      </c>
      <c r="L200" s="227"/>
      <c r="M200" s="227"/>
      <c r="N200" s="232">
        <f t="shared" si="18"/>
        <v>0</v>
      </c>
      <c r="O200" s="227"/>
      <c r="P200" s="227"/>
      <c r="Q200" s="232">
        <f t="shared" si="20"/>
        <v>0</v>
      </c>
      <c r="R200" s="227"/>
      <c r="S200" s="227"/>
      <c r="T200" s="232">
        <f t="shared" si="22"/>
        <v>0</v>
      </c>
      <c r="U200" s="227"/>
      <c r="V200" s="227"/>
      <c r="W200" s="232">
        <f t="shared" si="24"/>
        <v>0</v>
      </c>
      <c r="X200" s="227"/>
      <c r="Y200" s="227"/>
      <c r="Z200" s="232">
        <f t="shared" si="26"/>
        <v>0</v>
      </c>
      <c r="AA200" s="227"/>
      <c r="AB200" s="227"/>
      <c r="AC200" s="232">
        <f t="shared" si="28"/>
        <v>0</v>
      </c>
      <c r="AD200" s="227"/>
      <c r="AE200" s="227"/>
      <c r="AF200" s="232">
        <f t="shared" si="30"/>
        <v>0</v>
      </c>
      <c r="AG200" s="227"/>
      <c r="AH200" s="227"/>
      <c r="AI200" s="92"/>
      <c r="AJ200" s="232">
        <f t="shared" si="32"/>
        <v>54.6</v>
      </c>
      <c r="AK200" s="227"/>
      <c r="AL200" s="234">
        <v>54.6</v>
      </c>
      <c r="AM200" s="227"/>
    </row>
    <row r="201" ht="15.75" hidden="1" customHeight="1" outlineLevel="2">
      <c r="A201" s="227"/>
      <c r="B201" s="228"/>
      <c r="C201" s="229"/>
      <c r="D201" s="230">
        <v>2017.0</v>
      </c>
      <c r="E201" s="218">
        <f t="shared" si="507"/>
        <v>494.41243</v>
      </c>
      <c r="F201" s="218">
        <f t="shared" ref="F201:G201" si="509">I201+L201+O201+R201+U201+X201+AA201+AD201+AK201+AG201</f>
        <v>185.41243</v>
      </c>
      <c r="G201" s="218">
        <f t="shared" si="509"/>
        <v>309</v>
      </c>
      <c r="H201" s="219">
        <f t="shared" si="14"/>
        <v>0</v>
      </c>
      <c r="I201" s="218"/>
      <c r="J201" s="227"/>
      <c r="K201" s="232">
        <f t="shared" si="16"/>
        <v>0</v>
      </c>
      <c r="L201" s="227"/>
      <c r="M201" s="227"/>
      <c r="N201" s="232">
        <f t="shared" si="18"/>
        <v>0</v>
      </c>
      <c r="O201" s="227"/>
      <c r="P201" s="227"/>
      <c r="Q201" s="232">
        <f t="shared" si="20"/>
        <v>0</v>
      </c>
      <c r="R201" s="227"/>
      <c r="S201" s="227"/>
      <c r="T201" s="232">
        <f t="shared" si="22"/>
        <v>0</v>
      </c>
      <c r="U201" s="227"/>
      <c r="V201" s="227"/>
      <c r="W201" s="232">
        <f t="shared" si="24"/>
        <v>0</v>
      </c>
      <c r="X201" s="227"/>
      <c r="Y201" s="227"/>
      <c r="Z201" s="232">
        <f t="shared" si="26"/>
        <v>0</v>
      </c>
      <c r="AA201" s="227"/>
      <c r="AB201" s="227"/>
      <c r="AC201" s="232">
        <f t="shared" si="28"/>
        <v>0</v>
      </c>
      <c r="AD201" s="227"/>
      <c r="AE201" s="227"/>
      <c r="AF201" s="233">
        <f t="shared" si="30"/>
        <v>239.61243</v>
      </c>
      <c r="AG201" s="234">
        <v>185.41243</v>
      </c>
      <c r="AH201" s="234">
        <v>54.2</v>
      </c>
      <c r="AI201" s="235" t="s">
        <v>426</v>
      </c>
      <c r="AJ201" s="232">
        <f t="shared" si="32"/>
        <v>254.8</v>
      </c>
      <c r="AK201" s="227"/>
      <c r="AL201" s="234">
        <v>254.8</v>
      </c>
      <c r="AM201" s="227"/>
    </row>
    <row r="202" ht="15.75" hidden="1" customHeight="1" outlineLevel="2">
      <c r="A202" s="227"/>
      <c r="B202" s="228"/>
      <c r="C202" s="229"/>
      <c r="D202" s="230">
        <v>2018.0</v>
      </c>
      <c r="E202" s="218">
        <f t="shared" si="507"/>
        <v>117.7</v>
      </c>
      <c r="F202" s="218">
        <f t="shared" ref="F202:G202" si="510">I202+L202+O202+R202+U202+X202+AA202+AD202+AK202+AG202</f>
        <v>0</v>
      </c>
      <c r="G202" s="218">
        <f t="shared" si="510"/>
        <v>117.7</v>
      </c>
      <c r="H202" s="219">
        <f t="shared" si="14"/>
        <v>0</v>
      </c>
      <c r="I202" s="218"/>
      <c r="J202" s="227"/>
      <c r="K202" s="232">
        <f t="shared" si="16"/>
        <v>0</v>
      </c>
      <c r="L202" s="227"/>
      <c r="M202" s="227"/>
      <c r="N202" s="232">
        <f t="shared" si="18"/>
        <v>0</v>
      </c>
      <c r="O202" s="227"/>
      <c r="P202" s="227"/>
      <c r="Q202" s="232">
        <f t="shared" si="20"/>
        <v>0</v>
      </c>
      <c r="R202" s="227"/>
      <c r="S202" s="227"/>
      <c r="T202" s="232">
        <f t="shared" si="22"/>
        <v>0</v>
      </c>
      <c r="U202" s="227"/>
      <c r="V202" s="227"/>
      <c r="W202" s="232">
        <f t="shared" si="24"/>
        <v>0</v>
      </c>
      <c r="X202" s="227"/>
      <c r="Y202" s="227"/>
      <c r="Z202" s="232">
        <f t="shared" si="26"/>
        <v>0</v>
      </c>
      <c r="AA202" s="227"/>
      <c r="AB202" s="227"/>
      <c r="AC202" s="232">
        <f t="shared" si="28"/>
        <v>0</v>
      </c>
      <c r="AD202" s="227"/>
      <c r="AE202" s="227"/>
      <c r="AF202" s="232">
        <f t="shared" si="30"/>
        <v>22.2</v>
      </c>
      <c r="AG202" s="227"/>
      <c r="AH202" s="234">
        <v>22.2</v>
      </c>
      <c r="AI202" s="92"/>
      <c r="AJ202" s="232">
        <f t="shared" si="32"/>
        <v>95.5</v>
      </c>
      <c r="AK202" s="227"/>
      <c r="AL202" s="234">
        <v>95.5</v>
      </c>
      <c r="AM202" s="227"/>
    </row>
    <row r="203" ht="15.75" hidden="1" customHeight="1" outlineLevel="2">
      <c r="A203" s="227"/>
      <c r="B203" s="228"/>
      <c r="C203" s="229"/>
      <c r="D203" s="230">
        <v>2019.0</v>
      </c>
      <c r="E203" s="218">
        <f t="shared" si="507"/>
        <v>516.9</v>
      </c>
      <c r="F203" s="218">
        <f t="shared" ref="F203:G203" si="511">I203+L203+O203+R203+U203+X203+AA203+AD203+AK203+AG203</f>
        <v>0</v>
      </c>
      <c r="G203" s="218">
        <f t="shared" si="511"/>
        <v>516.9</v>
      </c>
      <c r="H203" s="219">
        <f t="shared" si="14"/>
        <v>0</v>
      </c>
      <c r="I203" s="218"/>
      <c r="J203" s="227"/>
      <c r="K203" s="232">
        <f t="shared" si="16"/>
        <v>0</v>
      </c>
      <c r="L203" s="227"/>
      <c r="M203" s="227"/>
      <c r="N203" s="232">
        <f t="shared" si="18"/>
        <v>0</v>
      </c>
      <c r="O203" s="227"/>
      <c r="P203" s="227"/>
      <c r="Q203" s="232">
        <f t="shared" si="20"/>
        <v>0</v>
      </c>
      <c r="R203" s="227"/>
      <c r="S203" s="227"/>
      <c r="T203" s="232">
        <f t="shared" si="22"/>
        <v>0</v>
      </c>
      <c r="U203" s="227"/>
      <c r="V203" s="227"/>
      <c r="W203" s="232">
        <f t="shared" si="24"/>
        <v>0</v>
      </c>
      <c r="X203" s="227"/>
      <c r="Y203" s="227"/>
      <c r="Z203" s="232">
        <f t="shared" si="26"/>
        <v>0</v>
      </c>
      <c r="AA203" s="227"/>
      <c r="AB203" s="227"/>
      <c r="AC203" s="232">
        <f t="shared" si="28"/>
        <v>0</v>
      </c>
      <c r="AD203" s="227"/>
      <c r="AE203" s="227"/>
      <c r="AF203" s="232">
        <f t="shared" si="30"/>
        <v>420.1</v>
      </c>
      <c r="AG203" s="227"/>
      <c r="AH203" s="234">
        <v>420.1</v>
      </c>
      <c r="AI203" s="92"/>
      <c r="AJ203" s="232">
        <f t="shared" si="32"/>
        <v>96.8</v>
      </c>
      <c r="AK203" s="227"/>
      <c r="AL203" s="234">
        <v>96.8</v>
      </c>
      <c r="AM203" s="227"/>
    </row>
    <row r="204" ht="15.75" hidden="1" customHeight="1" outlineLevel="2">
      <c r="A204" s="227"/>
      <c r="B204" s="228"/>
      <c r="C204" s="229"/>
      <c r="D204" s="230">
        <v>2020.0</v>
      </c>
      <c r="E204" s="218">
        <f t="shared" si="507"/>
        <v>248.7</v>
      </c>
      <c r="F204" s="218">
        <f t="shared" ref="F204:G204" si="512">I204+L204+O204+R204+U204+X204+AA204+AD204+AK204+AG204</f>
        <v>0</v>
      </c>
      <c r="G204" s="218">
        <f t="shared" si="512"/>
        <v>248.7</v>
      </c>
      <c r="H204" s="219">
        <f t="shared" si="14"/>
        <v>0</v>
      </c>
      <c r="I204" s="218"/>
      <c r="J204" s="227"/>
      <c r="K204" s="232">
        <f t="shared" si="16"/>
        <v>0</v>
      </c>
      <c r="L204" s="227"/>
      <c r="M204" s="227"/>
      <c r="N204" s="232">
        <f t="shared" si="18"/>
        <v>0</v>
      </c>
      <c r="O204" s="227"/>
      <c r="P204" s="227"/>
      <c r="Q204" s="232">
        <f t="shared" si="20"/>
        <v>0</v>
      </c>
      <c r="R204" s="227"/>
      <c r="S204" s="227"/>
      <c r="T204" s="232">
        <f t="shared" si="22"/>
        <v>0</v>
      </c>
      <c r="U204" s="227"/>
      <c r="V204" s="227"/>
      <c r="W204" s="232">
        <f t="shared" si="24"/>
        <v>0</v>
      </c>
      <c r="X204" s="227"/>
      <c r="Y204" s="227"/>
      <c r="Z204" s="232">
        <f t="shared" si="26"/>
        <v>0</v>
      </c>
      <c r="AA204" s="227"/>
      <c r="AB204" s="227"/>
      <c r="AC204" s="232">
        <f t="shared" si="28"/>
        <v>0</v>
      </c>
      <c r="AD204" s="227"/>
      <c r="AE204" s="227"/>
      <c r="AF204" s="232">
        <f t="shared" si="30"/>
        <v>197.1</v>
      </c>
      <c r="AG204" s="227"/>
      <c r="AH204" s="234">
        <v>197.1</v>
      </c>
      <c r="AI204" s="92"/>
      <c r="AJ204" s="232">
        <f t="shared" si="32"/>
        <v>51.6</v>
      </c>
      <c r="AK204" s="227"/>
      <c r="AL204" s="234">
        <v>51.6</v>
      </c>
      <c r="AM204" s="227"/>
    </row>
    <row r="205" ht="15.75" hidden="1" customHeight="1" outlineLevel="2">
      <c r="A205" s="227"/>
      <c r="B205" s="228"/>
      <c r="C205" s="229"/>
      <c r="D205" s="236">
        <v>2021.0</v>
      </c>
      <c r="E205" s="218">
        <f t="shared" si="507"/>
        <v>0</v>
      </c>
      <c r="F205" s="218">
        <f t="shared" ref="F205:G205" si="513">I205+L205+O205+R205+U205+X205+AA205+AD205+AK205+AG205</f>
        <v>0</v>
      </c>
      <c r="G205" s="218">
        <f t="shared" si="513"/>
        <v>0</v>
      </c>
      <c r="H205" s="219">
        <f t="shared" si="14"/>
        <v>0</v>
      </c>
      <c r="I205" s="218"/>
      <c r="J205" s="227"/>
      <c r="K205" s="232">
        <f t="shared" si="16"/>
        <v>0</v>
      </c>
      <c r="L205" s="227"/>
      <c r="M205" s="227"/>
      <c r="N205" s="232">
        <f t="shared" si="18"/>
        <v>0</v>
      </c>
      <c r="O205" s="227"/>
      <c r="P205" s="227"/>
      <c r="Q205" s="232">
        <f t="shared" si="20"/>
        <v>0</v>
      </c>
      <c r="R205" s="227"/>
      <c r="S205" s="227"/>
      <c r="T205" s="232">
        <f t="shared" si="22"/>
        <v>0</v>
      </c>
      <c r="U205" s="227"/>
      <c r="V205" s="227"/>
      <c r="W205" s="232">
        <f t="shared" si="24"/>
        <v>0</v>
      </c>
      <c r="X205" s="227"/>
      <c r="Y205" s="227"/>
      <c r="Z205" s="232">
        <f t="shared" si="26"/>
        <v>0</v>
      </c>
      <c r="AA205" s="227"/>
      <c r="AB205" s="227"/>
      <c r="AC205" s="232">
        <f t="shared" si="28"/>
        <v>0</v>
      </c>
      <c r="AD205" s="227"/>
      <c r="AE205" s="227"/>
      <c r="AF205" s="232">
        <f t="shared" si="30"/>
        <v>0</v>
      </c>
      <c r="AG205" s="227"/>
      <c r="AH205" s="234"/>
      <c r="AI205" s="92"/>
      <c r="AJ205" s="232">
        <f t="shared" si="32"/>
        <v>0</v>
      </c>
      <c r="AK205" s="227"/>
      <c r="AL205" s="234"/>
      <c r="AM205" s="227"/>
    </row>
    <row r="206" ht="15.75" hidden="1" customHeight="1" outlineLevel="1">
      <c r="A206" s="220">
        <v>24.0</v>
      </c>
      <c r="B206" s="221" t="s">
        <v>429</v>
      </c>
      <c r="C206" s="220" t="s">
        <v>430</v>
      </c>
      <c r="D206" s="220"/>
      <c r="E206" s="223">
        <f t="shared" ref="E206:G206" si="514">SUM(E207:E213)</f>
        <v>2242.47666</v>
      </c>
      <c r="F206" s="223">
        <f t="shared" si="514"/>
        <v>64.77666</v>
      </c>
      <c r="G206" s="223">
        <f t="shared" si="514"/>
        <v>2177.7</v>
      </c>
      <c r="H206" s="223">
        <f t="shared" si="14"/>
        <v>0</v>
      </c>
      <c r="I206" s="223">
        <f t="shared" ref="I206:J206" si="515">SUM(I207:I213)</f>
        <v>0</v>
      </c>
      <c r="J206" s="220">
        <f t="shared" si="515"/>
        <v>0</v>
      </c>
      <c r="K206" s="220">
        <f t="shared" si="16"/>
        <v>0</v>
      </c>
      <c r="L206" s="220">
        <f t="shared" ref="L206:M206" si="516">SUM(L207:L213)</f>
        <v>0</v>
      </c>
      <c r="M206" s="220">
        <f t="shared" si="516"/>
        <v>0</v>
      </c>
      <c r="N206" s="220">
        <f t="shared" si="18"/>
        <v>0</v>
      </c>
      <c r="O206" s="220">
        <f t="shared" ref="O206:P206" si="517">SUM(O207:O213)</f>
        <v>0</v>
      </c>
      <c r="P206" s="220">
        <f t="shared" si="517"/>
        <v>0</v>
      </c>
      <c r="Q206" s="220">
        <f t="shared" si="20"/>
        <v>0</v>
      </c>
      <c r="R206" s="220">
        <f t="shared" ref="R206:S206" si="518">SUM(R207:R213)</f>
        <v>0</v>
      </c>
      <c r="S206" s="220">
        <f t="shared" si="518"/>
        <v>0</v>
      </c>
      <c r="T206" s="220">
        <f t="shared" si="22"/>
        <v>0</v>
      </c>
      <c r="U206" s="220">
        <f t="shared" ref="U206:V206" si="519">SUM(U207:U213)</f>
        <v>0</v>
      </c>
      <c r="V206" s="220">
        <f t="shared" si="519"/>
        <v>0</v>
      </c>
      <c r="W206" s="220">
        <f t="shared" si="24"/>
        <v>0</v>
      </c>
      <c r="X206" s="220">
        <f t="shared" ref="X206:Y206" si="520">SUM(X207:X213)</f>
        <v>0</v>
      </c>
      <c r="Y206" s="220">
        <f t="shared" si="520"/>
        <v>0</v>
      </c>
      <c r="Z206" s="220">
        <f t="shared" si="26"/>
        <v>0</v>
      </c>
      <c r="AA206" s="220">
        <f t="shared" ref="AA206:AB206" si="521">SUM(AA207:AA213)</f>
        <v>0</v>
      </c>
      <c r="AB206" s="220">
        <f t="shared" si="521"/>
        <v>0</v>
      </c>
      <c r="AC206" s="220">
        <f t="shared" si="28"/>
        <v>44.17666</v>
      </c>
      <c r="AD206" s="220">
        <f t="shared" ref="AD206:AE206" si="522">SUM(AD207:AD213)</f>
        <v>44.17666</v>
      </c>
      <c r="AE206" s="220">
        <f t="shared" si="522"/>
        <v>0</v>
      </c>
      <c r="AF206" s="220">
        <f t="shared" si="30"/>
        <v>28</v>
      </c>
      <c r="AG206" s="224">
        <f t="shared" ref="AG206:AH206" si="523">SUM(AG207:AG213)</f>
        <v>0</v>
      </c>
      <c r="AH206" s="224">
        <f t="shared" si="523"/>
        <v>28</v>
      </c>
      <c r="AI206" s="225"/>
      <c r="AJ206" s="226">
        <f t="shared" si="32"/>
        <v>2170.3</v>
      </c>
      <c r="AK206" s="224">
        <f t="shared" ref="AK206:AL206" si="524">SUM(AK207:AK213)</f>
        <v>20.6</v>
      </c>
      <c r="AL206" s="224">
        <f t="shared" si="524"/>
        <v>2149.7</v>
      </c>
      <c r="AM206" s="224"/>
    </row>
    <row r="207" ht="15.75" hidden="1" customHeight="1" outlineLevel="2">
      <c r="A207" s="227"/>
      <c r="B207" s="228"/>
      <c r="C207" s="229"/>
      <c r="D207" s="230">
        <v>2015.0</v>
      </c>
      <c r="E207" s="218">
        <f t="shared" ref="E207:E213" si="526">SUM(F207:G207)</f>
        <v>0</v>
      </c>
      <c r="F207" s="218">
        <f t="shared" ref="F207:G207" si="525">I207+L207+O207+R207+U207+X207+AA207+AD207+AK207+AG207</f>
        <v>0</v>
      </c>
      <c r="G207" s="218">
        <f t="shared" si="525"/>
        <v>0</v>
      </c>
      <c r="H207" s="219">
        <f t="shared" si="14"/>
        <v>0</v>
      </c>
      <c r="I207" s="218"/>
      <c r="J207" s="227"/>
      <c r="K207" s="232">
        <f t="shared" si="16"/>
        <v>0</v>
      </c>
      <c r="L207" s="227"/>
      <c r="M207" s="227"/>
      <c r="N207" s="232">
        <f t="shared" si="18"/>
        <v>0</v>
      </c>
      <c r="O207" s="227"/>
      <c r="P207" s="227"/>
      <c r="Q207" s="232">
        <f t="shared" si="20"/>
        <v>0</v>
      </c>
      <c r="R207" s="227"/>
      <c r="S207" s="227"/>
      <c r="T207" s="232">
        <f t="shared" si="22"/>
        <v>0</v>
      </c>
      <c r="U207" s="227"/>
      <c r="V207" s="227"/>
      <c r="W207" s="232">
        <f t="shared" si="24"/>
        <v>0</v>
      </c>
      <c r="X207" s="227"/>
      <c r="Y207" s="227"/>
      <c r="Z207" s="232">
        <f t="shared" si="26"/>
        <v>0</v>
      </c>
      <c r="AA207" s="227"/>
      <c r="AB207" s="227"/>
      <c r="AC207" s="232">
        <f t="shared" si="28"/>
        <v>0</v>
      </c>
      <c r="AD207" s="227"/>
      <c r="AE207" s="227"/>
      <c r="AF207" s="232">
        <f t="shared" si="30"/>
        <v>0</v>
      </c>
      <c r="AG207" s="227"/>
      <c r="AH207" s="227"/>
      <c r="AI207" s="92"/>
      <c r="AJ207" s="232">
        <f t="shared" si="32"/>
        <v>0</v>
      </c>
      <c r="AK207" s="227"/>
      <c r="AL207" s="227"/>
      <c r="AM207" s="227"/>
    </row>
    <row r="208" ht="15.75" hidden="1" customHeight="1" outlineLevel="2">
      <c r="A208" s="227"/>
      <c r="B208" s="228"/>
      <c r="C208" s="229"/>
      <c r="D208" s="230">
        <v>2016.0</v>
      </c>
      <c r="E208" s="218">
        <f t="shared" si="526"/>
        <v>1546.1</v>
      </c>
      <c r="F208" s="218">
        <f t="shared" ref="F208:G208" si="527">I208+L208+O208+R208+U208+X208+AA208+AD208+AK208+AG208</f>
        <v>0</v>
      </c>
      <c r="G208" s="218">
        <f t="shared" si="527"/>
        <v>1546.1</v>
      </c>
      <c r="H208" s="219">
        <f t="shared" si="14"/>
        <v>0</v>
      </c>
      <c r="I208" s="218"/>
      <c r="J208" s="227"/>
      <c r="K208" s="232">
        <f t="shared" si="16"/>
        <v>0</v>
      </c>
      <c r="L208" s="227"/>
      <c r="M208" s="227"/>
      <c r="N208" s="232">
        <f t="shared" si="18"/>
        <v>0</v>
      </c>
      <c r="O208" s="227"/>
      <c r="P208" s="227"/>
      <c r="Q208" s="232">
        <f t="shared" si="20"/>
        <v>0</v>
      </c>
      <c r="R208" s="227"/>
      <c r="S208" s="227"/>
      <c r="T208" s="232">
        <f t="shared" si="22"/>
        <v>0</v>
      </c>
      <c r="U208" s="227"/>
      <c r="V208" s="227"/>
      <c r="W208" s="232">
        <f t="shared" si="24"/>
        <v>0</v>
      </c>
      <c r="X208" s="227"/>
      <c r="Y208" s="227"/>
      <c r="Z208" s="232">
        <f t="shared" si="26"/>
        <v>0</v>
      </c>
      <c r="AA208" s="227"/>
      <c r="AB208" s="227"/>
      <c r="AC208" s="232">
        <f t="shared" si="28"/>
        <v>0</v>
      </c>
      <c r="AD208" s="227"/>
      <c r="AE208" s="227"/>
      <c r="AF208" s="232">
        <f t="shared" si="30"/>
        <v>0</v>
      </c>
      <c r="AG208" s="227"/>
      <c r="AH208" s="227"/>
      <c r="AI208" s="92"/>
      <c r="AJ208" s="232">
        <f t="shared" si="32"/>
        <v>1546.1</v>
      </c>
      <c r="AK208" s="227"/>
      <c r="AL208" s="234">
        <v>1546.1</v>
      </c>
      <c r="AM208" s="227"/>
    </row>
    <row r="209" ht="15.75" hidden="1" customHeight="1" outlineLevel="2">
      <c r="A209" s="227"/>
      <c r="B209" s="228"/>
      <c r="C209" s="229"/>
      <c r="D209" s="230">
        <v>2017.0</v>
      </c>
      <c r="E209" s="218">
        <f t="shared" si="526"/>
        <v>208.3</v>
      </c>
      <c r="F209" s="218">
        <f t="shared" ref="F209:G209" si="528">I209+L209+O209+R209+U209+X209+AA209+AD209+AK209+AG209</f>
        <v>0</v>
      </c>
      <c r="G209" s="218">
        <f t="shared" si="528"/>
        <v>208.3</v>
      </c>
      <c r="H209" s="219">
        <f t="shared" si="14"/>
        <v>0</v>
      </c>
      <c r="I209" s="218"/>
      <c r="J209" s="227"/>
      <c r="K209" s="232">
        <f t="shared" si="16"/>
        <v>0</v>
      </c>
      <c r="L209" s="227"/>
      <c r="M209" s="227"/>
      <c r="N209" s="232">
        <f t="shared" si="18"/>
        <v>0</v>
      </c>
      <c r="O209" s="227"/>
      <c r="P209" s="227"/>
      <c r="Q209" s="232">
        <f t="shared" si="20"/>
        <v>0</v>
      </c>
      <c r="R209" s="227"/>
      <c r="S209" s="227"/>
      <c r="T209" s="232">
        <f t="shared" si="22"/>
        <v>0</v>
      </c>
      <c r="U209" s="227"/>
      <c r="V209" s="227"/>
      <c r="W209" s="232">
        <f t="shared" si="24"/>
        <v>0</v>
      </c>
      <c r="X209" s="227"/>
      <c r="Y209" s="227"/>
      <c r="Z209" s="232">
        <f t="shared" si="26"/>
        <v>0</v>
      </c>
      <c r="AA209" s="227"/>
      <c r="AB209" s="227"/>
      <c r="AC209" s="232">
        <f t="shared" si="28"/>
        <v>0</v>
      </c>
      <c r="AD209" s="227"/>
      <c r="AE209" s="227"/>
      <c r="AF209" s="232">
        <f t="shared" si="30"/>
        <v>0</v>
      </c>
      <c r="AG209" s="227"/>
      <c r="AH209" s="227"/>
      <c r="AI209" s="92"/>
      <c r="AJ209" s="232">
        <f t="shared" si="32"/>
        <v>208.3</v>
      </c>
      <c r="AK209" s="227"/>
      <c r="AL209" s="234">
        <v>208.3</v>
      </c>
      <c r="AM209" s="227"/>
    </row>
    <row r="210" ht="15.75" hidden="1" customHeight="1" outlineLevel="2">
      <c r="A210" s="227"/>
      <c r="B210" s="228"/>
      <c r="C210" s="229"/>
      <c r="D210" s="230">
        <v>2018.0</v>
      </c>
      <c r="E210" s="218">
        <f t="shared" si="526"/>
        <v>224.47666</v>
      </c>
      <c r="F210" s="218">
        <f t="shared" ref="F210:G210" si="529">I210+L210+O210+R210+U210+X210+AA210+AD210+AK210+AG210</f>
        <v>64.77666</v>
      </c>
      <c r="G210" s="218">
        <f t="shared" si="529"/>
        <v>159.7</v>
      </c>
      <c r="H210" s="219">
        <f t="shared" si="14"/>
        <v>0</v>
      </c>
      <c r="I210" s="218"/>
      <c r="J210" s="227"/>
      <c r="K210" s="232">
        <f t="shared" si="16"/>
        <v>0</v>
      </c>
      <c r="L210" s="227"/>
      <c r="M210" s="227"/>
      <c r="N210" s="232">
        <f t="shared" si="18"/>
        <v>0</v>
      </c>
      <c r="O210" s="227"/>
      <c r="P210" s="227"/>
      <c r="Q210" s="232">
        <f t="shared" si="20"/>
        <v>0</v>
      </c>
      <c r="R210" s="227"/>
      <c r="S210" s="227"/>
      <c r="T210" s="232">
        <f t="shared" si="22"/>
        <v>0</v>
      </c>
      <c r="U210" s="227"/>
      <c r="V210" s="227"/>
      <c r="W210" s="232">
        <f t="shared" si="24"/>
        <v>0</v>
      </c>
      <c r="X210" s="227"/>
      <c r="Y210" s="227"/>
      <c r="Z210" s="232">
        <f t="shared" si="26"/>
        <v>0</v>
      </c>
      <c r="AA210" s="227"/>
      <c r="AB210" s="227"/>
      <c r="AC210" s="233">
        <f t="shared" si="28"/>
        <v>44.17666</v>
      </c>
      <c r="AD210" s="234">
        <v>44.17666</v>
      </c>
      <c r="AE210" s="227"/>
      <c r="AF210" s="232">
        <f t="shared" si="30"/>
        <v>0</v>
      </c>
      <c r="AG210" s="227"/>
      <c r="AH210" s="227"/>
      <c r="AI210" s="92"/>
      <c r="AJ210" s="233">
        <f t="shared" si="32"/>
        <v>180.3</v>
      </c>
      <c r="AK210" s="234">
        <v>20.6</v>
      </c>
      <c r="AL210" s="234">
        <v>159.7</v>
      </c>
      <c r="AM210" s="227"/>
    </row>
    <row r="211" ht="15.75" hidden="1" customHeight="1" outlineLevel="2">
      <c r="A211" s="227"/>
      <c r="B211" s="228"/>
      <c r="C211" s="229"/>
      <c r="D211" s="230">
        <v>2019.0</v>
      </c>
      <c r="E211" s="218">
        <f t="shared" si="526"/>
        <v>178.5</v>
      </c>
      <c r="F211" s="218">
        <f t="shared" ref="F211:G211" si="530">I211+L211+O211+R211+U211+X211+AA211+AD211+AK211+AG211</f>
        <v>0</v>
      </c>
      <c r="G211" s="218">
        <f t="shared" si="530"/>
        <v>178.5</v>
      </c>
      <c r="H211" s="219">
        <f t="shared" si="14"/>
        <v>0</v>
      </c>
      <c r="I211" s="218"/>
      <c r="J211" s="227"/>
      <c r="K211" s="232">
        <f t="shared" si="16"/>
        <v>0</v>
      </c>
      <c r="L211" s="227"/>
      <c r="M211" s="227"/>
      <c r="N211" s="232">
        <f t="shared" si="18"/>
        <v>0</v>
      </c>
      <c r="O211" s="227"/>
      <c r="P211" s="227"/>
      <c r="Q211" s="232">
        <f t="shared" si="20"/>
        <v>0</v>
      </c>
      <c r="R211" s="227"/>
      <c r="S211" s="227"/>
      <c r="T211" s="232">
        <f t="shared" si="22"/>
        <v>0</v>
      </c>
      <c r="U211" s="227"/>
      <c r="V211" s="227"/>
      <c r="W211" s="232">
        <f t="shared" si="24"/>
        <v>0</v>
      </c>
      <c r="X211" s="227"/>
      <c r="Y211" s="227"/>
      <c r="Z211" s="232">
        <f t="shared" si="26"/>
        <v>0</v>
      </c>
      <c r="AA211" s="227"/>
      <c r="AB211" s="227"/>
      <c r="AC211" s="232">
        <f t="shared" si="28"/>
        <v>0</v>
      </c>
      <c r="AD211" s="227"/>
      <c r="AE211" s="227"/>
      <c r="AF211" s="232">
        <f t="shared" si="30"/>
        <v>28</v>
      </c>
      <c r="AG211" s="227"/>
      <c r="AH211" s="234">
        <v>28.0</v>
      </c>
      <c r="AI211" s="92"/>
      <c r="AJ211" s="232">
        <f t="shared" si="32"/>
        <v>150.5</v>
      </c>
      <c r="AK211" s="227"/>
      <c r="AL211" s="234">
        <v>150.5</v>
      </c>
      <c r="AM211" s="227"/>
    </row>
    <row r="212" ht="15.75" hidden="1" customHeight="1" outlineLevel="2">
      <c r="A212" s="227"/>
      <c r="B212" s="228"/>
      <c r="C212" s="229"/>
      <c r="D212" s="230">
        <v>2020.0</v>
      </c>
      <c r="E212" s="218">
        <f t="shared" si="526"/>
        <v>85.1</v>
      </c>
      <c r="F212" s="218">
        <f t="shared" ref="F212:G212" si="531">I212+L212+O212+R212+U212+X212+AA212+AD212+AK212+AG212</f>
        <v>0</v>
      </c>
      <c r="G212" s="218">
        <f t="shared" si="531"/>
        <v>85.1</v>
      </c>
      <c r="H212" s="219">
        <f t="shared" si="14"/>
        <v>0</v>
      </c>
      <c r="I212" s="218"/>
      <c r="J212" s="227"/>
      <c r="K212" s="232">
        <f t="shared" si="16"/>
        <v>0</v>
      </c>
      <c r="L212" s="227"/>
      <c r="M212" s="227"/>
      <c r="N212" s="232">
        <f t="shared" si="18"/>
        <v>0</v>
      </c>
      <c r="O212" s="227"/>
      <c r="P212" s="227"/>
      <c r="Q212" s="232">
        <f t="shared" si="20"/>
        <v>0</v>
      </c>
      <c r="R212" s="227"/>
      <c r="S212" s="227"/>
      <c r="T212" s="232">
        <f t="shared" si="22"/>
        <v>0</v>
      </c>
      <c r="U212" s="227"/>
      <c r="V212" s="227"/>
      <c r="W212" s="232">
        <f t="shared" si="24"/>
        <v>0</v>
      </c>
      <c r="X212" s="227"/>
      <c r="Y212" s="227"/>
      <c r="Z212" s="232">
        <f t="shared" si="26"/>
        <v>0</v>
      </c>
      <c r="AA212" s="227"/>
      <c r="AB212" s="227"/>
      <c r="AC212" s="232">
        <f t="shared" si="28"/>
        <v>0</v>
      </c>
      <c r="AD212" s="227"/>
      <c r="AE212" s="227"/>
      <c r="AF212" s="232">
        <f t="shared" si="30"/>
        <v>0</v>
      </c>
      <c r="AG212" s="227"/>
      <c r="AH212" s="227"/>
      <c r="AI212" s="92"/>
      <c r="AJ212" s="232">
        <f t="shared" si="32"/>
        <v>85.1</v>
      </c>
      <c r="AK212" s="227"/>
      <c r="AL212" s="234">
        <v>85.1</v>
      </c>
      <c r="AM212" s="227"/>
    </row>
    <row r="213" ht="15.75" hidden="1" customHeight="1" outlineLevel="2">
      <c r="A213" s="227"/>
      <c r="B213" s="228"/>
      <c r="C213" s="229"/>
      <c r="D213" s="236">
        <v>2021.0</v>
      </c>
      <c r="E213" s="218">
        <f t="shared" si="526"/>
        <v>0</v>
      </c>
      <c r="F213" s="218">
        <f t="shared" ref="F213:G213" si="532">I213+L213+O213+R213+U213+X213+AA213+AD213+AK213+AG213</f>
        <v>0</v>
      </c>
      <c r="G213" s="218">
        <f t="shared" si="532"/>
        <v>0</v>
      </c>
      <c r="H213" s="219">
        <f t="shared" si="14"/>
        <v>0</v>
      </c>
      <c r="I213" s="218"/>
      <c r="J213" s="227"/>
      <c r="K213" s="232">
        <f t="shared" si="16"/>
        <v>0</v>
      </c>
      <c r="L213" s="227"/>
      <c r="M213" s="227"/>
      <c r="N213" s="232">
        <f t="shared" si="18"/>
        <v>0</v>
      </c>
      <c r="O213" s="227"/>
      <c r="P213" s="227"/>
      <c r="Q213" s="232">
        <f t="shared" si="20"/>
        <v>0</v>
      </c>
      <c r="R213" s="227"/>
      <c r="S213" s="227"/>
      <c r="T213" s="232">
        <f t="shared" si="22"/>
        <v>0</v>
      </c>
      <c r="U213" s="227"/>
      <c r="V213" s="227"/>
      <c r="W213" s="232">
        <f t="shared" si="24"/>
        <v>0</v>
      </c>
      <c r="X213" s="227"/>
      <c r="Y213" s="227"/>
      <c r="Z213" s="232">
        <f t="shared" si="26"/>
        <v>0</v>
      </c>
      <c r="AA213" s="227"/>
      <c r="AB213" s="227"/>
      <c r="AC213" s="232">
        <f t="shared" si="28"/>
        <v>0</v>
      </c>
      <c r="AD213" s="227"/>
      <c r="AE213" s="227"/>
      <c r="AF213" s="232">
        <f t="shared" si="30"/>
        <v>0</v>
      </c>
      <c r="AG213" s="227"/>
      <c r="AH213" s="227"/>
      <c r="AI213" s="92"/>
      <c r="AJ213" s="232">
        <f t="shared" si="32"/>
        <v>0</v>
      </c>
      <c r="AK213" s="227"/>
      <c r="AL213" s="234"/>
      <c r="AM213" s="227"/>
    </row>
    <row r="214" ht="15.75" hidden="1" customHeight="1" outlineLevel="1">
      <c r="A214" s="220">
        <v>25.0</v>
      </c>
      <c r="B214" s="221" t="s">
        <v>431</v>
      </c>
      <c r="C214" s="220" t="s">
        <v>432</v>
      </c>
      <c r="D214" s="220"/>
      <c r="E214" s="223">
        <f t="shared" ref="E214:G214" si="533">SUM(E215:E221)</f>
        <v>2011.4522</v>
      </c>
      <c r="F214" s="223">
        <f t="shared" si="533"/>
        <v>1105.1522</v>
      </c>
      <c r="G214" s="223">
        <f t="shared" si="533"/>
        <v>906.3</v>
      </c>
      <c r="H214" s="223">
        <f t="shared" si="14"/>
        <v>0</v>
      </c>
      <c r="I214" s="223">
        <f t="shared" ref="I214:J214" si="534">SUM(I215:I221)</f>
        <v>0</v>
      </c>
      <c r="J214" s="220">
        <f t="shared" si="534"/>
        <v>0</v>
      </c>
      <c r="K214" s="220">
        <f t="shared" si="16"/>
        <v>339.07521</v>
      </c>
      <c r="L214" s="220">
        <f t="shared" ref="L214:M214" si="535">SUM(L215:L221)</f>
        <v>339.07521</v>
      </c>
      <c r="M214" s="220">
        <f t="shared" si="535"/>
        <v>0</v>
      </c>
      <c r="N214" s="220">
        <f t="shared" si="18"/>
        <v>0</v>
      </c>
      <c r="O214" s="220">
        <f t="shared" ref="O214:P214" si="536">SUM(O215:O221)</f>
        <v>0</v>
      </c>
      <c r="P214" s="220">
        <f t="shared" si="536"/>
        <v>0</v>
      </c>
      <c r="Q214" s="220">
        <f t="shared" si="20"/>
        <v>0</v>
      </c>
      <c r="R214" s="220">
        <f t="shared" ref="R214:S214" si="537">SUM(R215:R221)</f>
        <v>0</v>
      </c>
      <c r="S214" s="220">
        <f t="shared" si="537"/>
        <v>0</v>
      </c>
      <c r="T214" s="220">
        <f t="shared" si="22"/>
        <v>0</v>
      </c>
      <c r="U214" s="220">
        <f t="shared" ref="U214:V214" si="538">SUM(U215:U221)</f>
        <v>0</v>
      </c>
      <c r="V214" s="220">
        <f t="shared" si="538"/>
        <v>0</v>
      </c>
      <c r="W214" s="220">
        <f t="shared" si="24"/>
        <v>0</v>
      </c>
      <c r="X214" s="220">
        <f t="shared" ref="X214:Y214" si="539">SUM(X215:X221)</f>
        <v>0</v>
      </c>
      <c r="Y214" s="220">
        <f t="shared" si="539"/>
        <v>0</v>
      </c>
      <c r="Z214" s="220">
        <f t="shared" si="26"/>
        <v>0</v>
      </c>
      <c r="AA214" s="220">
        <f t="shared" ref="AA214:AB214" si="540">SUM(AA215:AA221)</f>
        <v>0</v>
      </c>
      <c r="AB214" s="220">
        <f t="shared" si="540"/>
        <v>0</v>
      </c>
      <c r="AC214" s="220">
        <f t="shared" si="28"/>
        <v>0</v>
      </c>
      <c r="AD214" s="220">
        <f t="shared" ref="AD214:AE214" si="541">SUM(AD215:AD221)</f>
        <v>0</v>
      </c>
      <c r="AE214" s="220">
        <f t="shared" si="541"/>
        <v>0</v>
      </c>
      <c r="AF214" s="220">
        <f t="shared" si="30"/>
        <v>865.50599</v>
      </c>
      <c r="AG214" s="224">
        <f t="shared" ref="AG214:AH214" si="542">SUM(AG215:AG221)</f>
        <v>556.80599</v>
      </c>
      <c r="AH214" s="224">
        <f t="shared" si="542"/>
        <v>308.7</v>
      </c>
      <c r="AI214" s="225"/>
      <c r="AJ214" s="226">
        <f t="shared" si="32"/>
        <v>806.871</v>
      </c>
      <c r="AK214" s="224">
        <f t="shared" ref="AK214:AL214" si="543">SUM(AK215:AK221)</f>
        <v>209.271</v>
      </c>
      <c r="AL214" s="224">
        <f t="shared" si="543"/>
        <v>597.6</v>
      </c>
      <c r="AM214" s="224"/>
    </row>
    <row r="215" ht="15.75" hidden="1" customHeight="1" outlineLevel="2">
      <c r="A215" s="227"/>
      <c r="B215" s="228"/>
      <c r="C215" s="229"/>
      <c r="D215" s="230">
        <v>2015.0</v>
      </c>
      <c r="E215" s="218">
        <f t="shared" ref="E215:E221" si="545">SUM(F215:G215)</f>
        <v>15</v>
      </c>
      <c r="F215" s="218">
        <f t="shared" ref="F215:G215" si="544">I215+L215+O215+R215+U215+X215+AA215+AD215+AK215+AG215</f>
        <v>0</v>
      </c>
      <c r="G215" s="218">
        <f t="shared" si="544"/>
        <v>15</v>
      </c>
      <c r="H215" s="219">
        <f t="shared" si="14"/>
        <v>0</v>
      </c>
      <c r="I215" s="218"/>
      <c r="J215" s="227"/>
      <c r="K215" s="232">
        <f t="shared" si="16"/>
        <v>0</v>
      </c>
      <c r="L215" s="227"/>
      <c r="M215" s="227"/>
      <c r="N215" s="232">
        <f t="shared" si="18"/>
        <v>0</v>
      </c>
      <c r="O215" s="227"/>
      <c r="P215" s="227"/>
      <c r="Q215" s="232">
        <f t="shared" si="20"/>
        <v>0</v>
      </c>
      <c r="R215" s="227"/>
      <c r="S215" s="227"/>
      <c r="T215" s="232">
        <f t="shared" si="22"/>
        <v>0</v>
      </c>
      <c r="U215" s="227"/>
      <c r="V215" s="227"/>
      <c r="W215" s="232">
        <f t="shared" si="24"/>
        <v>0</v>
      </c>
      <c r="X215" s="227"/>
      <c r="Y215" s="227"/>
      <c r="Z215" s="232">
        <f t="shared" si="26"/>
        <v>0</v>
      </c>
      <c r="AA215" s="227"/>
      <c r="AB215" s="227"/>
      <c r="AC215" s="232">
        <f t="shared" si="28"/>
        <v>0</v>
      </c>
      <c r="AD215" s="227"/>
      <c r="AE215" s="227"/>
      <c r="AF215" s="232">
        <f t="shared" si="30"/>
        <v>0</v>
      </c>
      <c r="AG215" s="227"/>
      <c r="AH215" s="227"/>
      <c r="AI215" s="92"/>
      <c r="AJ215" s="232">
        <f t="shared" si="32"/>
        <v>15</v>
      </c>
      <c r="AK215" s="227"/>
      <c r="AL215" s="234">
        <v>15.0</v>
      </c>
      <c r="AM215" s="227"/>
    </row>
    <row r="216" ht="15.75" hidden="1" customHeight="1" outlineLevel="2">
      <c r="A216" s="227"/>
      <c r="B216" s="228"/>
      <c r="C216" s="229"/>
      <c r="D216" s="230">
        <v>2016.0</v>
      </c>
      <c r="E216" s="218">
        <f t="shared" si="545"/>
        <v>246.56</v>
      </c>
      <c r="F216" s="218">
        <f t="shared" ref="F216:G216" si="546">I216+L216+O216+R216+U216+X216+AA216+AD216+AK216+AG216</f>
        <v>168.06</v>
      </c>
      <c r="G216" s="218">
        <f t="shared" si="546"/>
        <v>78.5</v>
      </c>
      <c r="H216" s="219">
        <f t="shared" si="14"/>
        <v>0</v>
      </c>
      <c r="I216" s="218"/>
      <c r="J216" s="227"/>
      <c r="K216" s="233">
        <f t="shared" si="16"/>
        <v>168.06</v>
      </c>
      <c r="L216" s="234">
        <v>168.06</v>
      </c>
      <c r="M216" s="227"/>
      <c r="N216" s="232">
        <f t="shared" si="18"/>
        <v>0</v>
      </c>
      <c r="O216" s="227"/>
      <c r="P216" s="227"/>
      <c r="Q216" s="232">
        <f t="shared" si="20"/>
        <v>0</v>
      </c>
      <c r="R216" s="227"/>
      <c r="S216" s="227"/>
      <c r="T216" s="232">
        <f t="shared" si="22"/>
        <v>0</v>
      </c>
      <c r="U216" s="227"/>
      <c r="V216" s="227"/>
      <c r="W216" s="232">
        <f t="shared" si="24"/>
        <v>0</v>
      </c>
      <c r="X216" s="227"/>
      <c r="Y216" s="227"/>
      <c r="Z216" s="232">
        <f t="shared" si="26"/>
        <v>0</v>
      </c>
      <c r="AA216" s="227"/>
      <c r="AB216" s="227"/>
      <c r="AC216" s="232">
        <f t="shared" si="28"/>
        <v>0</v>
      </c>
      <c r="AD216" s="227"/>
      <c r="AE216" s="227"/>
      <c r="AF216" s="232">
        <f t="shared" si="30"/>
        <v>24.8</v>
      </c>
      <c r="AG216" s="227"/>
      <c r="AH216" s="234">
        <v>24.8</v>
      </c>
      <c r="AI216" s="92"/>
      <c r="AJ216" s="232">
        <f t="shared" si="32"/>
        <v>53.7</v>
      </c>
      <c r="AK216" s="227"/>
      <c r="AL216" s="234">
        <v>53.7</v>
      </c>
      <c r="AM216" s="227"/>
    </row>
    <row r="217" ht="15.75" hidden="1" customHeight="1" outlineLevel="2">
      <c r="A217" s="227"/>
      <c r="B217" s="228"/>
      <c r="C217" s="229"/>
      <c r="D217" s="230">
        <v>2017.0</v>
      </c>
      <c r="E217" s="218">
        <f t="shared" si="545"/>
        <v>305.171</v>
      </c>
      <c r="F217" s="218">
        <f t="shared" ref="F217:G217" si="547">I217+L217+O217+R217+U217+X217+AA217+AD217+AK217+AG217</f>
        <v>209.271</v>
      </c>
      <c r="G217" s="218">
        <f t="shared" si="547"/>
        <v>95.9</v>
      </c>
      <c r="H217" s="219">
        <f t="shared" si="14"/>
        <v>0</v>
      </c>
      <c r="I217" s="218"/>
      <c r="J217" s="227"/>
      <c r="K217" s="232">
        <f t="shared" si="16"/>
        <v>0</v>
      </c>
      <c r="L217" s="227"/>
      <c r="M217" s="227"/>
      <c r="N217" s="232">
        <f t="shared" si="18"/>
        <v>0</v>
      </c>
      <c r="O217" s="227"/>
      <c r="P217" s="227"/>
      <c r="Q217" s="232">
        <f t="shared" si="20"/>
        <v>0</v>
      </c>
      <c r="R217" s="227"/>
      <c r="S217" s="227"/>
      <c r="T217" s="232">
        <f t="shared" si="22"/>
        <v>0</v>
      </c>
      <c r="U217" s="227"/>
      <c r="V217" s="227"/>
      <c r="W217" s="232">
        <f t="shared" si="24"/>
        <v>0</v>
      </c>
      <c r="X217" s="227"/>
      <c r="Y217" s="227"/>
      <c r="Z217" s="232">
        <f t="shared" si="26"/>
        <v>0</v>
      </c>
      <c r="AA217" s="227"/>
      <c r="AB217" s="227"/>
      <c r="AC217" s="232">
        <f t="shared" si="28"/>
        <v>0</v>
      </c>
      <c r="AD217" s="227"/>
      <c r="AE217" s="227"/>
      <c r="AF217" s="232">
        <f t="shared" si="30"/>
        <v>19.7</v>
      </c>
      <c r="AG217" s="227"/>
      <c r="AH217" s="234">
        <v>19.7</v>
      </c>
      <c r="AI217" s="92"/>
      <c r="AJ217" s="233">
        <f t="shared" si="32"/>
        <v>285.471</v>
      </c>
      <c r="AK217" s="234">
        <v>209.271</v>
      </c>
      <c r="AL217" s="234">
        <v>76.2</v>
      </c>
      <c r="AM217" s="227"/>
    </row>
    <row r="218" ht="15.75" hidden="1" customHeight="1" outlineLevel="2">
      <c r="A218" s="227"/>
      <c r="B218" s="228"/>
      <c r="C218" s="229"/>
      <c r="D218" s="230">
        <v>2018.0</v>
      </c>
      <c r="E218" s="218">
        <f t="shared" si="545"/>
        <v>424.91521</v>
      </c>
      <c r="F218" s="218">
        <f t="shared" ref="F218:G218" si="548">I218+L218+O218+R218+U218+X218+AA218+AD218+AK218+AG218</f>
        <v>171.01521</v>
      </c>
      <c r="G218" s="218">
        <f t="shared" si="548"/>
        <v>253.9</v>
      </c>
      <c r="H218" s="219">
        <f t="shared" si="14"/>
        <v>0</v>
      </c>
      <c r="I218" s="218"/>
      <c r="J218" s="227"/>
      <c r="K218" s="233">
        <f t="shared" si="16"/>
        <v>171.01521</v>
      </c>
      <c r="L218" s="234">
        <v>171.01521</v>
      </c>
      <c r="M218" s="227"/>
      <c r="N218" s="232">
        <f t="shared" si="18"/>
        <v>0</v>
      </c>
      <c r="O218" s="227"/>
      <c r="P218" s="227"/>
      <c r="Q218" s="232">
        <f t="shared" si="20"/>
        <v>0</v>
      </c>
      <c r="R218" s="227"/>
      <c r="S218" s="227"/>
      <c r="T218" s="232">
        <f t="shared" si="22"/>
        <v>0</v>
      </c>
      <c r="U218" s="227"/>
      <c r="V218" s="227"/>
      <c r="W218" s="232">
        <f t="shared" si="24"/>
        <v>0</v>
      </c>
      <c r="X218" s="227"/>
      <c r="Y218" s="227"/>
      <c r="Z218" s="232">
        <f t="shared" si="26"/>
        <v>0</v>
      </c>
      <c r="AA218" s="227"/>
      <c r="AB218" s="227"/>
      <c r="AC218" s="232">
        <f t="shared" si="28"/>
        <v>0</v>
      </c>
      <c r="AD218" s="227"/>
      <c r="AE218" s="227"/>
      <c r="AF218" s="232">
        <f t="shared" si="30"/>
        <v>60.6</v>
      </c>
      <c r="AG218" s="227"/>
      <c r="AH218" s="234">
        <v>60.6</v>
      </c>
      <c r="AI218" s="235"/>
      <c r="AJ218" s="232">
        <f t="shared" si="32"/>
        <v>193.3</v>
      </c>
      <c r="AK218" s="227"/>
      <c r="AL218" s="234">
        <v>193.3</v>
      </c>
      <c r="AM218" s="227"/>
    </row>
    <row r="219" ht="15.75" hidden="1" customHeight="1" outlineLevel="2">
      <c r="A219" s="227"/>
      <c r="B219" s="228"/>
      <c r="C219" s="229"/>
      <c r="D219" s="230">
        <v>2019.0</v>
      </c>
      <c r="E219" s="218">
        <f t="shared" si="545"/>
        <v>510.40599</v>
      </c>
      <c r="F219" s="218">
        <f t="shared" ref="F219:G219" si="549">I219+L219+O219+R219+U219+X219+AA219+AD219+AK219+AG219</f>
        <v>338.80599</v>
      </c>
      <c r="G219" s="218">
        <f t="shared" si="549"/>
        <v>171.6</v>
      </c>
      <c r="H219" s="219">
        <f t="shared" si="14"/>
        <v>0</v>
      </c>
      <c r="I219" s="218"/>
      <c r="J219" s="227"/>
      <c r="K219" s="232">
        <f t="shared" si="16"/>
        <v>0</v>
      </c>
      <c r="L219" s="227"/>
      <c r="M219" s="227"/>
      <c r="N219" s="232">
        <f t="shared" si="18"/>
        <v>0</v>
      </c>
      <c r="O219" s="227"/>
      <c r="P219" s="227"/>
      <c r="Q219" s="232">
        <f t="shared" si="20"/>
        <v>0</v>
      </c>
      <c r="R219" s="227"/>
      <c r="S219" s="227"/>
      <c r="T219" s="232">
        <f t="shared" si="22"/>
        <v>0</v>
      </c>
      <c r="U219" s="227"/>
      <c r="V219" s="227"/>
      <c r="W219" s="232">
        <f t="shared" si="24"/>
        <v>0</v>
      </c>
      <c r="X219" s="227"/>
      <c r="Y219" s="227"/>
      <c r="Z219" s="232">
        <f t="shared" si="26"/>
        <v>0</v>
      </c>
      <c r="AA219" s="227"/>
      <c r="AB219" s="227"/>
      <c r="AC219" s="232">
        <f t="shared" si="28"/>
        <v>0</v>
      </c>
      <c r="AD219" s="227"/>
      <c r="AE219" s="227"/>
      <c r="AF219" s="233">
        <f t="shared" si="30"/>
        <v>355.80599</v>
      </c>
      <c r="AG219" s="234">
        <v>338.80599</v>
      </c>
      <c r="AH219" s="234">
        <v>17.0</v>
      </c>
      <c r="AI219" s="235" t="s">
        <v>77</v>
      </c>
      <c r="AJ219" s="232">
        <f t="shared" si="32"/>
        <v>154.6</v>
      </c>
      <c r="AK219" s="227"/>
      <c r="AL219" s="234">
        <v>154.6</v>
      </c>
      <c r="AM219" s="227"/>
    </row>
    <row r="220" ht="15.75" hidden="1" customHeight="1" outlineLevel="2">
      <c r="A220" s="227"/>
      <c r="B220" s="228"/>
      <c r="C220" s="229"/>
      <c r="D220" s="230">
        <v>2020.0</v>
      </c>
      <c r="E220" s="218">
        <f t="shared" si="545"/>
        <v>509.4</v>
      </c>
      <c r="F220" s="218">
        <f t="shared" ref="F220:G220" si="550">I220+L220+O220+R220+U220+X220+AA220+AD220+AK220+AG220</f>
        <v>218</v>
      </c>
      <c r="G220" s="218">
        <f t="shared" si="550"/>
        <v>291.4</v>
      </c>
      <c r="H220" s="219">
        <f t="shared" si="14"/>
        <v>0</v>
      </c>
      <c r="I220" s="218"/>
      <c r="J220" s="227"/>
      <c r="K220" s="232">
        <f t="shared" si="16"/>
        <v>0</v>
      </c>
      <c r="L220" s="227"/>
      <c r="M220" s="227"/>
      <c r="N220" s="232">
        <f t="shared" si="18"/>
        <v>0</v>
      </c>
      <c r="O220" s="227"/>
      <c r="P220" s="227"/>
      <c r="Q220" s="232">
        <f t="shared" si="20"/>
        <v>0</v>
      </c>
      <c r="R220" s="227"/>
      <c r="S220" s="227"/>
      <c r="T220" s="232">
        <f t="shared" si="22"/>
        <v>0</v>
      </c>
      <c r="U220" s="227"/>
      <c r="V220" s="227"/>
      <c r="W220" s="232">
        <f t="shared" si="24"/>
        <v>0</v>
      </c>
      <c r="X220" s="227"/>
      <c r="Y220" s="227"/>
      <c r="Z220" s="232">
        <f t="shared" si="26"/>
        <v>0</v>
      </c>
      <c r="AA220" s="227"/>
      <c r="AB220" s="227"/>
      <c r="AC220" s="232">
        <f t="shared" si="28"/>
        <v>0</v>
      </c>
      <c r="AD220" s="227"/>
      <c r="AE220" s="227"/>
      <c r="AF220" s="232">
        <f t="shared" si="30"/>
        <v>404.6</v>
      </c>
      <c r="AG220" s="227">
        <f>69+149</f>
        <v>218</v>
      </c>
      <c r="AH220" s="234">
        <v>186.6</v>
      </c>
      <c r="AI220" s="235" t="s">
        <v>77</v>
      </c>
      <c r="AJ220" s="232">
        <f t="shared" si="32"/>
        <v>104.8</v>
      </c>
      <c r="AK220" s="227"/>
      <c r="AL220" s="234">
        <v>104.8</v>
      </c>
      <c r="AM220" s="227"/>
    </row>
    <row r="221" ht="15.75" hidden="1" customHeight="1" outlineLevel="2">
      <c r="A221" s="227"/>
      <c r="B221" s="228"/>
      <c r="C221" s="229"/>
      <c r="D221" s="236">
        <v>2021.0</v>
      </c>
      <c r="E221" s="218">
        <f t="shared" si="545"/>
        <v>0</v>
      </c>
      <c r="F221" s="218">
        <f t="shared" ref="F221:G221" si="551">I221+L221+O221+R221+U221+X221+AA221+AD221+AK221+AG221</f>
        <v>0</v>
      </c>
      <c r="G221" s="218">
        <f t="shared" si="551"/>
        <v>0</v>
      </c>
      <c r="H221" s="219">
        <f t="shared" si="14"/>
        <v>0</v>
      </c>
      <c r="I221" s="218"/>
      <c r="J221" s="227"/>
      <c r="K221" s="232">
        <f t="shared" si="16"/>
        <v>0</v>
      </c>
      <c r="L221" s="227"/>
      <c r="M221" s="227"/>
      <c r="N221" s="232">
        <f t="shared" si="18"/>
        <v>0</v>
      </c>
      <c r="O221" s="227"/>
      <c r="P221" s="227"/>
      <c r="Q221" s="232">
        <f t="shared" si="20"/>
        <v>0</v>
      </c>
      <c r="R221" s="227"/>
      <c r="S221" s="227"/>
      <c r="T221" s="232">
        <f t="shared" si="22"/>
        <v>0</v>
      </c>
      <c r="U221" s="227"/>
      <c r="V221" s="227"/>
      <c r="W221" s="232">
        <f t="shared" si="24"/>
        <v>0</v>
      </c>
      <c r="X221" s="227"/>
      <c r="Y221" s="227"/>
      <c r="Z221" s="232">
        <f t="shared" si="26"/>
        <v>0</v>
      </c>
      <c r="AA221" s="227"/>
      <c r="AB221" s="227"/>
      <c r="AC221" s="232">
        <f t="shared" si="28"/>
        <v>0</v>
      </c>
      <c r="AD221" s="227"/>
      <c r="AE221" s="227"/>
      <c r="AF221" s="232">
        <f t="shared" si="30"/>
        <v>0</v>
      </c>
      <c r="AG221" s="227"/>
      <c r="AH221" s="234"/>
      <c r="AI221" s="92"/>
      <c r="AJ221" s="232">
        <f t="shared" si="32"/>
        <v>0</v>
      </c>
      <c r="AK221" s="227"/>
      <c r="AL221" s="234"/>
      <c r="AM221" s="227"/>
    </row>
    <row r="222" ht="15.75" hidden="1" customHeight="1" outlineLevel="1">
      <c r="A222" s="220">
        <v>26.0</v>
      </c>
      <c r="B222" s="221" t="s">
        <v>433</v>
      </c>
      <c r="C222" s="220" t="s">
        <v>434</v>
      </c>
      <c r="D222" s="220"/>
      <c r="E222" s="223">
        <f t="shared" ref="E222:G222" si="552">SUM(E223:E229)</f>
        <v>551.803</v>
      </c>
      <c r="F222" s="223">
        <f t="shared" si="552"/>
        <v>130.003</v>
      </c>
      <c r="G222" s="223">
        <f t="shared" si="552"/>
        <v>421.8</v>
      </c>
      <c r="H222" s="223">
        <f t="shared" si="14"/>
        <v>0</v>
      </c>
      <c r="I222" s="223">
        <f t="shared" ref="I222:J222" si="553">SUM(I223:I229)</f>
        <v>0</v>
      </c>
      <c r="J222" s="220">
        <f t="shared" si="553"/>
        <v>0</v>
      </c>
      <c r="K222" s="220">
        <f t="shared" si="16"/>
        <v>0</v>
      </c>
      <c r="L222" s="220">
        <f t="shared" ref="L222:M222" si="554">SUM(L223:L229)</f>
        <v>0</v>
      </c>
      <c r="M222" s="220">
        <f t="shared" si="554"/>
        <v>0</v>
      </c>
      <c r="N222" s="220">
        <f t="shared" si="18"/>
        <v>0</v>
      </c>
      <c r="O222" s="220">
        <f t="shared" ref="O222:P222" si="555">SUM(O223:O229)</f>
        <v>0</v>
      </c>
      <c r="P222" s="220">
        <f t="shared" si="555"/>
        <v>0</v>
      </c>
      <c r="Q222" s="220">
        <f t="shared" si="20"/>
        <v>0</v>
      </c>
      <c r="R222" s="220">
        <f t="shared" ref="R222:S222" si="556">SUM(R223:R229)</f>
        <v>0</v>
      </c>
      <c r="S222" s="220">
        <f t="shared" si="556"/>
        <v>0</v>
      </c>
      <c r="T222" s="220">
        <f t="shared" si="22"/>
        <v>0</v>
      </c>
      <c r="U222" s="220">
        <f t="shared" ref="U222:V222" si="557">SUM(U223:U229)</f>
        <v>0</v>
      </c>
      <c r="V222" s="220">
        <f t="shared" si="557"/>
        <v>0</v>
      </c>
      <c r="W222" s="220">
        <f t="shared" si="24"/>
        <v>0</v>
      </c>
      <c r="X222" s="220">
        <f t="shared" ref="X222:Y222" si="558">SUM(X223:X229)</f>
        <v>0</v>
      </c>
      <c r="Y222" s="220">
        <f t="shared" si="558"/>
        <v>0</v>
      </c>
      <c r="Z222" s="220">
        <f t="shared" si="26"/>
        <v>0</v>
      </c>
      <c r="AA222" s="220">
        <f t="shared" ref="AA222:AB222" si="559">SUM(AA223:AA229)</f>
        <v>0</v>
      </c>
      <c r="AB222" s="220">
        <f t="shared" si="559"/>
        <v>0</v>
      </c>
      <c r="AC222" s="220">
        <f t="shared" si="28"/>
        <v>0</v>
      </c>
      <c r="AD222" s="220">
        <f t="shared" ref="AD222:AE222" si="560">SUM(AD223:AD229)</f>
        <v>0</v>
      </c>
      <c r="AE222" s="220">
        <f t="shared" si="560"/>
        <v>0</v>
      </c>
      <c r="AF222" s="220">
        <f t="shared" si="30"/>
        <v>229.903</v>
      </c>
      <c r="AG222" s="224">
        <f t="shared" ref="AG222:AH222" si="561">SUM(AG223:AG229)</f>
        <v>130.003</v>
      </c>
      <c r="AH222" s="224">
        <f t="shared" si="561"/>
        <v>99.9</v>
      </c>
      <c r="AI222" s="225"/>
      <c r="AJ222" s="226">
        <f t="shared" si="32"/>
        <v>321.9</v>
      </c>
      <c r="AK222" s="224">
        <f t="shared" ref="AK222:AL222" si="562">SUM(AK223:AK229)</f>
        <v>0</v>
      </c>
      <c r="AL222" s="224">
        <f t="shared" si="562"/>
        <v>321.9</v>
      </c>
      <c r="AM222" s="224"/>
    </row>
    <row r="223" ht="15.75" hidden="1" customHeight="1" outlineLevel="2">
      <c r="A223" s="227"/>
      <c r="B223" s="228"/>
      <c r="C223" s="229"/>
      <c r="D223" s="230">
        <v>2015.0</v>
      </c>
      <c r="E223" s="218">
        <f t="shared" ref="E223:E230" si="564">SUM(F223:G223)</f>
        <v>73.2</v>
      </c>
      <c r="F223" s="218">
        <f t="shared" ref="F223:G223" si="563">I223+L223+O223+R223+U223+X223+AA223+AD223+AK223+AG223</f>
        <v>0</v>
      </c>
      <c r="G223" s="218">
        <f t="shared" si="563"/>
        <v>73.2</v>
      </c>
      <c r="H223" s="219">
        <f t="shared" si="14"/>
        <v>0</v>
      </c>
      <c r="I223" s="218"/>
      <c r="J223" s="227"/>
      <c r="K223" s="232">
        <f t="shared" si="16"/>
        <v>0</v>
      </c>
      <c r="L223" s="227"/>
      <c r="M223" s="227"/>
      <c r="N223" s="232">
        <f t="shared" si="18"/>
        <v>0</v>
      </c>
      <c r="O223" s="227"/>
      <c r="P223" s="227"/>
      <c r="Q223" s="232">
        <f t="shared" si="20"/>
        <v>0</v>
      </c>
      <c r="R223" s="227"/>
      <c r="S223" s="227"/>
      <c r="T223" s="232">
        <f t="shared" si="22"/>
        <v>0</v>
      </c>
      <c r="U223" s="227"/>
      <c r="V223" s="227"/>
      <c r="W223" s="232">
        <f t="shared" si="24"/>
        <v>0</v>
      </c>
      <c r="X223" s="227"/>
      <c r="Y223" s="227"/>
      <c r="Z223" s="232">
        <f t="shared" si="26"/>
        <v>0</v>
      </c>
      <c r="AA223" s="227"/>
      <c r="AB223" s="227"/>
      <c r="AC223" s="232">
        <f t="shared" si="28"/>
        <v>0</v>
      </c>
      <c r="AD223" s="227"/>
      <c r="AE223" s="227"/>
      <c r="AF223" s="232">
        <f t="shared" si="30"/>
        <v>52.6</v>
      </c>
      <c r="AG223" s="227"/>
      <c r="AH223" s="234">
        <v>52.6</v>
      </c>
      <c r="AI223" s="92"/>
      <c r="AJ223" s="232">
        <f t="shared" si="32"/>
        <v>20.6</v>
      </c>
      <c r="AK223" s="227"/>
      <c r="AL223" s="234">
        <v>20.6</v>
      </c>
      <c r="AM223" s="227"/>
    </row>
    <row r="224" ht="15.75" hidden="1" customHeight="1" outlineLevel="2">
      <c r="A224" s="227"/>
      <c r="B224" s="228"/>
      <c r="C224" s="229"/>
      <c r="D224" s="230">
        <v>2016.0</v>
      </c>
      <c r="E224" s="218">
        <f t="shared" si="564"/>
        <v>41.7</v>
      </c>
      <c r="F224" s="218">
        <f t="shared" ref="F224:G224" si="565">I224+L224+O224+R224+U224+X224+AA224+AD224+AK224+AG224</f>
        <v>0</v>
      </c>
      <c r="G224" s="218">
        <f t="shared" si="565"/>
        <v>41.7</v>
      </c>
      <c r="H224" s="219">
        <f t="shared" si="14"/>
        <v>0</v>
      </c>
      <c r="I224" s="218"/>
      <c r="J224" s="227"/>
      <c r="K224" s="232">
        <f t="shared" si="16"/>
        <v>0</v>
      </c>
      <c r="L224" s="227"/>
      <c r="M224" s="227"/>
      <c r="N224" s="232">
        <f t="shared" si="18"/>
        <v>0</v>
      </c>
      <c r="O224" s="227"/>
      <c r="P224" s="227"/>
      <c r="Q224" s="232">
        <f t="shared" si="20"/>
        <v>0</v>
      </c>
      <c r="R224" s="227"/>
      <c r="S224" s="227"/>
      <c r="T224" s="232">
        <f t="shared" si="22"/>
        <v>0</v>
      </c>
      <c r="U224" s="227"/>
      <c r="V224" s="227"/>
      <c r="W224" s="232">
        <f t="shared" si="24"/>
        <v>0</v>
      </c>
      <c r="X224" s="227"/>
      <c r="Y224" s="227"/>
      <c r="Z224" s="232">
        <f t="shared" si="26"/>
        <v>0</v>
      </c>
      <c r="AA224" s="227"/>
      <c r="AB224" s="227"/>
      <c r="AC224" s="232">
        <f t="shared" si="28"/>
        <v>0</v>
      </c>
      <c r="AD224" s="227"/>
      <c r="AE224" s="227"/>
      <c r="AF224" s="232">
        <f t="shared" si="30"/>
        <v>10.3</v>
      </c>
      <c r="AG224" s="227"/>
      <c r="AH224" s="234">
        <v>10.3</v>
      </c>
      <c r="AI224" s="92"/>
      <c r="AJ224" s="232">
        <f t="shared" si="32"/>
        <v>31.4</v>
      </c>
      <c r="AK224" s="227"/>
      <c r="AL224" s="234">
        <v>31.4</v>
      </c>
      <c r="AM224" s="227"/>
    </row>
    <row r="225" ht="15.75" hidden="1" customHeight="1" outlineLevel="2">
      <c r="A225" s="227"/>
      <c r="B225" s="228"/>
      <c r="C225" s="229"/>
      <c r="D225" s="230">
        <v>2017.0</v>
      </c>
      <c r="E225" s="218">
        <f t="shared" si="564"/>
        <v>44.9</v>
      </c>
      <c r="F225" s="218">
        <f t="shared" ref="F225:G225" si="566">I225+L225+O225+R225+U225+X225+AA225+AD225+AK225+AG225</f>
        <v>0</v>
      </c>
      <c r="G225" s="218">
        <f t="shared" si="566"/>
        <v>44.9</v>
      </c>
      <c r="H225" s="219">
        <f t="shared" si="14"/>
        <v>0</v>
      </c>
      <c r="I225" s="218"/>
      <c r="J225" s="227"/>
      <c r="K225" s="232">
        <f t="shared" si="16"/>
        <v>0</v>
      </c>
      <c r="L225" s="227"/>
      <c r="M225" s="227"/>
      <c r="N225" s="232">
        <f t="shared" si="18"/>
        <v>0</v>
      </c>
      <c r="O225" s="227"/>
      <c r="P225" s="227"/>
      <c r="Q225" s="232">
        <f t="shared" si="20"/>
        <v>0</v>
      </c>
      <c r="R225" s="227"/>
      <c r="S225" s="227"/>
      <c r="T225" s="232">
        <f t="shared" si="22"/>
        <v>0</v>
      </c>
      <c r="U225" s="227"/>
      <c r="V225" s="227"/>
      <c r="W225" s="232">
        <f t="shared" si="24"/>
        <v>0</v>
      </c>
      <c r="X225" s="227"/>
      <c r="Y225" s="227"/>
      <c r="Z225" s="232">
        <f t="shared" si="26"/>
        <v>0</v>
      </c>
      <c r="AA225" s="227"/>
      <c r="AB225" s="227"/>
      <c r="AC225" s="232">
        <f t="shared" si="28"/>
        <v>0</v>
      </c>
      <c r="AD225" s="227"/>
      <c r="AE225" s="227"/>
      <c r="AF225" s="232">
        <f t="shared" si="30"/>
        <v>0</v>
      </c>
      <c r="AG225" s="227"/>
      <c r="AH225" s="227"/>
      <c r="AI225" s="92"/>
      <c r="AJ225" s="232">
        <f t="shared" si="32"/>
        <v>44.9</v>
      </c>
      <c r="AK225" s="227"/>
      <c r="AL225" s="234">
        <v>44.9</v>
      </c>
      <c r="AM225" s="227"/>
    </row>
    <row r="226" ht="15.75" hidden="1" customHeight="1" outlineLevel="2">
      <c r="A226" s="227"/>
      <c r="B226" s="228"/>
      <c r="C226" s="229"/>
      <c r="D226" s="230">
        <v>2018.0</v>
      </c>
      <c r="E226" s="218">
        <f t="shared" si="564"/>
        <v>121.2</v>
      </c>
      <c r="F226" s="218">
        <f t="shared" ref="F226:G226" si="567">I226+L226+O226+R226+U226+X226+AA226+AD226+AK226+AG226</f>
        <v>0</v>
      </c>
      <c r="G226" s="218">
        <f t="shared" si="567"/>
        <v>121.2</v>
      </c>
      <c r="H226" s="219">
        <f t="shared" si="14"/>
        <v>0</v>
      </c>
      <c r="I226" s="218"/>
      <c r="J226" s="227"/>
      <c r="K226" s="232">
        <f t="shared" si="16"/>
        <v>0</v>
      </c>
      <c r="L226" s="227"/>
      <c r="M226" s="227"/>
      <c r="N226" s="232">
        <f t="shared" si="18"/>
        <v>0</v>
      </c>
      <c r="O226" s="227"/>
      <c r="P226" s="227"/>
      <c r="Q226" s="232">
        <f t="shared" si="20"/>
        <v>0</v>
      </c>
      <c r="R226" s="227"/>
      <c r="S226" s="227"/>
      <c r="T226" s="232">
        <f t="shared" si="22"/>
        <v>0</v>
      </c>
      <c r="U226" s="227"/>
      <c r="V226" s="227"/>
      <c r="W226" s="232">
        <f t="shared" si="24"/>
        <v>0</v>
      </c>
      <c r="X226" s="227"/>
      <c r="Y226" s="227"/>
      <c r="Z226" s="232">
        <f t="shared" si="26"/>
        <v>0</v>
      </c>
      <c r="AA226" s="227"/>
      <c r="AB226" s="227"/>
      <c r="AC226" s="232">
        <f t="shared" si="28"/>
        <v>0</v>
      </c>
      <c r="AD226" s="227"/>
      <c r="AE226" s="227"/>
      <c r="AF226" s="232">
        <f t="shared" si="30"/>
        <v>34.5</v>
      </c>
      <c r="AG226" s="227"/>
      <c r="AH226" s="234">
        <v>34.5</v>
      </c>
      <c r="AI226" s="92"/>
      <c r="AJ226" s="232">
        <f t="shared" si="32"/>
        <v>86.7</v>
      </c>
      <c r="AK226" s="227"/>
      <c r="AL226" s="234">
        <v>86.7</v>
      </c>
      <c r="AM226" s="227"/>
    </row>
    <row r="227" ht="15.75" hidden="1" customHeight="1" outlineLevel="2">
      <c r="A227" s="227"/>
      <c r="B227" s="228"/>
      <c r="C227" s="229"/>
      <c r="D227" s="230">
        <v>2019.0</v>
      </c>
      <c r="E227" s="218">
        <f t="shared" si="564"/>
        <v>258.303</v>
      </c>
      <c r="F227" s="218">
        <f t="shared" ref="F227:G227" si="568">I227+L227+O227+R227+U227+X227+AA227+AD227+AK227+AG227</f>
        <v>130.003</v>
      </c>
      <c r="G227" s="218">
        <f t="shared" si="568"/>
        <v>128.3</v>
      </c>
      <c r="H227" s="219">
        <f t="shared" si="14"/>
        <v>0</v>
      </c>
      <c r="I227" s="218"/>
      <c r="J227" s="227"/>
      <c r="K227" s="232">
        <f t="shared" si="16"/>
        <v>0</v>
      </c>
      <c r="L227" s="227"/>
      <c r="M227" s="227"/>
      <c r="N227" s="232">
        <f t="shared" si="18"/>
        <v>0</v>
      </c>
      <c r="O227" s="227"/>
      <c r="P227" s="227"/>
      <c r="Q227" s="232">
        <f t="shared" si="20"/>
        <v>0</v>
      </c>
      <c r="R227" s="227"/>
      <c r="S227" s="227"/>
      <c r="T227" s="232">
        <f t="shared" si="22"/>
        <v>0</v>
      </c>
      <c r="U227" s="227"/>
      <c r="V227" s="227"/>
      <c r="W227" s="232">
        <f t="shared" si="24"/>
        <v>0</v>
      </c>
      <c r="X227" s="227"/>
      <c r="Y227" s="227"/>
      <c r="Z227" s="232">
        <f t="shared" si="26"/>
        <v>0</v>
      </c>
      <c r="AA227" s="227"/>
      <c r="AB227" s="227"/>
      <c r="AC227" s="232">
        <f t="shared" si="28"/>
        <v>0</v>
      </c>
      <c r="AD227" s="227"/>
      <c r="AE227" s="227"/>
      <c r="AF227" s="233">
        <f t="shared" si="30"/>
        <v>130.003</v>
      </c>
      <c r="AG227" s="234">
        <f>94.683+35.32</f>
        <v>130.003</v>
      </c>
      <c r="AH227" s="227"/>
      <c r="AI227" s="235" t="s">
        <v>435</v>
      </c>
      <c r="AJ227" s="232">
        <f t="shared" si="32"/>
        <v>128.3</v>
      </c>
      <c r="AK227" s="227"/>
      <c r="AL227" s="234">
        <v>128.3</v>
      </c>
      <c r="AM227" s="227"/>
    </row>
    <row r="228" ht="15.75" hidden="1" customHeight="1" outlineLevel="2">
      <c r="A228" s="227"/>
      <c r="B228" s="228"/>
      <c r="C228" s="229"/>
      <c r="D228" s="230">
        <v>2020.0</v>
      </c>
      <c r="E228" s="218">
        <f t="shared" si="564"/>
        <v>12.5</v>
      </c>
      <c r="F228" s="218">
        <f t="shared" ref="F228:G228" si="569">I228+L228+O228+R228+U228+X228+AA228+AD228+AK228+AG228</f>
        <v>0</v>
      </c>
      <c r="G228" s="218">
        <f t="shared" si="569"/>
        <v>12.5</v>
      </c>
      <c r="H228" s="219">
        <f t="shared" si="14"/>
        <v>0</v>
      </c>
      <c r="I228" s="218"/>
      <c r="J228" s="227"/>
      <c r="K228" s="232">
        <f t="shared" si="16"/>
        <v>0</v>
      </c>
      <c r="L228" s="227"/>
      <c r="M228" s="227"/>
      <c r="N228" s="232">
        <f t="shared" si="18"/>
        <v>0</v>
      </c>
      <c r="O228" s="227"/>
      <c r="P228" s="227"/>
      <c r="Q228" s="232">
        <f t="shared" si="20"/>
        <v>0</v>
      </c>
      <c r="R228" s="227"/>
      <c r="S228" s="227"/>
      <c r="T228" s="232">
        <f t="shared" si="22"/>
        <v>0</v>
      </c>
      <c r="U228" s="227"/>
      <c r="V228" s="227"/>
      <c r="W228" s="232">
        <f t="shared" si="24"/>
        <v>0</v>
      </c>
      <c r="X228" s="227"/>
      <c r="Y228" s="227"/>
      <c r="Z228" s="232">
        <f t="shared" si="26"/>
        <v>0</v>
      </c>
      <c r="AA228" s="227"/>
      <c r="AB228" s="227"/>
      <c r="AC228" s="232">
        <f t="shared" si="28"/>
        <v>0</v>
      </c>
      <c r="AD228" s="227"/>
      <c r="AE228" s="227"/>
      <c r="AF228" s="232">
        <f t="shared" si="30"/>
        <v>2.5</v>
      </c>
      <c r="AG228" s="227"/>
      <c r="AH228" s="234">
        <v>2.5</v>
      </c>
      <c r="AI228" s="92"/>
      <c r="AJ228" s="232">
        <f t="shared" si="32"/>
        <v>10</v>
      </c>
      <c r="AK228" s="227"/>
      <c r="AL228" s="234">
        <v>10.0</v>
      </c>
      <c r="AM228" s="227"/>
    </row>
    <row r="229" ht="15.75" hidden="1" customHeight="1" outlineLevel="2">
      <c r="A229" s="227"/>
      <c r="B229" s="228"/>
      <c r="C229" s="229"/>
      <c r="D229" s="236">
        <v>2021.0</v>
      </c>
      <c r="E229" s="218">
        <f t="shared" si="564"/>
        <v>0</v>
      </c>
      <c r="F229" s="218">
        <f t="shared" ref="F229:G229" si="570">I229+L229+O229+R229+U229+X229+AA229+AD229+AK229+AG229</f>
        <v>0</v>
      </c>
      <c r="G229" s="218">
        <f t="shared" si="570"/>
        <v>0</v>
      </c>
      <c r="H229" s="219">
        <f t="shared" si="14"/>
        <v>0</v>
      </c>
      <c r="I229" s="218"/>
      <c r="J229" s="227"/>
      <c r="K229" s="232">
        <f t="shared" si="16"/>
        <v>0</v>
      </c>
      <c r="L229" s="227"/>
      <c r="M229" s="227"/>
      <c r="N229" s="232">
        <f t="shared" si="18"/>
        <v>0</v>
      </c>
      <c r="O229" s="227"/>
      <c r="P229" s="227"/>
      <c r="Q229" s="232">
        <f t="shared" si="20"/>
        <v>0</v>
      </c>
      <c r="R229" s="227"/>
      <c r="S229" s="227"/>
      <c r="T229" s="232">
        <f t="shared" si="22"/>
        <v>0</v>
      </c>
      <c r="U229" s="227"/>
      <c r="V229" s="227"/>
      <c r="W229" s="232">
        <f t="shared" si="24"/>
        <v>0</v>
      </c>
      <c r="X229" s="227"/>
      <c r="Y229" s="227"/>
      <c r="Z229" s="232">
        <f t="shared" si="26"/>
        <v>0</v>
      </c>
      <c r="AA229" s="227"/>
      <c r="AB229" s="227"/>
      <c r="AC229" s="232">
        <f t="shared" si="28"/>
        <v>0</v>
      </c>
      <c r="AD229" s="227"/>
      <c r="AE229" s="227"/>
      <c r="AF229" s="232">
        <f t="shared" si="30"/>
        <v>0</v>
      </c>
      <c r="AG229" s="227"/>
      <c r="AH229" s="234"/>
      <c r="AI229" s="92"/>
      <c r="AJ229" s="232">
        <f t="shared" si="32"/>
        <v>0</v>
      </c>
      <c r="AK229" s="227"/>
      <c r="AL229" s="234"/>
      <c r="AM229" s="227"/>
    </row>
    <row r="230" ht="15.75" customHeight="1">
      <c r="A230" s="240"/>
      <c r="B230" s="241" t="s">
        <v>122</v>
      </c>
      <c r="C230" s="242"/>
      <c r="D230" s="243"/>
      <c r="E230" s="244">
        <f t="shared" si="564"/>
        <v>47466.55128</v>
      </c>
      <c r="F230" s="244">
        <f t="shared" ref="F230:G230" si="571">I230+L230+O230+R230+U230+X230+AA230+AD230+AK230+AG230</f>
        <v>40526.50714</v>
      </c>
      <c r="G230" s="244">
        <f t="shared" si="571"/>
        <v>6940.04414</v>
      </c>
      <c r="H230" s="245">
        <f t="shared" si="14"/>
        <v>889.92714</v>
      </c>
      <c r="I230" s="244">
        <f t="shared" ref="I230:J230" si="572">I231+I239+I247+I255+I263+I271+I279+I287+I295+I303+I311+I319+I327+I335+I343+I351+I359+I367+I375+I383</f>
        <v>48.8182</v>
      </c>
      <c r="J230" s="243">
        <f t="shared" si="572"/>
        <v>841.10894</v>
      </c>
      <c r="K230" s="246">
        <f t="shared" si="16"/>
        <v>2332.6579</v>
      </c>
      <c r="L230" s="243">
        <f t="shared" ref="L230:M230" si="573">L231+L239+L247+L255+L263+L271+L279+L287+L295+L303+L311+L319+L327+L335+L343+L351+L359+L367+L375+L383</f>
        <v>2025.6419</v>
      </c>
      <c r="M230" s="243">
        <f t="shared" si="573"/>
        <v>307.016</v>
      </c>
      <c r="N230" s="246">
        <f t="shared" si="18"/>
        <v>2877.66225</v>
      </c>
      <c r="O230" s="243">
        <f t="shared" ref="O230:P230" si="574">O231+O239+O247+O255+O263+O271+O279+O287+O295+O303+O311+O319+O327+O335+O343+O351+O359+O367+O375+O383</f>
        <v>2597.42596</v>
      </c>
      <c r="P230" s="243">
        <f t="shared" si="574"/>
        <v>280.23629</v>
      </c>
      <c r="Q230" s="246">
        <f t="shared" si="20"/>
        <v>2402.89228</v>
      </c>
      <c r="R230" s="243">
        <f t="shared" ref="R230:S230" si="575">R231+R239+R247+R255+R263+R271+R279+R287+R295+R303+R311+R319+R327+R335+R343+R351+R359+R367+R375+R383</f>
        <v>2171.07628</v>
      </c>
      <c r="S230" s="243">
        <f t="shared" si="575"/>
        <v>231.816</v>
      </c>
      <c r="T230" s="246">
        <f t="shared" si="22"/>
        <v>452.9924</v>
      </c>
      <c r="U230" s="243">
        <f t="shared" ref="U230:V230" si="576">U231+U239+U247+U255+U263+U271+U279+U287+U295+U303+U311+U319+U327+U335+U343+U351+U359+U367+U375+U383</f>
        <v>452.9924</v>
      </c>
      <c r="V230" s="243">
        <f t="shared" si="576"/>
        <v>0</v>
      </c>
      <c r="W230" s="246">
        <f t="shared" si="24"/>
        <v>0</v>
      </c>
      <c r="X230" s="243">
        <f t="shared" ref="X230:Y230" si="577">X231+X239+X247+X255+X263+X271+X279+X287+X295+X303+X311+X319+X327+X335+X343+X351+X359+X367+X375+X383</f>
        <v>0</v>
      </c>
      <c r="Y230" s="243">
        <f t="shared" si="577"/>
        <v>0</v>
      </c>
      <c r="Z230" s="246">
        <f t="shared" si="26"/>
        <v>176.89896</v>
      </c>
      <c r="AA230" s="243">
        <f t="shared" ref="AA230:AB230" si="578">AA231+AA239+AA247+AA255+AA263+AA271+AA279+AA287+AA295+AA303+AA311+AA319+AA327+AA335+AA343+AA351+AA359+AA367+AA375+AA383</f>
        <v>79.08</v>
      </c>
      <c r="AB230" s="243">
        <f t="shared" si="578"/>
        <v>97.81896</v>
      </c>
      <c r="AC230" s="246">
        <f t="shared" si="28"/>
        <v>1107.37803</v>
      </c>
      <c r="AD230" s="243">
        <f t="shared" ref="AD230:AE230" si="579">AD231+AD239+AD247+AD255+AD263+AD271+AD279+AD287+AD295+AD303+AD311+AD319+AD327+AD335+AD343+AD351+AD359+AD367+AD375+AD383</f>
        <v>637.33908</v>
      </c>
      <c r="AE230" s="243">
        <f t="shared" si="579"/>
        <v>470.03895</v>
      </c>
      <c r="AF230" s="246">
        <f t="shared" si="30"/>
        <v>36122.15232</v>
      </c>
      <c r="AG230" s="243">
        <f t="shared" ref="AG230:AH230" si="580">AG231+AG239+AG247+AG255+AG263+AG271+AG279+AG287+AG295+AG303+AG311+AG319+AG327+AG335+AG343+AG351+AG359+AG367+AG375+AG383</f>
        <v>31410.14332</v>
      </c>
      <c r="AH230" s="243">
        <f t="shared" si="580"/>
        <v>4712.009</v>
      </c>
      <c r="AI230" s="247"/>
      <c r="AJ230" s="246">
        <f t="shared" si="32"/>
        <v>1103.99</v>
      </c>
      <c r="AK230" s="243">
        <f t="shared" ref="AK230:AL230" si="581">AK231+AK239+AK247+AK255+AK263+AK271+AK279+AK287+AK295+AK303+AK311+AK319+AK327+AK335+AK343+AK351+AK359+AK367+AK375+AK383</f>
        <v>1103.99</v>
      </c>
      <c r="AL230" s="243">
        <f t="shared" si="581"/>
        <v>0</v>
      </c>
      <c r="AM230" s="243"/>
    </row>
    <row r="231" ht="15.75" customHeight="1" outlineLevel="1">
      <c r="A231" s="195">
        <v>27.0</v>
      </c>
      <c r="B231" s="196" t="s">
        <v>436</v>
      </c>
      <c r="C231" s="197" t="s">
        <v>437</v>
      </c>
      <c r="D231" s="198"/>
      <c r="E231" s="199">
        <f t="shared" ref="E231:G231" si="582">SUM(E232:E238)</f>
        <v>3806.61496</v>
      </c>
      <c r="F231" s="199">
        <f t="shared" si="582"/>
        <v>3369.12396</v>
      </c>
      <c r="G231" s="199">
        <f t="shared" si="582"/>
        <v>437.491</v>
      </c>
      <c r="H231" s="199">
        <f t="shared" si="14"/>
        <v>46.74</v>
      </c>
      <c r="I231" s="199">
        <f t="shared" ref="I231:J231" si="583">SUM(I232:I238)</f>
        <v>0</v>
      </c>
      <c r="J231" s="198">
        <f t="shared" si="583"/>
        <v>46.74</v>
      </c>
      <c r="K231" s="198">
        <f t="shared" si="16"/>
        <v>199.52</v>
      </c>
      <c r="L231" s="198">
        <f t="shared" ref="L231:M231" si="584">SUM(L232:L238)</f>
        <v>199.52</v>
      </c>
      <c r="M231" s="198">
        <f t="shared" si="584"/>
        <v>0</v>
      </c>
      <c r="N231" s="198">
        <f t="shared" si="18"/>
        <v>49.997</v>
      </c>
      <c r="O231" s="198">
        <f t="shared" ref="O231:P231" si="585">SUM(O232:O238)</f>
        <v>0</v>
      </c>
      <c r="P231" s="198">
        <f t="shared" si="585"/>
        <v>49.997</v>
      </c>
      <c r="Q231" s="198">
        <f t="shared" si="20"/>
        <v>1445.89</v>
      </c>
      <c r="R231" s="198">
        <f t="shared" ref="R231:S231" si="586">SUM(R232:R238)</f>
        <v>1445.89</v>
      </c>
      <c r="S231" s="198">
        <f t="shared" si="586"/>
        <v>0</v>
      </c>
      <c r="T231" s="198">
        <f t="shared" si="22"/>
        <v>0</v>
      </c>
      <c r="U231" s="198">
        <f t="shared" ref="U231:V231" si="587">SUM(U232:U238)</f>
        <v>0</v>
      </c>
      <c r="V231" s="198">
        <f t="shared" si="587"/>
        <v>0</v>
      </c>
      <c r="W231" s="198">
        <f t="shared" si="24"/>
        <v>0</v>
      </c>
      <c r="X231" s="198">
        <f t="shared" ref="X231:Y231" si="588">SUM(X232:X238)</f>
        <v>0</v>
      </c>
      <c r="Y231" s="198">
        <f t="shared" si="588"/>
        <v>0</v>
      </c>
      <c r="Z231" s="198">
        <f t="shared" si="26"/>
        <v>0</v>
      </c>
      <c r="AA231" s="198">
        <f t="shared" ref="AA231:AB231" si="589">SUM(AA232:AA238)</f>
        <v>0</v>
      </c>
      <c r="AB231" s="198">
        <f t="shared" si="589"/>
        <v>0</v>
      </c>
      <c r="AC231" s="198">
        <f t="shared" si="28"/>
        <v>0</v>
      </c>
      <c r="AD231" s="198">
        <f t="shared" ref="AD231:AE231" si="590">SUM(AD232:AD238)</f>
        <v>0</v>
      </c>
      <c r="AE231" s="198">
        <f t="shared" si="590"/>
        <v>0</v>
      </c>
      <c r="AF231" s="198">
        <f t="shared" si="30"/>
        <v>2064.46796</v>
      </c>
      <c r="AG231" s="200">
        <f t="shared" ref="AG231:AH231" si="591">SUM(AG232:AG238)</f>
        <v>1723.71396</v>
      </c>
      <c r="AH231" s="200">
        <f t="shared" si="591"/>
        <v>340.754</v>
      </c>
      <c r="AI231" s="201"/>
      <c r="AJ231" s="202">
        <f t="shared" si="32"/>
        <v>0</v>
      </c>
      <c r="AK231" s="200">
        <f t="shared" ref="AK231:AL231" si="592">SUM(AK232:AK238)</f>
        <v>0</v>
      </c>
      <c r="AL231" s="200">
        <f t="shared" si="592"/>
        <v>0</v>
      </c>
      <c r="AM231" s="200"/>
    </row>
    <row r="232" ht="15.75" customHeight="1" outlineLevel="2">
      <c r="A232" s="248"/>
      <c r="B232" s="249"/>
      <c r="C232" s="250"/>
      <c r="D232" s="206">
        <v>2015.0</v>
      </c>
      <c r="E232" s="193">
        <f t="shared" ref="E232:E238" si="594">SUM(F232:G232)</f>
        <v>780.66286</v>
      </c>
      <c r="F232" s="193">
        <f t="shared" ref="F232:G232" si="593">I232+L232+O232+R232+U232+X232+AA232+AD232+AK232+AG232</f>
        <v>780.66286</v>
      </c>
      <c r="G232" s="193">
        <f t="shared" si="593"/>
        <v>0</v>
      </c>
      <c r="H232" s="187">
        <f t="shared" si="14"/>
        <v>0</v>
      </c>
      <c r="I232" s="193"/>
      <c r="J232" s="251"/>
      <c r="K232" s="252">
        <f t="shared" si="16"/>
        <v>0</v>
      </c>
      <c r="L232" s="251"/>
      <c r="M232" s="251"/>
      <c r="N232" s="252">
        <f t="shared" si="18"/>
        <v>0</v>
      </c>
      <c r="O232" s="251"/>
      <c r="P232" s="251"/>
      <c r="Q232" s="252">
        <f t="shared" si="20"/>
        <v>0</v>
      </c>
      <c r="R232" s="251"/>
      <c r="S232" s="251"/>
      <c r="T232" s="252">
        <f t="shared" si="22"/>
        <v>0</v>
      </c>
      <c r="U232" s="251"/>
      <c r="V232" s="251"/>
      <c r="W232" s="252">
        <f t="shared" si="24"/>
        <v>0</v>
      </c>
      <c r="X232" s="251"/>
      <c r="Y232" s="251"/>
      <c r="Z232" s="252">
        <f t="shared" si="26"/>
        <v>0</v>
      </c>
      <c r="AA232" s="251"/>
      <c r="AB232" s="251"/>
      <c r="AC232" s="252">
        <f t="shared" si="28"/>
        <v>0</v>
      </c>
      <c r="AD232" s="251"/>
      <c r="AE232" s="251"/>
      <c r="AF232" s="253">
        <f t="shared" si="30"/>
        <v>780.66286</v>
      </c>
      <c r="AG232" s="254">
        <v>780.66286</v>
      </c>
      <c r="AH232" s="251"/>
      <c r="AI232" s="235" t="s">
        <v>426</v>
      </c>
      <c r="AJ232" s="252">
        <f t="shared" si="32"/>
        <v>0</v>
      </c>
      <c r="AK232" s="251"/>
      <c r="AL232" s="251"/>
      <c r="AM232" s="251"/>
    </row>
    <row r="233" ht="15.75" customHeight="1" outlineLevel="2">
      <c r="A233" s="248"/>
      <c r="B233" s="249"/>
      <c r="C233" s="250"/>
      <c r="D233" s="206">
        <v>2016.0</v>
      </c>
      <c r="E233" s="193">
        <f t="shared" si="594"/>
        <v>1645.41</v>
      </c>
      <c r="F233" s="193">
        <f t="shared" ref="F233:G233" si="595">I233+L233+O233+R233+U233+X233+AA233+AD233+AK233+AG233</f>
        <v>1645.41</v>
      </c>
      <c r="G233" s="193">
        <f t="shared" si="595"/>
        <v>0</v>
      </c>
      <c r="H233" s="187">
        <f t="shared" si="14"/>
        <v>0</v>
      </c>
      <c r="I233" s="193"/>
      <c r="J233" s="251"/>
      <c r="K233" s="253">
        <f t="shared" si="16"/>
        <v>199.52</v>
      </c>
      <c r="L233" s="254">
        <v>199.52</v>
      </c>
      <c r="M233" s="251"/>
      <c r="N233" s="252">
        <f t="shared" si="18"/>
        <v>0</v>
      </c>
      <c r="O233" s="251"/>
      <c r="P233" s="251"/>
      <c r="Q233" s="253">
        <f t="shared" si="20"/>
        <v>1445.89</v>
      </c>
      <c r="R233" s="254">
        <v>1445.89</v>
      </c>
      <c r="S233" s="251"/>
      <c r="T233" s="252">
        <f t="shared" si="22"/>
        <v>0</v>
      </c>
      <c r="U233" s="251"/>
      <c r="V233" s="251"/>
      <c r="W233" s="252">
        <f t="shared" si="24"/>
        <v>0</v>
      </c>
      <c r="X233" s="251"/>
      <c r="Y233" s="251"/>
      <c r="Z233" s="252">
        <f t="shared" si="26"/>
        <v>0</v>
      </c>
      <c r="AA233" s="251"/>
      <c r="AB233" s="251"/>
      <c r="AC233" s="252">
        <f t="shared" si="28"/>
        <v>0</v>
      </c>
      <c r="AD233" s="251"/>
      <c r="AE233" s="251"/>
      <c r="AF233" s="252">
        <f t="shared" si="30"/>
        <v>0</v>
      </c>
      <c r="AG233" s="251"/>
      <c r="AH233" s="251"/>
      <c r="AI233" s="255"/>
      <c r="AJ233" s="252">
        <f t="shared" si="32"/>
        <v>0</v>
      </c>
      <c r="AK233" s="251"/>
      <c r="AL233" s="251"/>
      <c r="AM233" s="251"/>
    </row>
    <row r="234" ht="15.75" customHeight="1" outlineLevel="2">
      <c r="A234" s="248"/>
      <c r="B234" s="249"/>
      <c r="C234" s="250"/>
      <c r="D234" s="206">
        <v>2017.0</v>
      </c>
      <c r="E234" s="193">
        <f t="shared" si="594"/>
        <v>10.765</v>
      </c>
      <c r="F234" s="193">
        <f t="shared" ref="F234:G234" si="596">I234+L234+O234+R234+U234+X234+AA234+AD234+AK234+AG234</f>
        <v>10.765</v>
      </c>
      <c r="G234" s="193">
        <f t="shared" si="596"/>
        <v>0</v>
      </c>
      <c r="H234" s="187">
        <f t="shared" si="14"/>
        <v>0</v>
      </c>
      <c r="I234" s="193"/>
      <c r="J234" s="251"/>
      <c r="K234" s="252">
        <f t="shared" si="16"/>
        <v>0</v>
      </c>
      <c r="L234" s="251"/>
      <c r="M234" s="251"/>
      <c r="N234" s="252">
        <f t="shared" si="18"/>
        <v>0</v>
      </c>
      <c r="O234" s="251"/>
      <c r="P234" s="251"/>
      <c r="Q234" s="252">
        <f t="shared" si="20"/>
        <v>0</v>
      </c>
      <c r="R234" s="251"/>
      <c r="S234" s="251"/>
      <c r="T234" s="252">
        <f t="shared" si="22"/>
        <v>0</v>
      </c>
      <c r="U234" s="251"/>
      <c r="V234" s="251"/>
      <c r="W234" s="252">
        <f t="shared" si="24"/>
        <v>0</v>
      </c>
      <c r="X234" s="251"/>
      <c r="Y234" s="251"/>
      <c r="Z234" s="252">
        <f t="shared" si="26"/>
        <v>0</v>
      </c>
      <c r="AA234" s="251"/>
      <c r="AB234" s="251"/>
      <c r="AC234" s="252">
        <f t="shared" si="28"/>
        <v>0</v>
      </c>
      <c r="AD234" s="251"/>
      <c r="AE234" s="251"/>
      <c r="AF234" s="253">
        <f t="shared" si="30"/>
        <v>10.765</v>
      </c>
      <c r="AG234" s="254">
        <v>10.765</v>
      </c>
      <c r="AH234" s="251"/>
      <c r="AI234" s="235" t="s">
        <v>438</v>
      </c>
      <c r="AJ234" s="252">
        <f t="shared" si="32"/>
        <v>0</v>
      </c>
      <c r="AK234" s="251"/>
      <c r="AL234" s="251"/>
      <c r="AM234" s="251"/>
    </row>
    <row r="235" ht="15.75" customHeight="1" outlineLevel="2">
      <c r="A235" s="248"/>
      <c r="B235" s="249"/>
      <c r="C235" s="250"/>
      <c r="D235" s="206">
        <v>2018.0</v>
      </c>
      <c r="E235" s="193">
        <f t="shared" si="594"/>
        <v>162.88973</v>
      </c>
      <c r="F235" s="193">
        <f t="shared" ref="F235:G235" si="597">I235+L235+O235+R235+U235+X235+AA235+AD235+AK235+AG235</f>
        <v>162.88973</v>
      </c>
      <c r="G235" s="193">
        <f t="shared" si="597"/>
        <v>0</v>
      </c>
      <c r="H235" s="187">
        <f t="shared" si="14"/>
        <v>0</v>
      </c>
      <c r="I235" s="193"/>
      <c r="J235" s="251"/>
      <c r="K235" s="252">
        <f t="shared" si="16"/>
        <v>0</v>
      </c>
      <c r="L235" s="251"/>
      <c r="M235" s="251"/>
      <c r="N235" s="252">
        <f t="shared" si="18"/>
        <v>0</v>
      </c>
      <c r="O235" s="251"/>
      <c r="P235" s="251"/>
      <c r="Q235" s="252">
        <f t="shared" si="20"/>
        <v>0</v>
      </c>
      <c r="R235" s="251"/>
      <c r="S235" s="251"/>
      <c r="T235" s="252">
        <f t="shared" si="22"/>
        <v>0</v>
      </c>
      <c r="U235" s="251"/>
      <c r="V235" s="251"/>
      <c r="W235" s="252">
        <f t="shared" si="24"/>
        <v>0</v>
      </c>
      <c r="X235" s="251"/>
      <c r="Y235" s="251"/>
      <c r="Z235" s="252">
        <f t="shared" si="26"/>
        <v>0</v>
      </c>
      <c r="AA235" s="251"/>
      <c r="AB235" s="251"/>
      <c r="AC235" s="252">
        <f t="shared" si="28"/>
        <v>0</v>
      </c>
      <c r="AD235" s="251"/>
      <c r="AE235" s="251"/>
      <c r="AF235" s="253">
        <f t="shared" si="30"/>
        <v>162.88973</v>
      </c>
      <c r="AG235" s="254">
        <v>162.88973</v>
      </c>
      <c r="AH235" s="251"/>
      <c r="AI235" s="235" t="s">
        <v>438</v>
      </c>
      <c r="AJ235" s="252">
        <f t="shared" si="32"/>
        <v>0</v>
      </c>
      <c r="AK235" s="251"/>
      <c r="AL235" s="251"/>
      <c r="AM235" s="251"/>
    </row>
    <row r="236" ht="15.75" customHeight="1" outlineLevel="2">
      <c r="A236" s="248"/>
      <c r="B236" s="249"/>
      <c r="C236" s="250"/>
      <c r="D236" s="206">
        <v>2019.0</v>
      </c>
      <c r="E236" s="193">
        <f t="shared" si="594"/>
        <v>816.13637</v>
      </c>
      <c r="F236" s="193">
        <f t="shared" ref="F236:G236" si="598">I236+L236+O236+R236+U236+X236+AA236+AD236+AK236+AG236</f>
        <v>769.39637</v>
      </c>
      <c r="G236" s="193">
        <f t="shared" si="598"/>
        <v>46.74</v>
      </c>
      <c r="H236" s="187">
        <f t="shared" si="14"/>
        <v>46.74</v>
      </c>
      <c r="I236" s="193"/>
      <c r="J236" s="254">
        <v>46.74</v>
      </c>
      <c r="K236" s="252">
        <f t="shared" si="16"/>
        <v>0</v>
      </c>
      <c r="L236" s="251"/>
      <c r="M236" s="251"/>
      <c r="N236" s="252">
        <f t="shared" si="18"/>
        <v>0</v>
      </c>
      <c r="O236" s="251"/>
      <c r="P236" s="251"/>
      <c r="Q236" s="252">
        <f t="shared" si="20"/>
        <v>0</v>
      </c>
      <c r="R236" s="251"/>
      <c r="S236" s="251"/>
      <c r="T236" s="252">
        <f t="shared" si="22"/>
        <v>0</v>
      </c>
      <c r="U236" s="251"/>
      <c r="V236" s="251"/>
      <c r="W236" s="252">
        <f t="shared" si="24"/>
        <v>0</v>
      </c>
      <c r="X236" s="251"/>
      <c r="Y236" s="251"/>
      <c r="Z236" s="252">
        <f t="shared" si="26"/>
        <v>0</v>
      </c>
      <c r="AA236" s="251"/>
      <c r="AB236" s="251"/>
      <c r="AC236" s="252">
        <f t="shared" si="28"/>
        <v>0</v>
      </c>
      <c r="AD236" s="251"/>
      <c r="AE236" s="251"/>
      <c r="AF236" s="253">
        <f t="shared" si="30"/>
        <v>769.39637</v>
      </c>
      <c r="AG236" s="254">
        <v>769.39637</v>
      </c>
      <c r="AH236" s="251"/>
      <c r="AI236" s="235" t="s">
        <v>438</v>
      </c>
      <c r="AJ236" s="252">
        <f t="shared" si="32"/>
        <v>0</v>
      </c>
      <c r="AK236" s="251"/>
      <c r="AL236" s="251"/>
      <c r="AM236" s="251"/>
    </row>
    <row r="237" ht="15.75" customHeight="1" outlineLevel="2">
      <c r="A237" s="248"/>
      <c r="B237" s="249"/>
      <c r="C237" s="250"/>
      <c r="D237" s="206">
        <v>2020.0</v>
      </c>
      <c r="E237" s="193">
        <f t="shared" si="594"/>
        <v>390.751</v>
      </c>
      <c r="F237" s="193">
        <f t="shared" ref="F237:G237" si="599">I237+L237+O237+R237+U237+X237+AA237+AD237+AK237+AG237</f>
        <v>0</v>
      </c>
      <c r="G237" s="193">
        <f t="shared" si="599"/>
        <v>390.751</v>
      </c>
      <c r="H237" s="187">
        <f t="shared" si="14"/>
        <v>0</v>
      </c>
      <c r="I237" s="193"/>
      <c r="J237" s="251"/>
      <c r="K237" s="252">
        <f t="shared" si="16"/>
        <v>0</v>
      </c>
      <c r="L237" s="251"/>
      <c r="M237" s="251"/>
      <c r="N237" s="252">
        <f t="shared" si="18"/>
        <v>49.997</v>
      </c>
      <c r="O237" s="251"/>
      <c r="P237" s="254">
        <v>49.997</v>
      </c>
      <c r="Q237" s="252">
        <f t="shared" si="20"/>
        <v>0</v>
      </c>
      <c r="R237" s="251"/>
      <c r="S237" s="251"/>
      <c r="T237" s="252">
        <f t="shared" si="22"/>
        <v>0</v>
      </c>
      <c r="U237" s="251"/>
      <c r="V237" s="251"/>
      <c r="W237" s="253">
        <f t="shared" si="24"/>
        <v>0</v>
      </c>
      <c r="X237" s="254"/>
      <c r="Y237" s="251"/>
      <c r="Z237" s="252">
        <f t="shared" si="26"/>
        <v>0</v>
      </c>
      <c r="AA237" s="251"/>
      <c r="AB237" s="251"/>
      <c r="AC237" s="252">
        <f t="shared" si="28"/>
        <v>0</v>
      </c>
      <c r="AD237" s="251"/>
      <c r="AE237" s="251"/>
      <c r="AF237" s="253">
        <f t="shared" si="30"/>
        <v>340.754</v>
      </c>
      <c r="AG237" s="254"/>
      <c r="AH237" s="254">
        <v>340.754</v>
      </c>
      <c r="AI237" s="255"/>
      <c r="AJ237" s="252">
        <f t="shared" si="32"/>
        <v>0</v>
      </c>
      <c r="AK237" s="251"/>
      <c r="AL237" s="251"/>
      <c r="AM237" s="251"/>
    </row>
    <row r="238" ht="15.75" customHeight="1" outlineLevel="2">
      <c r="A238" s="248"/>
      <c r="B238" s="249"/>
      <c r="C238" s="250"/>
      <c r="D238" s="213">
        <v>2021.0</v>
      </c>
      <c r="E238" s="193">
        <f t="shared" si="594"/>
        <v>0</v>
      </c>
      <c r="F238" s="193">
        <f t="shared" ref="F238:G238" si="600">I238+L238+O238+R238+U238+X238+AA238+AD238+AK238+AG238</f>
        <v>0</v>
      </c>
      <c r="G238" s="193">
        <f t="shared" si="600"/>
        <v>0</v>
      </c>
      <c r="H238" s="187">
        <f t="shared" si="14"/>
        <v>0</v>
      </c>
      <c r="I238" s="193"/>
      <c r="J238" s="251"/>
      <c r="K238" s="252">
        <f t="shared" si="16"/>
        <v>0</v>
      </c>
      <c r="L238" s="251"/>
      <c r="M238" s="251"/>
      <c r="N238" s="252">
        <f t="shared" si="18"/>
        <v>0</v>
      </c>
      <c r="O238" s="251"/>
      <c r="P238" s="254"/>
      <c r="Q238" s="252">
        <f t="shared" si="20"/>
        <v>0</v>
      </c>
      <c r="R238" s="251"/>
      <c r="S238" s="251"/>
      <c r="T238" s="252">
        <f t="shared" si="22"/>
        <v>0</v>
      </c>
      <c r="U238" s="251"/>
      <c r="V238" s="251"/>
      <c r="W238" s="253">
        <f t="shared" si="24"/>
        <v>0</v>
      </c>
      <c r="X238" s="254"/>
      <c r="Y238" s="251"/>
      <c r="Z238" s="252">
        <f t="shared" si="26"/>
        <v>0</v>
      </c>
      <c r="AA238" s="251"/>
      <c r="AB238" s="251"/>
      <c r="AC238" s="252">
        <f t="shared" si="28"/>
        <v>0</v>
      </c>
      <c r="AD238" s="251"/>
      <c r="AE238" s="251"/>
      <c r="AF238" s="253">
        <f t="shared" si="30"/>
        <v>0</v>
      </c>
      <c r="AG238" s="254"/>
      <c r="AH238" s="254"/>
      <c r="AI238" s="255"/>
      <c r="AJ238" s="252">
        <f t="shared" si="32"/>
        <v>0</v>
      </c>
      <c r="AK238" s="251"/>
      <c r="AL238" s="251"/>
      <c r="AM238" s="251"/>
    </row>
    <row r="239" ht="15.75" customHeight="1" outlineLevel="1">
      <c r="A239" s="195">
        <v>28.0</v>
      </c>
      <c r="B239" s="196" t="s">
        <v>439</v>
      </c>
      <c r="C239" s="197" t="s">
        <v>440</v>
      </c>
      <c r="D239" s="198"/>
      <c r="E239" s="199">
        <f t="shared" ref="E239:G239" si="601">SUM(E240:E246)</f>
        <v>133.448</v>
      </c>
      <c r="F239" s="199">
        <f t="shared" si="601"/>
        <v>0</v>
      </c>
      <c r="G239" s="199">
        <f t="shared" si="601"/>
        <v>133.448</v>
      </c>
      <c r="H239" s="199">
        <f t="shared" si="14"/>
        <v>0</v>
      </c>
      <c r="I239" s="199">
        <f t="shared" ref="I239:J239" si="602">SUM(I240:I246)</f>
        <v>0</v>
      </c>
      <c r="J239" s="198">
        <f t="shared" si="602"/>
        <v>0</v>
      </c>
      <c r="K239" s="198">
        <f t="shared" si="16"/>
        <v>0</v>
      </c>
      <c r="L239" s="198">
        <f t="shared" ref="L239:M239" si="603">SUM(L240:L246)</f>
        <v>0</v>
      </c>
      <c r="M239" s="198">
        <f t="shared" si="603"/>
        <v>0</v>
      </c>
      <c r="N239" s="198">
        <f t="shared" si="18"/>
        <v>0</v>
      </c>
      <c r="O239" s="198">
        <f t="shared" ref="O239:P239" si="604">SUM(O240:O246)</f>
        <v>0</v>
      </c>
      <c r="P239" s="198">
        <f t="shared" si="604"/>
        <v>0</v>
      </c>
      <c r="Q239" s="198">
        <f t="shared" si="20"/>
        <v>0</v>
      </c>
      <c r="R239" s="198">
        <f t="shared" ref="R239:S239" si="605">SUM(R240:R246)</f>
        <v>0</v>
      </c>
      <c r="S239" s="198">
        <f t="shared" si="605"/>
        <v>0</v>
      </c>
      <c r="T239" s="198">
        <f t="shared" si="22"/>
        <v>0</v>
      </c>
      <c r="U239" s="198">
        <f t="shared" ref="U239:V239" si="606">SUM(U240:U246)</f>
        <v>0</v>
      </c>
      <c r="V239" s="198">
        <f t="shared" si="606"/>
        <v>0</v>
      </c>
      <c r="W239" s="198">
        <f t="shared" si="24"/>
        <v>0</v>
      </c>
      <c r="X239" s="198">
        <f t="shared" ref="X239:Y239" si="607">SUM(X240:X246)</f>
        <v>0</v>
      </c>
      <c r="Y239" s="198">
        <f t="shared" si="607"/>
        <v>0</v>
      </c>
      <c r="Z239" s="198">
        <f t="shared" si="26"/>
        <v>0</v>
      </c>
      <c r="AA239" s="198">
        <f t="shared" ref="AA239:AB239" si="608">SUM(AA240:AA246)</f>
        <v>0</v>
      </c>
      <c r="AB239" s="198">
        <f t="shared" si="608"/>
        <v>0</v>
      </c>
      <c r="AC239" s="198">
        <f t="shared" si="28"/>
        <v>0</v>
      </c>
      <c r="AD239" s="198">
        <f t="shared" ref="AD239:AE239" si="609">SUM(AD240:AD246)</f>
        <v>0</v>
      </c>
      <c r="AE239" s="198">
        <f t="shared" si="609"/>
        <v>0</v>
      </c>
      <c r="AF239" s="198">
        <f t="shared" si="30"/>
        <v>133.448</v>
      </c>
      <c r="AG239" s="200">
        <f t="shared" ref="AG239:AH239" si="610">SUM(AG240:AG246)</f>
        <v>0</v>
      </c>
      <c r="AH239" s="200">
        <f t="shared" si="610"/>
        <v>133.448</v>
      </c>
      <c r="AI239" s="201"/>
      <c r="AJ239" s="202">
        <f t="shared" si="32"/>
        <v>0</v>
      </c>
      <c r="AK239" s="200">
        <f t="shared" ref="AK239:AL239" si="611">SUM(AK240:AK246)</f>
        <v>0</v>
      </c>
      <c r="AL239" s="200">
        <f t="shared" si="611"/>
        <v>0</v>
      </c>
      <c r="AM239" s="200"/>
    </row>
    <row r="240" ht="15.75" customHeight="1" outlineLevel="2">
      <c r="A240" s="248"/>
      <c r="B240" s="249"/>
      <c r="C240" s="250"/>
      <c r="D240" s="206">
        <v>2015.0</v>
      </c>
      <c r="E240" s="193">
        <f t="shared" ref="E240:E246" si="613">SUM(F240:G240)</f>
        <v>0</v>
      </c>
      <c r="F240" s="193">
        <f t="shared" ref="F240:G240" si="612">I240+L240+O240+R240+U240+X240+AA240+AD240+AK240+AG240</f>
        <v>0</v>
      </c>
      <c r="G240" s="193">
        <f t="shared" si="612"/>
        <v>0</v>
      </c>
      <c r="H240" s="187">
        <f t="shared" si="14"/>
        <v>0</v>
      </c>
      <c r="I240" s="193"/>
      <c r="J240" s="251"/>
      <c r="K240" s="252">
        <f t="shared" si="16"/>
        <v>0</v>
      </c>
      <c r="L240" s="251"/>
      <c r="M240" s="251"/>
      <c r="N240" s="252">
        <f t="shared" si="18"/>
        <v>0</v>
      </c>
      <c r="O240" s="251"/>
      <c r="P240" s="251"/>
      <c r="Q240" s="252">
        <f t="shared" si="20"/>
        <v>0</v>
      </c>
      <c r="R240" s="251"/>
      <c r="S240" s="251"/>
      <c r="T240" s="252">
        <f t="shared" si="22"/>
        <v>0</v>
      </c>
      <c r="U240" s="251"/>
      <c r="V240" s="251"/>
      <c r="W240" s="252">
        <f t="shared" si="24"/>
        <v>0</v>
      </c>
      <c r="X240" s="251"/>
      <c r="Y240" s="251"/>
      <c r="Z240" s="252">
        <f t="shared" si="26"/>
        <v>0</v>
      </c>
      <c r="AA240" s="251"/>
      <c r="AB240" s="251"/>
      <c r="AC240" s="252">
        <f t="shared" si="28"/>
        <v>0</v>
      </c>
      <c r="AD240" s="251"/>
      <c r="AE240" s="251"/>
      <c r="AF240" s="252">
        <f t="shared" si="30"/>
        <v>0</v>
      </c>
      <c r="AG240" s="251"/>
      <c r="AH240" s="251"/>
      <c r="AI240" s="255"/>
      <c r="AJ240" s="252">
        <f t="shared" si="32"/>
        <v>0</v>
      </c>
      <c r="AK240" s="251"/>
      <c r="AL240" s="251"/>
      <c r="AM240" s="251"/>
    </row>
    <row r="241" ht="15.75" customHeight="1" outlineLevel="2">
      <c r="A241" s="248"/>
      <c r="B241" s="249"/>
      <c r="C241" s="250"/>
      <c r="D241" s="206">
        <v>2016.0</v>
      </c>
      <c r="E241" s="193">
        <f t="shared" si="613"/>
        <v>0</v>
      </c>
      <c r="F241" s="193">
        <f t="shared" ref="F241:G241" si="614">I241+L241+O241+R241+U241+X241+AA241+AD241+AK241+AG241</f>
        <v>0</v>
      </c>
      <c r="G241" s="193">
        <f t="shared" si="614"/>
        <v>0</v>
      </c>
      <c r="H241" s="187">
        <f t="shared" si="14"/>
        <v>0</v>
      </c>
      <c r="I241" s="193"/>
      <c r="J241" s="251"/>
      <c r="K241" s="252">
        <f t="shared" si="16"/>
        <v>0</v>
      </c>
      <c r="L241" s="251"/>
      <c r="M241" s="251"/>
      <c r="N241" s="252">
        <f t="shared" si="18"/>
        <v>0</v>
      </c>
      <c r="O241" s="251"/>
      <c r="P241" s="251"/>
      <c r="Q241" s="252">
        <f t="shared" si="20"/>
        <v>0</v>
      </c>
      <c r="R241" s="251"/>
      <c r="S241" s="251"/>
      <c r="T241" s="252">
        <f t="shared" si="22"/>
        <v>0</v>
      </c>
      <c r="U241" s="251"/>
      <c r="V241" s="251"/>
      <c r="W241" s="252">
        <f t="shared" si="24"/>
        <v>0</v>
      </c>
      <c r="X241" s="251"/>
      <c r="Y241" s="251"/>
      <c r="Z241" s="252">
        <f t="shared" si="26"/>
        <v>0</v>
      </c>
      <c r="AA241" s="251"/>
      <c r="AB241" s="251"/>
      <c r="AC241" s="252">
        <f t="shared" si="28"/>
        <v>0</v>
      </c>
      <c r="AD241" s="251"/>
      <c r="AE241" s="251"/>
      <c r="AF241" s="252">
        <f t="shared" si="30"/>
        <v>0</v>
      </c>
      <c r="AG241" s="251"/>
      <c r="AH241" s="251"/>
      <c r="AI241" s="255"/>
      <c r="AJ241" s="252">
        <f t="shared" si="32"/>
        <v>0</v>
      </c>
      <c r="AK241" s="251"/>
      <c r="AL241" s="251"/>
      <c r="AM241" s="251"/>
    </row>
    <row r="242" ht="15.75" customHeight="1" outlineLevel="2">
      <c r="A242" s="248"/>
      <c r="B242" s="249"/>
      <c r="C242" s="250"/>
      <c r="D242" s="206">
        <v>2017.0</v>
      </c>
      <c r="E242" s="193">
        <f t="shared" si="613"/>
        <v>0</v>
      </c>
      <c r="F242" s="193">
        <f t="shared" ref="F242:G242" si="615">I242+L242+O242+R242+U242+X242+AA242+AD242+AK242+AG242</f>
        <v>0</v>
      </c>
      <c r="G242" s="193">
        <f t="shared" si="615"/>
        <v>0</v>
      </c>
      <c r="H242" s="187">
        <f t="shared" si="14"/>
        <v>0</v>
      </c>
      <c r="I242" s="193"/>
      <c r="J242" s="251"/>
      <c r="K242" s="252">
        <f t="shared" si="16"/>
        <v>0</v>
      </c>
      <c r="L242" s="251"/>
      <c r="M242" s="251"/>
      <c r="N242" s="252">
        <f t="shared" si="18"/>
        <v>0</v>
      </c>
      <c r="O242" s="251"/>
      <c r="P242" s="251"/>
      <c r="Q242" s="252">
        <f t="shared" si="20"/>
        <v>0</v>
      </c>
      <c r="R242" s="251"/>
      <c r="S242" s="251"/>
      <c r="T242" s="252">
        <f t="shared" si="22"/>
        <v>0</v>
      </c>
      <c r="U242" s="251"/>
      <c r="V242" s="251"/>
      <c r="W242" s="252">
        <f t="shared" si="24"/>
        <v>0</v>
      </c>
      <c r="X242" s="251"/>
      <c r="Y242" s="251"/>
      <c r="Z242" s="252">
        <f t="shared" si="26"/>
        <v>0</v>
      </c>
      <c r="AA242" s="251"/>
      <c r="AB242" s="251"/>
      <c r="AC242" s="252">
        <f t="shared" si="28"/>
        <v>0</v>
      </c>
      <c r="AD242" s="251"/>
      <c r="AE242" s="251"/>
      <c r="AF242" s="252">
        <f t="shared" si="30"/>
        <v>0</v>
      </c>
      <c r="AG242" s="251"/>
      <c r="AH242" s="251"/>
      <c r="AI242" s="255"/>
      <c r="AJ242" s="252">
        <f t="shared" si="32"/>
        <v>0</v>
      </c>
      <c r="AK242" s="251"/>
      <c r="AL242" s="251"/>
      <c r="AM242" s="251"/>
    </row>
    <row r="243" ht="15.75" customHeight="1" outlineLevel="2">
      <c r="A243" s="248"/>
      <c r="B243" s="249"/>
      <c r="C243" s="250"/>
      <c r="D243" s="206">
        <v>2018.0</v>
      </c>
      <c r="E243" s="193">
        <f t="shared" si="613"/>
        <v>0</v>
      </c>
      <c r="F243" s="193">
        <f t="shared" ref="F243:G243" si="616">I243+L243+O243+R243+U243+X243+AA243+AD243+AK243+AG243</f>
        <v>0</v>
      </c>
      <c r="G243" s="193">
        <f t="shared" si="616"/>
        <v>0</v>
      </c>
      <c r="H243" s="187">
        <f t="shared" si="14"/>
        <v>0</v>
      </c>
      <c r="I243" s="193"/>
      <c r="J243" s="251"/>
      <c r="K243" s="252">
        <f t="shared" si="16"/>
        <v>0</v>
      </c>
      <c r="L243" s="251"/>
      <c r="M243" s="251"/>
      <c r="N243" s="252">
        <f t="shared" si="18"/>
        <v>0</v>
      </c>
      <c r="O243" s="251"/>
      <c r="P243" s="251"/>
      <c r="Q243" s="252">
        <f t="shared" si="20"/>
        <v>0</v>
      </c>
      <c r="R243" s="251"/>
      <c r="S243" s="251"/>
      <c r="T243" s="252">
        <f t="shared" si="22"/>
        <v>0</v>
      </c>
      <c r="U243" s="251"/>
      <c r="V243" s="251"/>
      <c r="W243" s="252">
        <f t="shared" si="24"/>
        <v>0</v>
      </c>
      <c r="X243" s="251"/>
      <c r="Y243" s="251"/>
      <c r="Z243" s="252">
        <f t="shared" si="26"/>
        <v>0</v>
      </c>
      <c r="AA243" s="251"/>
      <c r="AB243" s="251"/>
      <c r="AC243" s="252">
        <f t="shared" si="28"/>
        <v>0</v>
      </c>
      <c r="AD243" s="251"/>
      <c r="AE243" s="251"/>
      <c r="AF243" s="252">
        <f t="shared" si="30"/>
        <v>0</v>
      </c>
      <c r="AG243" s="251"/>
      <c r="AH243" s="251"/>
      <c r="AI243" s="255"/>
      <c r="AJ243" s="252">
        <f t="shared" si="32"/>
        <v>0</v>
      </c>
      <c r="AK243" s="251"/>
      <c r="AL243" s="251"/>
      <c r="AM243" s="251"/>
    </row>
    <row r="244" ht="15.75" customHeight="1" outlineLevel="2">
      <c r="A244" s="248"/>
      <c r="B244" s="249"/>
      <c r="C244" s="250"/>
      <c r="D244" s="206">
        <v>2019.0</v>
      </c>
      <c r="E244" s="193">
        <f t="shared" si="613"/>
        <v>0</v>
      </c>
      <c r="F244" s="193">
        <f t="shared" ref="F244:G244" si="617">I244+L244+O244+R244+U244+X244+AA244+AD244+AK244+AG244</f>
        <v>0</v>
      </c>
      <c r="G244" s="193">
        <f t="shared" si="617"/>
        <v>0</v>
      </c>
      <c r="H244" s="187">
        <f t="shared" si="14"/>
        <v>0</v>
      </c>
      <c r="I244" s="193"/>
      <c r="J244" s="251"/>
      <c r="K244" s="252">
        <f t="shared" si="16"/>
        <v>0</v>
      </c>
      <c r="L244" s="251"/>
      <c r="M244" s="251"/>
      <c r="N244" s="252">
        <f t="shared" si="18"/>
        <v>0</v>
      </c>
      <c r="O244" s="251"/>
      <c r="P244" s="251"/>
      <c r="Q244" s="252">
        <f t="shared" si="20"/>
        <v>0</v>
      </c>
      <c r="R244" s="251"/>
      <c r="S244" s="251"/>
      <c r="T244" s="252">
        <f t="shared" si="22"/>
        <v>0</v>
      </c>
      <c r="U244" s="251"/>
      <c r="V244" s="251"/>
      <c r="W244" s="252">
        <f t="shared" si="24"/>
        <v>0</v>
      </c>
      <c r="X244" s="251"/>
      <c r="Y244" s="251"/>
      <c r="Z244" s="252">
        <f t="shared" si="26"/>
        <v>0</v>
      </c>
      <c r="AA244" s="251"/>
      <c r="AB244" s="251"/>
      <c r="AC244" s="252">
        <f t="shared" si="28"/>
        <v>0</v>
      </c>
      <c r="AD244" s="251"/>
      <c r="AE244" s="251"/>
      <c r="AF244" s="252">
        <f t="shared" si="30"/>
        <v>0</v>
      </c>
      <c r="AG244" s="251"/>
      <c r="AH244" s="251"/>
      <c r="AI244" s="255"/>
      <c r="AJ244" s="252">
        <f t="shared" si="32"/>
        <v>0</v>
      </c>
      <c r="AK244" s="251"/>
      <c r="AL244" s="251"/>
      <c r="AM244" s="251"/>
    </row>
    <row r="245" ht="15.75" customHeight="1" outlineLevel="2">
      <c r="A245" s="248"/>
      <c r="B245" s="249"/>
      <c r="C245" s="250"/>
      <c r="D245" s="206">
        <v>2020.0</v>
      </c>
      <c r="E245" s="193">
        <f t="shared" si="613"/>
        <v>133.448</v>
      </c>
      <c r="F245" s="193">
        <f t="shared" ref="F245:G245" si="618">I245+L245+O245+R245+U245+X245+AA245+AD245+AK245+AG245</f>
        <v>0</v>
      </c>
      <c r="G245" s="193">
        <f t="shared" si="618"/>
        <v>133.448</v>
      </c>
      <c r="H245" s="187">
        <f t="shared" si="14"/>
        <v>0</v>
      </c>
      <c r="I245" s="193"/>
      <c r="J245" s="251"/>
      <c r="K245" s="252">
        <f t="shared" si="16"/>
        <v>0</v>
      </c>
      <c r="L245" s="251"/>
      <c r="M245" s="251"/>
      <c r="N245" s="252">
        <f t="shared" si="18"/>
        <v>0</v>
      </c>
      <c r="O245" s="251"/>
      <c r="P245" s="251"/>
      <c r="Q245" s="252">
        <f t="shared" si="20"/>
        <v>0</v>
      </c>
      <c r="R245" s="251"/>
      <c r="S245" s="251"/>
      <c r="T245" s="252">
        <f t="shared" si="22"/>
        <v>0</v>
      </c>
      <c r="U245" s="251"/>
      <c r="V245" s="251"/>
      <c r="W245" s="252">
        <f t="shared" si="24"/>
        <v>0</v>
      </c>
      <c r="X245" s="251"/>
      <c r="Y245" s="251"/>
      <c r="Z245" s="252">
        <f t="shared" si="26"/>
        <v>0</v>
      </c>
      <c r="AA245" s="251"/>
      <c r="AB245" s="251"/>
      <c r="AC245" s="252">
        <f t="shared" si="28"/>
        <v>0</v>
      </c>
      <c r="AD245" s="251"/>
      <c r="AE245" s="251"/>
      <c r="AF245" s="252">
        <f t="shared" si="30"/>
        <v>133.448</v>
      </c>
      <c r="AG245" s="251"/>
      <c r="AH245" s="254">
        <v>133.448</v>
      </c>
      <c r="AI245" s="255"/>
      <c r="AJ245" s="252">
        <f t="shared" si="32"/>
        <v>0</v>
      </c>
      <c r="AK245" s="251"/>
      <c r="AL245" s="251"/>
      <c r="AM245" s="251"/>
    </row>
    <row r="246" ht="15.75" customHeight="1" outlineLevel="2">
      <c r="A246" s="248"/>
      <c r="B246" s="249"/>
      <c r="C246" s="250"/>
      <c r="D246" s="213">
        <v>2021.0</v>
      </c>
      <c r="E246" s="193">
        <f t="shared" si="613"/>
        <v>0</v>
      </c>
      <c r="F246" s="193">
        <f t="shared" ref="F246:G246" si="619">I246+L246+O246+R246+U246+X246+AA246+AD246+AK246+AG246</f>
        <v>0</v>
      </c>
      <c r="G246" s="193">
        <f t="shared" si="619"/>
        <v>0</v>
      </c>
      <c r="H246" s="187">
        <f t="shared" si="14"/>
        <v>0</v>
      </c>
      <c r="I246" s="193"/>
      <c r="J246" s="251"/>
      <c r="K246" s="252">
        <f t="shared" si="16"/>
        <v>0</v>
      </c>
      <c r="L246" s="251"/>
      <c r="M246" s="251"/>
      <c r="N246" s="252">
        <f t="shared" si="18"/>
        <v>0</v>
      </c>
      <c r="O246" s="251"/>
      <c r="P246" s="251"/>
      <c r="Q246" s="252">
        <f t="shared" si="20"/>
        <v>0</v>
      </c>
      <c r="R246" s="251"/>
      <c r="S246" s="251"/>
      <c r="T246" s="252">
        <f t="shared" si="22"/>
        <v>0</v>
      </c>
      <c r="U246" s="251"/>
      <c r="V246" s="251"/>
      <c r="W246" s="252">
        <f t="shared" si="24"/>
        <v>0</v>
      </c>
      <c r="X246" s="251"/>
      <c r="Y246" s="251"/>
      <c r="Z246" s="252">
        <f t="shared" si="26"/>
        <v>0</v>
      </c>
      <c r="AA246" s="251"/>
      <c r="AB246" s="251"/>
      <c r="AC246" s="252">
        <f t="shared" si="28"/>
        <v>0</v>
      </c>
      <c r="AD246" s="251"/>
      <c r="AE246" s="251"/>
      <c r="AF246" s="252">
        <f t="shared" si="30"/>
        <v>0</v>
      </c>
      <c r="AG246" s="251"/>
      <c r="AH246" s="254"/>
      <c r="AI246" s="255"/>
      <c r="AJ246" s="252">
        <f t="shared" si="32"/>
        <v>0</v>
      </c>
      <c r="AK246" s="251"/>
      <c r="AL246" s="251"/>
      <c r="AM246" s="251"/>
    </row>
    <row r="247" ht="15.75" customHeight="1" outlineLevel="1">
      <c r="A247" s="195">
        <v>29.0</v>
      </c>
      <c r="B247" s="196" t="s">
        <v>441</v>
      </c>
      <c r="C247" s="197" t="s">
        <v>442</v>
      </c>
      <c r="D247" s="198"/>
      <c r="E247" s="199">
        <f t="shared" ref="E247:G247" si="620">SUM(E248:E254)</f>
        <v>10726.82139</v>
      </c>
      <c r="F247" s="199">
        <f t="shared" si="620"/>
        <v>10677.96139</v>
      </c>
      <c r="G247" s="199">
        <f t="shared" si="620"/>
        <v>48.86</v>
      </c>
      <c r="H247" s="199">
        <f t="shared" si="14"/>
        <v>0</v>
      </c>
      <c r="I247" s="199">
        <f t="shared" ref="I247:J247" si="621">SUM(I248:I254)</f>
        <v>0</v>
      </c>
      <c r="J247" s="198">
        <f t="shared" si="621"/>
        <v>0</v>
      </c>
      <c r="K247" s="198">
        <f t="shared" si="16"/>
        <v>0</v>
      </c>
      <c r="L247" s="198">
        <f t="shared" ref="L247:M247" si="622">SUM(L248:L254)</f>
        <v>0</v>
      </c>
      <c r="M247" s="198">
        <f t="shared" si="622"/>
        <v>0</v>
      </c>
      <c r="N247" s="198">
        <f t="shared" si="18"/>
        <v>0</v>
      </c>
      <c r="O247" s="198">
        <f t="shared" ref="O247:P247" si="623">SUM(O248:O254)</f>
        <v>0</v>
      </c>
      <c r="P247" s="198">
        <f t="shared" si="623"/>
        <v>0</v>
      </c>
      <c r="Q247" s="198">
        <f t="shared" si="20"/>
        <v>0</v>
      </c>
      <c r="R247" s="198">
        <f t="shared" ref="R247:S247" si="624">SUM(R248:R254)</f>
        <v>0</v>
      </c>
      <c r="S247" s="198">
        <f t="shared" si="624"/>
        <v>0</v>
      </c>
      <c r="T247" s="198">
        <f t="shared" si="22"/>
        <v>0</v>
      </c>
      <c r="U247" s="198">
        <f t="shared" ref="U247:V247" si="625">SUM(U248:U254)</f>
        <v>0</v>
      </c>
      <c r="V247" s="198">
        <f t="shared" si="625"/>
        <v>0</v>
      </c>
      <c r="W247" s="198">
        <f t="shared" si="24"/>
        <v>0</v>
      </c>
      <c r="X247" s="198">
        <f t="shared" ref="X247:Y247" si="626">SUM(X248:X254)</f>
        <v>0</v>
      </c>
      <c r="Y247" s="198">
        <f t="shared" si="626"/>
        <v>0</v>
      </c>
      <c r="Z247" s="198">
        <f t="shared" si="26"/>
        <v>0</v>
      </c>
      <c r="AA247" s="198">
        <f t="shared" ref="AA247:AB247" si="627">SUM(AA248:AA254)</f>
        <v>0</v>
      </c>
      <c r="AB247" s="198">
        <f t="shared" si="627"/>
        <v>0</v>
      </c>
      <c r="AC247" s="198">
        <f t="shared" si="28"/>
        <v>0</v>
      </c>
      <c r="AD247" s="198">
        <f t="shared" ref="AD247:AE247" si="628">SUM(AD248:AD254)</f>
        <v>0</v>
      </c>
      <c r="AE247" s="198">
        <f t="shared" si="628"/>
        <v>0</v>
      </c>
      <c r="AF247" s="198">
        <f t="shared" si="30"/>
        <v>10726.82139</v>
      </c>
      <c r="AG247" s="200">
        <f t="shared" ref="AG247:AH247" si="629">SUM(AG248:AG254)</f>
        <v>10677.96139</v>
      </c>
      <c r="AH247" s="200">
        <f t="shared" si="629"/>
        <v>48.86</v>
      </c>
      <c r="AI247" s="201"/>
      <c r="AJ247" s="202">
        <f t="shared" si="32"/>
        <v>0</v>
      </c>
      <c r="AK247" s="200">
        <f t="shared" ref="AK247:AL247" si="630">SUM(AK248:AK254)</f>
        <v>0</v>
      </c>
      <c r="AL247" s="200">
        <f t="shared" si="630"/>
        <v>0</v>
      </c>
      <c r="AM247" s="200"/>
    </row>
    <row r="248" ht="15.75" customHeight="1" outlineLevel="2">
      <c r="A248" s="248"/>
      <c r="B248" s="249"/>
      <c r="C248" s="250"/>
      <c r="D248" s="206">
        <v>2015.0</v>
      </c>
      <c r="E248" s="193">
        <f t="shared" ref="E248:E254" si="632">SUM(F248:G248)</f>
        <v>2.9016</v>
      </c>
      <c r="F248" s="193">
        <f t="shared" ref="F248:G248" si="631">I248+L248+O248+R248+U248+X248+AA248+AD248+AK248+AG248</f>
        <v>2.9016</v>
      </c>
      <c r="G248" s="193">
        <f t="shared" si="631"/>
        <v>0</v>
      </c>
      <c r="H248" s="187">
        <f t="shared" si="14"/>
        <v>0</v>
      </c>
      <c r="I248" s="193"/>
      <c r="J248" s="251"/>
      <c r="K248" s="252">
        <f t="shared" si="16"/>
        <v>0</v>
      </c>
      <c r="L248" s="251"/>
      <c r="M248" s="251"/>
      <c r="N248" s="252">
        <f t="shared" si="18"/>
        <v>0</v>
      </c>
      <c r="O248" s="251"/>
      <c r="P248" s="251"/>
      <c r="Q248" s="252">
        <f t="shared" si="20"/>
        <v>0</v>
      </c>
      <c r="R248" s="251"/>
      <c r="S248" s="251"/>
      <c r="T248" s="252">
        <f t="shared" si="22"/>
        <v>0</v>
      </c>
      <c r="U248" s="251"/>
      <c r="V248" s="251"/>
      <c r="W248" s="252">
        <f t="shared" si="24"/>
        <v>0</v>
      </c>
      <c r="X248" s="251"/>
      <c r="Y248" s="251"/>
      <c r="Z248" s="252">
        <f t="shared" si="26"/>
        <v>0</v>
      </c>
      <c r="AA248" s="251"/>
      <c r="AB248" s="251"/>
      <c r="AC248" s="252">
        <f t="shared" si="28"/>
        <v>0</v>
      </c>
      <c r="AD248" s="251"/>
      <c r="AE248" s="251"/>
      <c r="AF248" s="253">
        <f t="shared" si="30"/>
        <v>2.9016</v>
      </c>
      <c r="AG248" s="254">
        <v>2.9016</v>
      </c>
      <c r="AH248" s="251"/>
      <c r="AI248" s="255"/>
      <c r="AJ248" s="252">
        <f t="shared" si="32"/>
        <v>0</v>
      </c>
      <c r="AK248" s="251"/>
      <c r="AL248" s="251"/>
      <c r="AM248" s="251"/>
    </row>
    <row r="249" ht="15.75" customHeight="1" outlineLevel="2">
      <c r="A249" s="248"/>
      <c r="B249" s="249"/>
      <c r="C249" s="250"/>
      <c r="D249" s="206">
        <v>2016.0</v>
      </c>
      <c r="E249" s="193">
        <f t="shared" si="632"/>
        <v>8126.13</v>
      </c>
      <c r="F249" s="193">
        <f t="shared" ref="F249:G249" si="633">I249+L249+O249+R249+U249+X249+AA249+AD249+AK249+AG249</f>
        <v>8126.13</v>
      </c>
      <c r="G249" s="193">
        <f t="shared" si="633"/>
        <v>0</v>
      </c>
      <c r="H249" s="187">
        <f t="shared" si="14"/>
        <v>0</v>
      </c>
      <c r="I249" s="193"/>
      <c r="J249" s="251"/>
      <c r="K249" s="252">
        <f t="shared" si="16"/>
        <v>0</v>
      </c>
      <c r="L249" s="251"/>
      <c r="M249" s="251"/>
      <c r="N249" s="252">
        <f t="shared" si="18"/>
        <v>0</v>
      </c>
      <c r="O249" s="251"/>
      <c r="P249" s="251"/>
      <c r="Q249" s="252">
        <f t="shared" si="20"/>
        <v>0</v>
      </c>
      <c r="R249" s="251"/>
      <c r="S249" s="251"/>
      <c r="T249" s="252">
        <f t="shared" si="22"/>
        <v>0</v>
      </c>
      <c r="U249" s="251"/>
      <c r="V249" s="251"/>
      <c r="W249" s="252">
        <f t="shared" si="24"/>
        <v>0</v>
      </c>
      <c r="X249" s="251"/>
      <c r="Y249" s="251"/>
      <c r="Z249" s="252">
        <f t="shared" si="26"/>
        <v>0</v>
      </c>
      <c r="AA249" s="251"/>
      <c r="AB249" s="251"/>
      <c r="AC249" s="252">
        <f t="shared" si="28"/>
        <v>0</v>
      </c>
      <c r="AD249" s="251"/>
      <c r="AE249" s="251"/>
      <c r="AF249" s="253">
        <f t="shared" si="30"/>
        <v>8126.13</v>
      </c>
      <c r="AG249" s="254">
        <v>8126.13</v>
      </c>
      <c r="AH249" s="251"/>
      <c r="AI249" s="256" t="s">
        <v>443</v>
      </c>
      <c r="AJ249" s="252">
        <f t="shared" si="32"/>
        <v>0</v>
      </c>
      <c r="AK249" s="251"/>
      <c r="AL249" s="251"/>
      <c r="AM249" s="251"/>
    </row>
    <row r="250" ht="15.75" customHeight="1" outlineLevel="2">
      <c r="A250" s="248"/>
      <c r="B250" s="249"/>
      <c r="C250" s="250"/>
      <c r="D250" s="206">
        <v>2017.0</v>
      </c>
      <c r="E250" s="193">
        <f t="shared" si="632"/>
        <v>2548.92979</v>
      </c>
      <c r="F250" s="193">
        <f t="shared" ref="F250:G250" si="634">I250+L250+O250+R250+U250+X250+AA250+AD250+AK250+AG250</f>
        <v>2548.92979</v>
      </c>
      <c r="G250" s="193">
        <f t="shared" si="634"/>
        <v>0</v>
      </c>
      <c r="H250" s="187">
        <f t="shared" si="14"/>
        <v>0</v>
      </c>
      <c r="I250" s="193"/>
      <c r="J250" s="251"/>
      <c r="K250" s="252">
        <f t="shared" si="16"/>
        <v>0</v>
      </c>
      <c r="L250" s="251"/>
      <c r="M250" s="251"/>
      <c r="N250" s="252">
        <f t="shared" si="18"/>
        <v>0</v>
      </c>
      <c r="O250" s="251"/>
      <c r="P250" s="251"/>
      <c r="Q250" s="252">
        <f t="shared" si="20"/>
        <v>0</v>
      </c>
      <c r="R250" s="251"/>
      <c r="S250" s="251"/>
      <c r="T250" s="252">
        <f t="shared" si="22"/>
        <v>0</v>
      </c>
      <c r="U250" s="251"/>
      <c r="V250" s="251"/>
      <c r="W250" s="252">
        <f t="shared" si="24"/>
        <v>0</v>
      </c>
      <c r="X250" s="251"/>
      <c r="Y250" s="251"/>
      <c r="Z250" s="252">
        <f t="shared" si="26"/>
        <v>0</v>
      </c>
      <c r="AA250" s="251"/>
      <c r="AB250" s="251"/>
      <c r="AC250" s="252">
        <f t="shared" si="28"/>
        <v>0</v>
      </c>
      <c r="AD250" s="251"/>
      <c r="AE250" s="251"/>
      <c r="AF250" s="253">
        <f t="shared" si="30"/>
        <v>2548.92979</v>
      </c>
      <c r="AG250" s="254">
        <v>2548.92979</v>
      </c>
      <c r="AH250" s="251"/>
      <c r="AI250" s="256" t="s">
        <v>443</v>
      </c>
      <c r="AJ250" s="252">
        <f t="shared" si="32"/>
        <v>0</v>
      </c>
      <c r="AK250" s="251"/>
      <c r="AL250" s="251"/>
      <c r="AM250" s="251"/>
    </row>
    <row r="251" ht="15.75" customHeight="1" outlineLevel="2">
      <c r="A251" s="248"/>
      <c r="B251" s="249"/>
      <c r="C251" s="250"/>
      <c r="D251" s="206">
        <v>2018.0</v>
      </c>
      <c r="E251" s="193">
        <f t="shared" si="632"/>
        <v>0</v>
      </c>
      <c r="F251" s="193">
        <f t="shared" ref="F251:G251" si="635">I251+L251+O251+R251+U251+X251+AA251+AD251+AK251+AG251</f>
        <v>0</v>
      </c>
      <c r="G251" s="193">
        <f t="shared" si="635"/>
        <v>0</v>
      </c>
      <c r="H251" s="187">
        <f t="shared" si="14"/>
        <v>0</v>
      </c>
      <c r="I251" s="193"/>
      <c r="J251" s="251"/>
      <c r="K251" s="252">
        <f t="shared" si="16"/>
        <v>0</v>
      </c>
      <c r="L251" s="251"/>
      <c r="M251" s="251"/>
      <c r="N251" s="252">
        <f t="shared" si="18"/>
        <v>0</v>
      </c>
      <c r="O251" s="251"/>
      <c r="P251" s="251"/>
      <c r="Q251" s="252">
        <f t="shared" si="20"/>
        <v>0</v>
      </c>
      <c r="R251" s="251"/>
      <c r="S251" s="251"/>
      <c r="T251" s="252">
        <f t="shared" si="22"/>
        <v>0</v>
      </c>
      <c r="U251" s="251"/>
      <c r="V251" s="251"/>
      <c r="W251" s="252">
        <f t="shared" si="24"/>
        <v>0</v>
      </c>
      <c r="X251" s="251"/>
      <c r="Y251" s="251"/>
      <c r="Z251" s="252">
        <f t="shared" si="26"/>
        <v>0</v>
      </c>
      <c r="AA251" s="251"/>
      <c r="AB251" s="251"/>
      <c r="AC251" s="252">
        <f t="shared" si="28"/>
        <v>0</v>
      </c>
      <c r="AD251" s="251"/>
      <c r="AE251" s="251"/>
      <c r="AF251" s="252">
        <f t="shared" si="30"/>
        <v>0</v>
      </c>
      <c r="AG251" s="251"/>
      <c r="AH251" s="251"/>
      <c r="AI251" s="255"/>
      <c r="AJ251" s="252">
        <f t="shared" si="32"/>
        <v>0</v>
      </c>
      <c r="AK251" s="251"/>
      <c r="AL251" s="251"/>
      <c r="AM251" s="251"/>
    </row>
    <row r="252" ht="15.75" customHeight="1" outlineLevel="2">
      <c r="A252" s="248"/>
      <c r="B252" s="249"/>
      <c r="C252" s="250"/>
      <c r="D252" s="206">
        <v>2019.0</v>
      </c>
      <c r="E252" s="193">
        <f t="shared" si="632"/>
        <v>0</v>
      </c>
      <c r="F252" s="193">
        <f t="shared" ref="F252:G252" si="636">I252+L252+O252+R252+U252+X252+AA252+AD252+AK252+AG252</f>
        <v>0</v>
      </c>
      <c r="G252" s="193">
        <f t="shared" si="636"/>
        <v>0</v>
      </c>
      <c r="H252" s="187">
        <f t="shared" si="14"/>
        <v>0</v>
      </c>
      <c r="I252" s="193"/>
      <c r="J252" s="251"/>
      <c r="K252" s="252">
        <f t="shared" si="16"/>
        <v>0</v>
      </c>
      <c r="L252" s="251"/>
      <c r="M252" s="251"/>
      <c r="N252" s="252">
        <f t="shared" si="18"/>
        <v>0</v>
      </c>
      <c r="O252" s="251"/>
      <c r="P252" s="251"/>
      <c r="Q252" s="252">
        <f t="shared" si="20"/>
        <v>0</v>
      </c>
      <c r="R252" s="251"/>
      <c r="S252" s="251"/>
      <c r="T252" s="252">
        <f t="shared" si="22"/>
        <v>0</v>
      </c>
      <c r="U252" s="251"/>
      <c r="V252" s="251"/>
      <c r="W252" s="252">
        <f t="shared" si="24"/>
        <v>0</v>
      </c>
      <c r="X252" s="251"/>
      <c r="Y252" s="251"/>
      <c r="Z252" s="252">
        <f t="shared" si="26"/>
        <v>0</v>
      </c>
      <c r="AA252" s="251"/>
      <c r="AB252" s="251"/>
      <c r="AC252" s="252">
        <f t="shared" si="28"/>
        <v>0</v>
      </c>
      <c r="AD252" s="251"/>
      <c r="AE252" s="251"/>
      <c r="AF252" s="252">
        <f t="shared" si="30"/>
        <v>0</v>
      </c>
      <c r="AG252" s="251"/>
      <c r="AH252" s="251"/>
      <c r="AI252" s="255"/>
      <c r="AJ252" s="252">
        <f t="shared" si="32"/>
        <v>0</v>
      </c>
      <c r="AK252" s="251"/>
      <c r="AL252" s="251"/>
      <c r="AM252" s="251"/>
    </row>
    <row r="253" ht="15.75" customHeight="1" outlineLevel="2">
      <c r="A253" s="248"/>
      <c r="B253" s="249"/>
      <c r="C253" s="250"/>
      <c r="D253" s="206">
        <v>2020.0</v>
      </c>
      <c r="E253" s="193">
        <f t="shared" si="632"/>
        <v>48.86</v>
      </c>
      <c r="F253" s="193">
        <f t="shared" ref="F253:G253" si="637">I253+L253+O253+R253+U253+X253+AA253+AD253+AK253+AG253</f>
        <v>0</v>
      </c>
      <c r="G253" s="193">
        <f t="shared" si="637"/>
        <v>48.86</v>
      </c>
      <c r="H253" s="187">
        <f t="shared" si="14"/>
        <v>0</v>
      </c>
      <c r="I253" s="193"/>
      <c r="J253" s="251"/>
      <c r="K253" s="252">
        <f t="shared" si="16"/>
        <v>0</v>
      </c>
      <c r="L253" s="251"/>
      <c r="M253" s="251"/>
      <c r="N253" s="252">
        <f t="shared" si="18"/>
        <v>0</v>
      </c>
      <c r="O253" s="251"/>
      <c r="P253" s="251"/>
      <c r="Q253" s="252">
        <f t="shared" si="20"/>
        <v>0</v>
      </c>
      <c r="R253" s="251"/>
      <c r="S253" s="251"/>
      <c r="T253" s="252">
        <f t="shared" si="22"/>
        <v>0</v>
      </c>
      <c r="U253" s="251"/>
      <c r="V253" s="251"/>
      <c r="W253" s="252">
        <f t="shared" si="24"/>
        <v>0</v>
      </c>
      <c r="X253" s="251"/>
      <c r="Y253" s="251"/>
      <c r="Z253" s="252">
        <f t="shared" si="26"/>
        <v>0</v>
      </c>
      <c r="AA253" s="251"/>
      <c r="AB253" s="251"/>
      <c r="AC253" s="252">
        <f t="shared" si="28"/>
        <v>0</v>
      </c>
      <c r="AD253" s="251"/>
      <c r="AE253" s="251"/>
      <c r="AF253" s="252">
        <f t="shared" si="30"/>
        <v>48.86</v>
      </c>
      <c r="AG253" s="251"/>
      <c r="AH253" s="254">
        <v>48.86</v>
      </c>
      <c r="AI253" s="255"/>
      <c r="AJ253" s="252">
        <f t="shared" si="32"/>
        <v>0</v>
      </c>
      <c r="AK253" s="251"/>
      <c r="AL253" s="251"/>
      <c r="AM253" s="251"/>
    </row>
    <row r="254" ht="15.75" customHeight="1" outlineLevel="2">
      <c r="A254" s="248"/>
      <c r="B254" s="249"/>
      <c r="C254" s="250"/>
      <c r="D254" s="213">
        <v>2021.0</v>
      </c>
      <c r="E254" s="193">
        <f t="shared" si="632"/>
        <v>0</v>
      </c>
      <c r="F254" s="193">
        <f t="shared" ref="F254:G254" si="638">I254+L254+O254+R254+U254+X254+AA254+AD254+AK254+AG254</f>
        <v>0</v>
      </c>
      <c r="G254" s="193">
        <f t="shared" si="638"/>
        <v>0</v>
      </c>
      <c r="H254" s="187">
        <f t="shared" si="14"/>
        <v>0</v>
      </c>
      <c r="I254" s="193"/>
      <c r="J254" s="251"/>
      <c r="K254" s="252">
        <f t="shared" si="16"/>
        <v>0</v>
      </c>
      <c r="L254" s="251"/>
      <c r="M254" s="251"/>
      <c r="N254" s="252">
        <f t="shared" si="18"/>
        <v>0</v>
      </c>
      <c r="O254" s="251"/>
      <c r="P254" s="251"/>
      <c r="Q254" s="252">
        <f t="shared" si="20"/>
        <v>0</v>
      </c>
      <c r="R254" s="251"/>
      <c r="S254" s="251"/>
      <c r="T254" s="252">
        <f t="shared" si="22"/>
        <v>0</v>
      </c>
      <c r="U254" s="251"/>
      <c r="V254" s="251"/>
      <c r="W254" s="252">
        <f t="shared" si="24"/>
        <v>0</v>
      </c>
      <c r="X254" s="251"/>
      <c r="Y254" s="251"/>
      <c r="Z254" s="252">
        <f t="shared" si="26"/>
        <v>0</v>
      </c>
      <c r="AA254" s="251"/>
      <c r="AB254" s="251"/>
      <c r="AC254" s="252">
        <f t="shared" si="28"/>
        <v>0</v>
      </c>
      <c r="AD254" s="251"/>
      <c r="AE254" s="251"/>
      <c r="AF254" s="252">
        <f t="shared" si="30"/>
        <v>0</v>
      </c>
      <c r="AG254" s="251"/>
      <c r="AH254" s="254"/>
      <c r="AI254" s="255"/>
      <c r="AJ254" s="252">
        <f t="shared" si="32"/>
        <v>0</v>
      </c>
      <c r="AK254" s="251"/>
      <c r="AL254" s="251"/>
      <c r="AM254" s="251"/>
    </row>
    <row r="255" ht="15.75" customHeight="1" outlineLevel="1">
      <c r="A255" s="195">
        <v>30.0</v>
      </c>
      <c r="B255" s="196" t="s">
        <v>444</v>
      </c>
      <c r="C255" s="197" t="s">
        <v>445</v>
      </c>
      <c r="D255" s="198"/>
      <c r="E255" s="199">
        <f t="shared" ref="E255:G255" si="639">SUM(E256:E262)</f>
        <v>3504.87575</v>
      </c>
      <c r="F255" s="199">
        <f t="shared" si="639"/>
        <v>2667.19777</v>
      </c>
      <c r="G255" s="199">
        <f t="shared" si="639"/>
        <v>837.67798</v>
      </c>
      <c r="H255" s="199">
        <f t="shared" si="14"/>
        <v>147.26298</v>
      </c>
      <c r="I255" s="199">
        <f t="shared" ref="I255:J255" si="640">SUM(I256:I262)</f>
        <v>0</v>
      </c>
      <c r="J255" s="198">
        <f t="shared" si="640"/>
        <v>147.26298</v>
      </c>
      <c r="K255" s="198">
        <f t="shared" si="16"/>
        <v>185.072</v>
      </c>
      <c r="L255" s="198">
        <f t="shared" ref="L255:M255" si="641">SUM(L256:L262)</f>
        <v>0</v>
      </c>
      <c r="M255" s="198">
        <f t="shared" si="641"/>
        <v>185.072</v>
      </c>
      <c r="N255" s="198">
        <f t="shared" si="18"/>
        <v>0</v>
      </c>
      <c r="O255" s="198">
        <f t="shared" ref="O255:P255" si="642">SUM(O256:O262)</f>
        <v>0</v>
      </c>
      <c r="P255" s="198">
        <f t="shared" si="642"/>
        <v>0</v>
      </c>
      <c r="Q255" s="198">
        <f t="shared" si="20"/>
        <v>0</v>
      </c>
      <c r="R255" s="198">
        <f t="shared" ref="R255:S255" si="643">SUM(R256:R262)</f>
        <v>0</v>
      </c>
      <c r="S255" s="198">
        <f t="shared" si="643"/>
        <v>0</v>
      </c>
      <c r="T255" s="198">
        <f t="shared" si="22"/>
        <v>0</v>
      </c>
      <c r="U255" s="198">
        <f t="shared" ref="U255:V255" si="644">SUM(U256:U262)</f>
        <v>0</v>
      </c>
      <c r="V255" s="198">
        <f t="shared" si="644"/>
        <v>0</v>
      </c>
      <c r="W255" s="198">
        <f t="shared" si="24"/>
        <v>0</v>
      </c>
      <c r="X255" s="198">
        <f t="shared" ref="X255:Y255" si="645">SUM(X256:X262)</f>
        <v>0</v>
      </c>
      <c r="Y255" s="198">
        <f t="shared" si="645"/>
        <v>0</v>
      </c>
      <c r="Z255" s="198">
        <f t="shared" si="26"/>
        <v>0</v>
      </c>
      <c r="AA255" s="198">
        <f t="shared" ref="AA255:AB255" si="646">SUM(AA256:AA262)</f>
        <v>0</v>
      </c>
      <c r="AB255" s="198">
        <f t="shared" si="646"/>
        <v>0</v>
      </c>
      <c r="AC255" s="198">
        <f t="shared" si="28"/>
        <v>0</v>
      </c>
      <c r="AD255" s="198">
        <f t="shared" ref="AD255:AE255" si="647">SUM(AD256:AD262)</f>
        <v>0</v>
      </c>
      <c r="AE255" s="198">
        <f t="shared" si="647"/>
        <v>0</v>
      </c>
      <c r="AF255" s="198">
        <f t="shared" si="30"/>
        <v>3172.54077</v>
      </c>
      <c r="AG255" s="200">
        <f t="shared" ref="AG255:AH255" si="648">SUM(AG256:AG262)</f>
        <v>2667.19777</v>
      </c>
      <c r="AH255" s="200">
        <f t="shared" si="648"/>
        <v>505.343</v>
      </c>
      <c r="AI255" s="201"/>
      <c r="AJ255" s="202">
        <f t="shared" si="32"/>
        <v>0</v>
      </c>
      <c r="AK255" s="200">
        <f t="shared" ref="AK255:AL255" si="649">SUM(AK256:AK262)</f>
        <v>0</v>
      </c>
      <c r="AL255" s="200">
        <f t="shared" si="649"/>
        <v>0</v>
      </c>
      <c r="AM255" s="200"/>
    </row>
    <row r="256" ht="15.75" customHeight="1" outlineLevel="2">
      <c r="A256" s="257"/>
      <c r="B256" s="258"/>
      <c r="C256" s="259"/>
      <c r="D256" s="206">
        <v>2015.0</v>
      </c>
      <c r="E256" s="193">
        <f t="shared" ref="E256:E262" si="651">SUM(F256:G256)</f>
        <v>0</v>
      </c>
      <c r="F256" s="193">
        <f t="shared" ref="F256:G256" si="650">I256+L256+O256+R256+U256+X256+AA256+AD256+AK256+AG256</f>
        <v>0</v>
      </c>
      <c r="G256" s="193">
        <f t="shared" si="650"/>
        <v>0</v>
      </c>
      <c r="H256" s="187">
        <f t="shared" si="14"/>
        <v>0</v>
      </c>
      <c r="I256" s="193"/>
      <c r="J256" s="251"/>
      <c r="K256" s="252">
        <f t="shared" si="16"/>
        <v>0</v>
      </c>
      <c r="L256" s="251"/>
      <c r="M256" s="251"/>
      <c r="N256" s="252">
        <f t="shared" si="18"/>
        <v>0</v>
      </c>
      <c r="O256" s="251"/>
      <c r="P256" s="251"/>
      <c r="Q256" s="252">
        <f t="shared" si="20"/>
        <v>0</v>
      </c>
      <c r="R256" s="251"/>
      <c r="S256" s="251"/>
      <c r="T256" s="252">
        <f t="shared" si="22"/>
        <v>0</v>
      </c>
      <c r="U256" s="251"/>
      <c r="V256" s="251"/>
      <c r="W256" s="252">
        <f t="shared" si="24"/>
        <v>0</v>
      </c>
      <c r="X256" s="251"/>
      <c r="Y256" s="251"/>
      <c r="Z256" s="252">
        <f t="shared" si="26"/>
        <v>0</v>
      </c>
      <c r="AA256" s="251"/>
      <c r="AB256" s="251"/>
      <c r="AC256" s="252">
        <f t="shared" si="28"/>
        <v>0</v>
      </c>
      <c r="AD256" s="251"/>
      <c r="AE256" s="251"/>
      <c r="AF256" s="252">
        <f t="shared" si="30"/>
        <v>0</v>
      </c>
      <c r="AG256" s="251"/>
      <c r="AH256" s="251"/>
      <c r="AI256" s="255"/>
      <c r="AJ256" s="252">
        <f t="shared" si="32"/>
        <v>0</v>
      </c>
      <c r="AK256" s="251"/>
      <c r="AL256" s="251"/>
      <c r="AM256" s="251"/>
    </row>
    <row r="257" ht="15.75" customHeight="1" outlineLevel="2">
      <c r="A257" s="257"/>
      <c r="B257" s="258"/>
      <c r="C257" s="259"/>
      <c r="D257" s="206">
        <v>2016.0</v>
      </c>
      <c r="E257" s="193">
        <f t="shared" si="651"/>
        <v>54.96298</v>
      </c>
      <c r="F257" s="193">
        <f t="shared" ref="F257:G257" si="652">I257+L257+O257+R257+U257+X257+AA257+AD257+AK257+AG257</f>
        <v>0</v>
      </c>
      <c r="G257" s="193">
        <f t="shared" si="652"/>
        <v>54.96298</v>
      </c>
      <c r="H257" s="187">
        <f t="shared" si="14"/>
        <v>54.96298</v>
      </c>
      <c r="I257" s="193"/>
      <c r="J257" s="254">
        <v>54.96298</v>
      </c>
      <c r="K257" s="252">
        <f t="shared" si="16"/>
        <v>0</v>
      </c>
      <c r="L257" s="251"/>
      <c r="M257" s="251"/>
      <c r="N257" s="252">
        <f t="shared" si="18"/>
        <v>0</v>
      </c>
      <c r="O257" s="251"/>
      <c r="P257" s="251"/>
      <c r="Q257" s="252">
        <f t="shared" si="20"/>
        <v>0</v>
      </c>
      <c r="R257" s="251"/>
      <c r="S257" s="251"/>
      <c r="T257" s="252">
        <f t="shared" si="22"/>
        <v>0</v>
      </c>
      <c r="U257" s="251"/>
      <c r="V257" s="251"/>
      <c r="W257" s="252">
        <f t="shared" si="24"/>
        <v>0</v>
      </c>
      <c r="X257" s="251"/>
      <c r="Y257" s="251"/>
      <c r="Z257" s="252">
        <f t="shared" si="26"/>
        <v>0</v>
      </c>
      <c r="AA257" s="251"/>
      <c r="AB257" s="251"/>
      <c r="AC257" s="252">
        <f t="shared" si="28"/>
        <v>0</v>
      </c>
      <c r="AD257" s="251"/>
      <c r="AE257" s="251"/>
      <c r="AF257" s="252">
        <f t="shared" si="30"/>
        <v>0</v>
      </c>
      <c r="AG257" s="251"/>
      <c r="AH257" s="251"/>
      <c r="AI257" s="255"/>
      <c r="AJ257" s="252">
        <f t="shared" si="32"/>
        <v>0</v>
      </c>
      <c r="AK257" s="251"/>
      <c r="AL257" s="251"/>
      <c r="AM257" s="251"/>
    </row>
    <row r="258" ht="15.75" customHeight="1" outlineLevel="2">
      <c r="A258" s="257"/>
      <c r="B258" s="258"/>
      <c r="C258" s="259"/>
      <c r="D258" s="206">
        <v>2017.0</v>
      </c>
      <c r="E258" s="193">
        <f t="shared" si="651"/>
        <v>171.39446</v>
      </c>
      <c r="F258" s="193">
        <f t="shared" ref="F258:G258" si="653">I258+L258+O258+R258+U258+X258+AA258+AD258+AK258+AG258</f>
        <v>171.39446</v>
      </c>
      <c r="G258" s="193">
        <f t="shared" si="653"/>
        <v>0</v>
      </c>
      <c r="H258" s="187">
        <f t="shared" si="14"/>
        <v>0</v>
      </c>
      <c r="I258" s="193"/>
      <c r="J258" s="251"/>
      <c r="K258" s="252">
        <f t="shared" si="16"/>
        <v>0</v>
      </c>
      <c r="L258" s="251"/>
      <c r="M258" s="251"/>
      <c r="N258" s="252">
        <f t="shared" si="18"/>
        <v>0</v>
      </c>
      <c r="O258" s="251"/>
      <c r="P258" s="251"/>
      <c r="Q258" s="252">
        <f t="shared" si="20"/>
        <v>0</v>
      </c>
      <c r="R258" s="251"/>
      <c r="S258" s="251"/>
      <c r="T258" s="252">
        <f t="shared" si="22"/>
        <v>0</v>
      </c>
      <c r="U258" s="251"/>
      <c r="V258" s="251"/>
      <c r="W258" s="252">
        <f t="shared" si="24"/>
        <v>0</v>
      </c>
      <c r="X258" s="251"/>
      <c r="Y258" s="251"/>
      <c r="Z258" s="252">
        <f t="shared" si="26"/>
        <v>0</v>
      </c>
      <c r="AA258" s="251"/>
      <c r="AB258" s="251"/>
      <c r="AC258" s="252">
        <f t="shared" si="28"/>
        <v>0</v>
      </c>
      <c r="AD258" s="251"/>
      <c r="AE258" s="251"/>
      <c r="AF258" s="253">
        <f t="shared" si="30"/>
        <v>171.39446</v>
      </c>
      <c r="AG258" s="254">
        <v>171.39446</v>
      </c>
      <c r="AH258" s="254"/>
      <c r="AI258" s="256" t="s">
        <v>46</v>
      </c>
      <c r="AJ258" s="252">
        <f t="shared" si="32"/>
        <v>0</v>
      </c>
      <c r="AK258" s="251"/>
      <c r="AL258" s="251"/>
      <c r="AM258" s="251"/>
    </row>
    <row r="259" ht="15.75" customHeight="1" outlineLevel="2">
      <c r="A259" s="257"/>
      <c r="B259" s="258"/>
      <c r="C259" s="259"/>
      <c r="D259" s="206">
        <v>2018.0</v>
      </c>
      <c r="E259" s="193">
        <f t="shared" si="651"/>
        <v>92.3</v>
      </c>
      <c r="F259" s="193">
        <f t="shared" ref="F259:G259" si="654">I259+L259+O259+R259+U259+X259+AA259+AD259+AK259+AG259</f>
        <v>0</v>
      </c>
      <c r="G259" s="193">
        <f t="shared" si="654"/>
        <v>92.3</v>
      </c>
      <c r="H259" s="187">
        <f t="shared" si="14"/>
        <v>92.3</v>
      </c>
      <c r="I259" s="193"/>
      <c r="J259" s="254">
        <v>92.3</v>
      </c>
      <c r="K259" s="252">
        <f t="shared" si="16"/>
        <v>0</v>
      </c>
      <c r="L259" s="251"/>
      <c r="M259" s="251"/>
      <c r="N259" s="252">
        <f t="shared" si="18"/>
        <v>0</v>
      </c>
      <c r="O259" s="251"/>
      <c r="P259" s="251"/>
      <c r="Q259" s="252">
        <f t="shared" si="20"/>
        <v>0</v>
      </c>
      <c r="R259" s="251"/>
      <c r="S259" s="251"/>
      <c r="T259" s="252">
        <f t="shared" si="22"/>
        <v>0</v>
      </c>
      <c r="U259" s="251"/>
      <c r="V259" s="251"/>
      <c r="W259" s="252">
        <f t="shared" si="24"/>
        <v>0</v>
      </c>
      <c r="X259" s="251"/>
      <c r="Y259" s="251"/>
      <c r="Z259" s="252">
        <f t="shared" si="26"/>
        <v>0</v>
      </c>
      <c r="AA259" s="251"/>
      <c r="AB259" s="251"/>
      <c r="AC259" s="252">
        <f t="shared" si="28"/>
        <v>0</v>
      </c>
      <c r="AD259" s="251"/>
      <c r="AE259" s="251"/>
      <c r="AF259" s="252">
        <f t="shared" si="30"/>
        <v>0</v>
      </c>
      <c r="AG259" s="251"/>
      <c r="AH259" s="251"/>
      <c r="AI259" s="255"/>
      <c r="AJ259" s="252">
        <f t="shared" si="32"/>
        <v>0</v>
      </c>
      <c r="AK259" s="251"/>
      <c r="AL259" s="251"/>
      <c r="AM259" s="251"/>
    </row>
    <row r="260" ht="15.75" customHeight="1" outlineLevel="2">
      <c r="A260" s="257"/>
      <c r="B260" s="258"/>
      <c r="C260" s="259"/>
      <c r="D260" s="206">
        <v>2019.0</v>
      </c>
      <c r="E260" s="193">
        <f t="shared" si="651"/>
        <v>2531.34731</v>
      </c>
      <c r="F260" s="193">
        <f t="shared" ref="F260:G260" si="655">I260+L260+O260+R260+U260+X260+AA260+AD260+AK260+AG260</f>
        <v>2495.80331</v>
      </c>
      <c r="G260" s="193">
        <f t="shared" si="655"/>
        <v>35.544</v>
      </c>
      <c r="H260" s="187">
        <f t="shared" si="14"/>
        <v>0</v>
      </c>
      <c r="I260" s="193"/>
      <c r="J260" s="251"/>
      <c r="K260" s="252">
        <f t="shared" si="16"/>
        <v>35.544</v>
      </c>
      <c r="L260" s="251"/>
      <c r="M260" s="254">
        <v>35.544</v>
      </c>
      <c r="N260" s="252">
        <f t="shared" si="18"/>
        <v>0</v>
      </c>
      <c r="O260" s="251"/>
      <c r="P260" s="251"/>
      <c r="Q260" s="252">
        <f t="shared" si="20"/>
        <v>0</v>
      </c>
      <c r="R260" s="251"/>
      <c r="S260" s="251"/>
      <c r="T260" s="252">
        <f t="shared" si="22"/>
        <v>0</v>
      </c>
      <c r="U260" s="251"/>
      <c r="V260" s="251"/>
      <c r="W260" s="252">
        <f t="shared" si="24"/>
        <v>0</v>
      </c>
      <c r="X260" s="251"/>
      <c r="Y260" s="251"/>
      <c r="Z260" s="252">
        <f t="shared" si="26"/>
        <v>0</v>
      </c>
      <c r="AA260" s="251"/>
      <c r="AB260" s="251"/>
      <c r="AC260" s="252">
        <f t="shared" si="28"/>
        <v>0</v>
      </c>
      <c r="AD260" s="251"/>
      <c r="AE260" s="251"/>
      <c r="AF260" s="253">
        <f t="shared" si="30"/>
        <v>2495.80331</v>
      </c>
      <c r="AG260" s="254">
        <v>2495.80331</v>
      </c>
      <c r="AH260" s="251"/>
      <c r="AI260" s="256" t="s">
        <v>446</v>
      </c>
      <c r="AJ260" s="252">
        <f t="shared" si="32"/>
        <v>0</v>
      </c>
      <c r="AK260" s="251"/>
      <c r="AL260" s="251"/>
      <c r="AM260" s="251"/>
    </row>
    <row r="261" ht="15.75" customHeight="1" outlineLevel="2">
      <c r="A261" s="257"/>
      <c r="B261" s="258"/>
      <c r="C261" s="259"/>
      <c r="D261" s="206">
        <v>2020.0</v>
      </c>
      <c r="E261" s="193">
        <f t="shared" si="651"/>
        <v>654.871</v>
      </c>
      <c r="F261" s="193">
        <f t="shared" ref="F261:G261" si="656">I261+L261+O261+R261+U261+X261+AA261+AD261+AK261+AG261</f>
        <v>0</v>
      </c>
      <c r="G261" s="193">
        <f t="shared" si="656"/>
        <v>654.871</v>
      </c>
      <c r="H261" s="187">
        <f t="shared" si="14"/>
        <v>0</v>
      </c>
      <c r="I261" s="193"/>
      <c r="J261" s="251"/>
      <c r="K261" s="252">
        <f t="shared" si="16"/>
        <v>149.528</v>
      </c>
      <c r="L261" s="251"/>
      <c r="M261" s="254">
        <v>149.528</v>
      </c>
      <c r="N261" s="252">
        <f t="shared" si="18"/>
        <v>0</v>
      </c>
      <c r="O261" s="251"/>
      <c r="P261" s="251"/>
      <c r="Q261" s="252">
        <f t="shared" si="20"/>
        <v>0</v>
      </c>
      <c r="R261" s="251"/>
      <c r="S261" s="251"/>
      <c r="T261" s="252">
        <f t="shared" si="22"/>
        <v>0</v>
      </c>
      <c r="U261" s="251"/>
      <c r="V261" s="251"/>
      <c r="W261" s="252">
        <f t="shared" si="24"/>
        <v>0</v>
      </c>
      <c r="X261" s="251"/>
      <c r="Y261" s="251"/>
      <c r="Z261" s="252">
        <f t="shared" si="26"/>
        <v>0</v>
      </c>
      <c r="AA261" s="251"/>
      <c r="AB261" s="251"/>
      <c r="AC261" s="252">
        <f t="shared" si="28"/>
        <v>0</v>
      </c>
      <c r="AD261" s="251"/>
      <c r="AE261" s="251"/>
      <c r="AF261" s="252">
        <f t="shared" si="30"/>
        <v>505.343</v>
      </c>
      <c r="AG261" s="251"/>
      <c r="AH261" s="254">
        <v>505.343</v>
      </c>
      <c r="AI261" s="255"/>
      <c r="AJ261" s="252">
        <f t="shared" si="32"/>
        <v>0</v>
      </c>
      <c r="AK261" s="251"/>
      <c r="AL261" s="251"/>
      <c r="AM261" s="251"/>
    </row>
    <row r="262" ht="15.75" customHeight="1" outlineLevel="2">
      <c r="A262" s="257"/>
      <c r="B262" s="258"/>
      <c r="C262" s="259"/>
      <c r="D262" s="213">
        <v>2021.0</v>
      </c>
      <c r="E262" s="193">
        <f t="shared" si="651"/>
        <v>0</v>
      </c>
      <c r="F262" s="193">
        <f t="shared" ref="F262:G262" si="657">I262+L262+O262+R262+U262+X262+AA262+AD262+AK262+AG262</f>
        <v>0</v>
      </c>
      <c r="G262" s="193">
        <f t="shared" si="657"/>
        <v>0</v>
      </c>
      <c r="H262" s="187">
        <f t="shared" si="14"/>
        <v>0</v>
      </c>
      <c r="I262" s="193"/>
      <c r="J262" s="251"/>
      <c r="K262" s="252">
        <f t="shared" si="16"/>
        <v>0</v>
      </c>
      <c r="L262" s="251"/>
      <c r="M262" s="254"/>
      <c r="N262" s="252">
        <f t="shared" si="18"/>
        <v>0</v>
      </c>
      <c r="O262" s="251"/>
      <c r="P262" s="251"/>
      <c r="Q262" s="252">
        <f t="shared" si="20"/>
        <v>0</v>
      </c>
      <c r="R262" s="251"/>
      <c r="S262" s="251"/>
      <c r="T262" s="252">
        <f t="shared" si="22"/>
        <v>0</v>
      </c>
      <c r="U262" s="251"/>
      <c r="V262" s="251"/>
      <c r="W262" s="252">
        <f t="shared" si="24"/>
        <v>0</v>
      </c>
      <c r="X262" s="251"/>
      <c r="Y262" s="251"/>
      <c r="Z262" s="252">
        <f t="shared" si="26"/>
        <v>0</v>
      </c>
      <c r="AA262" s="251"/>
      <c r="AB262" s="251"/>
      <c r="AC262" s="252">
        <f t="shared" si="28"/>
        <v>0</v>
      </c>
      <c r="AD262" s="251"/>
      <c r="AE262" s="251"/>
      <c r="AF262" s="252">
        <f t="shared" si="30"/>
        <v>0</v>
      </c>
      <c r="AG262" s="251"/>
      <c r="AH262" s="254"/>
      <c r="AI262" s="255"/>
      <c r="AJ262" s="252">
        <f t="shared" si="32"/>
        <v>0</v>
      </c>
      <c r="AK262" s="251"/>
      <c r="AL262" s="251"/>
      <c r="AM262" s="251"/>
    </row>
    <row r="263" ht="15.75" customHeight="1" outlineLevel="1">
      <c r="A263" s="195">
        <v>31.0</v>
      </c>
      <c r="B263" s="196" t="s">
        <v>447</v>
      </c>
      <c r="C263" s="197" t="s">
        <v>448</v>
      </c>
      <c r="D263" s="198"/>
      <c r="E263" s="199">
        <f t="shared" ref="E263:G263" si="658">SUM(E264:E270)</f>
        <v>2981.53944</v>
      </c>
      <c r="F263" s="199">
        <f t="shared" si="658"/>
        <v>2688.31944</v>
      </c>
      <c r="G263" s="199">
        <f t="shared" si="658"/>
        <v>293.22</v>
      </c>
      <c r="H263" s="199">
        <f t="shared" si="14"/>
        <v>44.482</v>
      </c>
      <c r="I263" s="199">
        <f t="shared" ref="I263:J263" si="659">SUM(I264:I270)</f>
        <v>0</v>
      </c>
      <c r="J263" s="198">
        <f t="shared" si="659"/>
        <v>44.482</v>
      </c>
      <c r="K263" s="198">
        <f t="shared" si="16"/>
        <v>0</v>
      </c>
      <c r="L263" s="198">
        <f t="shared" ref="L263:M263" si="660">SUM(L264:L270)</f>
        <v>0</v>
      </c>
      <c r="M263" s="198">
        <f t="shared" si="660"/>
        <v>0</v>
      </c>
      <c r="N263" s="198">
        <f t="shared" si="18"/>
        <v>951.3</v>
      </c>
      <c r="O263" s="198">
        <f t="shared" ref="O263:P263" si="661">SUM(O264:O270)</f>
        <v>951.3</v>
      </c>
      <c r="P263" s="198">
        <f t="shared" si="661"/>
        <v>0</v>
      </c>
      <c r="Q263" s="198">
        <f t="shared" si="20"/>
        <v>120.01303</v>
      </c>
      <c r="R263" s="198">
        <f t="shared" ref="R263:S263" si="662">SUM(R264:R270)</f>
        <v>120.01303</v>
      </c>
      <c r="S263" s="198">
        <f t="shared" si="662"/>
        <v>0</v>
      </c>
      <c r="T263" s="198">
        <f t="shared" si="22"/>
        <v>0</v>
      </c>
      <c r="U263" s="198">
        <f t="shared" ref="U263:V263" si="663">SUM(U264:U270)</f>
        <v>0</v>
      </c>
      <c r="V263" s="198">
        <f t="shared" si="663"/>
        <v>0</v>
      </c>
      <c r="W263" s="198">
        <f t="shared" si="24"/>
        <v>0</v>
      </c>
      <c r="X263" s="198">
        <f t="shared" ref="X263:Y263" si="664">SUM(X264:X270)</f>
        <v>0</v>
      </c>
      <c r="Y263" s="198">
        <f t="shared" si="664"/>
        <v>0</v>
      </c>
      <c r="Z263" s="198">
        <f t="shared" si="26"/>
        <v>0</v>
      </c>
      <c r="AA263" s="198">
        <f t="shared" ref="AA263:AB263" si="665">SUM(AA264:AA270)</f>
        <v>0</v>
      </c>
      <c r="AB263" s="198">
        <f t="shared" si="665"/>
        <v>0</v>
      </c>
      <c r="AC263" s="198">
        <f t="shared" si="28"/>
        <v>113.53</v>
      </c>
      <c r="AD263" s="198">
        <f t="shared" ref="AD263:AE263" si="666">SUM(AD264:AD270)</f>
        <v>113.53</v>
      </c>
      <c r="AE263" s="198">
        <f t="shared" si="666"/>
        <v>0</v>
      </c>
      <c r="AF263" s="198">
        <f t="shared" si="30"/>
        <v>1635.12441</v>
      </c>
      <c r="AG263" s="200">
        <f t="shared" ref="AG263:AH263" si="667">SUM(AG264:AG270)</f>
        <v>1386.38641</v>
      </c>
      <c r="AH263" s="200">
        <f t="shared" si="667"/>
        <v>248.738</v>
      </c>
      <c r="AI263" s="201"/>
      <c r="AJ263" s="202">
        <f t="shared" si="32"/>
        <v>117.09</v>
      </c>
      <c r="AK263" s="200">
        <f t="shared" ref="AK263:AL263" si="668">SUM(AK264:AK270)</f>
        <v>117.09</v>
      </c>
      <c r="AL263" s="200">
        <f t="shared" si="668"/>
        <v>0</v>
      </c>
      <c r="AM263" s="200"/>
    </row>
    <row r="264" ht="15.75" customHeight="1" outlineLevel="2">
      <c r="A264" s="257"/>
      <c r="B264" s="258"/>
      <c r="C264" s="259"/>
      <c r="D264" s="206">
        <v>2015.0</v>
      </c>
      <c r="E264" s="193">
        <f t="shared" ref="E264:E270" si="670">SUM(F264:G264)</f>
        <v>151.53944</v>
      </c>
      <c r="F264" s="193">
        <f t="shared" ref="F264:G264" si="669">I264+L264+O264+R264+U264+X264+AA264+AD264+AK264+AG264</f>
        <v>151.53944</v>
      </c>
      <c r="G264" s="193">
        <f t="shared" si="669"/>
        <v>0</v>
      </c>
      <c r="H264" s="187">
        <f t="shared" si="14"/>
        <v>0</v>
      </c>
      <c r="I264" s="193"/>
      <c r="J264" s="251"/>
      <c r="K264" s="252">
        <f t="shared" si="16"/>
        <v>0</v>
      </c>
      <c r="L264" s="251"/>
      <c r="M264" s="251"/>
      <c r="N264" s="252">
        <f t="shared" si="18"/>
        <v>0</v>
      </c>
      <c r="O264" s="251"/>
      <c r="P264" s="251"/>
      <c r="Q264" s="253">
        <f t="shared" si="20"/>
        <v>120.01303</v>
      </c>
      <c r="R264" s="254">
        <v>120.01303</v>
      </c>
      <c r="S264" s="251"/>
      <c r="T264" s="252">
        <f t="shared" si="22"/>
        <v>0</v>
      </c>
      <c r="U264" s="251"/>
      <c r="V264" s="251"/>
      <c r="W264" s="252">
        <f t="shared" si="24"/>
        <v>0</v>
      </c>
      <c r="X264" s="251"/>
      <c r="Y264" s="251"/>
      <c r="Z264" s="252">
        <f t="shared" si="26"/>
        <v>0</v>
      </c>
      <c r="AA264" s="251"/>
      <c r="AB264" s="251"/>
      <c r="AC264" s="252">
        <f t="shared" si="28"/>
        <v>0</v>
      </c>
      <c r="AD264" s="251"/>
      <c r="AE264" s="251"/>
      <c r="AF264" s="253">
        <f t="shared" si="30"/>
        <v>31.52641</v>
      </c>
      <c r="AG264" s="254">
        <v>31.52641</v>
      </c>
      <c r="AH264" s="251"/>
      <c r="AI264" s="256" t="s">
        <v>449</v>
      </c>
      <c r="AJ264" s="252">
        <f t="shared" si="32"/>
        <v>0</v>
      </c>
      <c r="AK264" s="251"/>
      <c r="AL264" s="251"/>
      <c r="AM264" s="251"/>
    </row>
    <row r="265" ht="15.75" customHeight="1" outlineLevel="2">
      <c r="A265" s="257"/>
      <c r="B265" s="258"/>
      <c r="C265" s="259"/>
      <c r="D265" s="206">
        <v>2016.0</v>
      </c>
      <c r="E265" s="193">
        <f t="shared" si="670"/>
        <v>408.562</v>
      </c>
      <c r="F265" s="193">
        <f t="shared" ref="F265:G265" si="671">I265+L265+O265+R265+U265+X265+AA265+AD265+AK265+AG265</f>
        <v>364.08</v>
      </c>
      <c r="G265" s="193">
        <f t="shared" si="671"/>
        <v>44.482</v>
      </c>
      <c r="H265" s="187">
        <f t="shared" si="14"/>
        <v>44.482</v>
      </c>
      <c r="I265" s="193"/>
      <c r="J265" s="254">
        <v>44.482</v>
      </c>
      <c r="K265" s="252">
        <f t="shared" si="16"/>
        <v>0</v>
      </c>
      <c r="L265" s="251"/>
      <c r="M265" s="251"/>
      <c r="N265" s="252">
        <f t="shared" si="18"/>
        <v>0</v>
      </c>
      <c r="O265" s="251"/>
      <c r="P265" s="251"/>
      <c r="Q265" s="252">
        <f t="shared" si="20"/>
        <v>0</v>
      </c>
      <c r="R265" s="251"/>
      <c r="S265" s="251"/>
      <c r="T265" s="252">
        <f t="shared" si="22"/>
        <v>0</v>
      </c>
      <c r="U265" s="251"/>
      <c r="V265" s="251"/>
      <c r="W265" s="252">
        <f t="shared" si="24"/>
        <v>0</v>
      </c>
      <c r="X265" s="251"/>
      <c r="Y265" s="251"/>
      <c r="Z265" s="252">
        <f t="shared" si="26"/>
        <v>0</v>
      </c>
      <c r="AA265" s="251"/>
      <c r="AB265" s="251"/>
      <c r="AC265" s="253">
        <f t="shared" si="28"/>
        <v>113.53</v>
      </c>
      <c r="AD265" s="254">
        <v>113.53</v>
      </c>
      <c r="AE265" s="251"/>
      <c r="AF265" s="253">
        <f t="shared" si="30"/>
        <v>133.46</v>
      </c>
      <c r="AG265" s="254">
        <v>133.46</v>
      </c>
      <c r="AH265" s="251"/>
      <c r="AI265" s="256" t="s">
        <v>450</v>
      </c>
      <c r="AJ265" s="253">
        <f t="shared" si="32"/>
        <v>117.09</v>
      </c>
      <c r="AK265" s="254">
        <v>117.09</v>
      </c>
      <c r="AL265" s="251"/>
      <c r="AM265" s="251"/>
    </row>
    <row r="266" ht="15.75" customHeight="1" outlineLevel="2">
      <c r="A266" s="257"/>
      <c r="B266" s="258"/>
      <c r="C266" s="259"/>
      <c r="D266" s="206">
        <v>2017.0</v>
      </c>
      <c r="E266" s="193">
        <f t="shared" si="670"/>
        <v>0</v>
      </c>
      <c r="F266" s="193">
        <f t="shared" ref="F266:G266" si="672">I266+L266+O266+R266+U266+X266+AA266+AD266+AK266+AG266</f>
        <v>0</v>
      </c>
      <c r="G266" s="193">
        <f t="shared" si="672"/>
        <v>0</v>
      </c>
      <c r="H266" s="187">
        <f t="shared" si="14"/>
        <v>0</v>
      </c>
      <c r="I266" s="193"/>
      <c r="J266" s="251"/>
      <c r="K266" s="252">
        <f t="shared" si="16"/>
        <v>0</v>
      </c>
      <c r="L266" s="251"/>
      <c r="M266" s="251"/>
      <c r="N266" s="252">
        <f t="shared" si="18"/>
        <v>0</v>
      </c>
      <c r="O266" s="251"/>
      <c r="P266" s="251"/>
      <c r="Q266" s="252">
        <f t="shared" si="20"/>
        <v>0</v>
      </c>
      <c r="R266" s="251"/>
      <c r="S266" s="251"/>
      <c r="T266" s="252">
        <f t="shared" si="22"/>
        <v>0</v>
      </c>
      <c r="U266" s="251"/>
      <c r="V266" s="251"/>
      <c r="W266" s="252">
        <f t="shared" si="24"/>
        <v>0</v>
      </c>
      <c r="X266" s="251"/>
      <c r="Y266" s="251"/>
      <c r="Z266" s="252">
        <f t="shared" si="26"/>
        <v>0</v>
      </c>
      <c r="AA266" s="251"/>
      <c r="AB266" s="251"/>
      <c r="AC266" s="252">
        <f t="shared" si="28"/>
        <v>0</v>
      </c>
      <c r="AD266" s="251"/>
      <c r="AE266" s="251"/>
      <c r="AF266" s="252">
        <f t="shared" si="30"/>
        <v>0</v>
      </c>
      <c r="AG266" s="251"/>
      <c r="AH266" s="251"/>
      <c r="AI266" s="255"/>
      <c r="AJ266" s="252">
        <f t="shared" si="32"/>
        <v>0</v>
      </c>
      <c r="AK266" s="251"/>
      <c r="AL266" s="251"/>
      <c r="AM266" s="251"/>
    </row>
    <row r="267" ht="15.75" customHeight="1" outlineLevel="2">
      <c r="A267" s="257"/>
      <c r="B267" s="258"/>
      <c r="C267" s="259"/>
      <c r="D267" s="206">
        <v>2018.0</v>
      </c>
      <c r="E267" s="193">
        <f t="shared" si="670"/>
        <v>951.3</v>
      </c>
      <c r="F267" s="193">
        <f t="shared" ref="F267:G267" si="673">I267+L267+O267+R267+U267+X267+AA267+AD267+AK267+AG267</f>
        <v>951.3</v>
      </c>
      <c r="G267" s="193">
        <f t="shared" si="673"/>
        <v>0</v>
      </c>
      <c r="H267" s="187">
        <f t="shared" si="14"/>
        <v>0</v>
      </c>
      <c r="I267" s="193"/>
      <c r="J267" s="251"/>
      <c r="K267" s="252">
        <f t="shared" si="16"/>
        <v>0</v>
      </c>
      <c r="L267" s="251"/>
      <c r="M267" s="251"/>
      <c r="N267" s="253">
        <f t="shared" si="18"/>
        <v>951.3</v>
      </c>
      <c r="O267" s="254">
        <v>951.3</v>
      </c>
      <c r="P267" s="251"/>
      <c r="Q267" s="252">
        <f t="shared" si="20"/>
        <v>0</v>
      </c>
      <c r="R267" s="251"/>
      <c r="S267" s="251"/>
      <c r="T267" s="252">
        <f t="shared" si="22"/>
        <v>0</v>
      </c>
      <c r="U267" s="251"/>
      <c r="V267" s="251"/>
      <c r="W267" s="252">
        <f t="shared" si="24"/>
        <v>0</v>
      </c>
      <c r="X267" s="251"/>
      <c r="Y267" s="251"/>
      <c r="Z267" s="252">
        <f t="shared" si="26"/>
        <v>0</v>
      </c>
      <c r="AA267" s="251"/>
      <c r="AB267" s="251"/>
      <c r="AC267" s="252">
        <f t="shared" si="28"/>
        <v>0</v>
      </c>
      <c r="AD267" s="251"/>
      <c r="AE267" s="251"/>
      <c r="AF267" s="252">
        <f t="shared" si="30"/>
        <v>0</v>
      </c>
      <c r="AG267" s="251"/>
      <c r="AH267" s="251"/>
      <c r="AI267" s="255"/>
      <c r="AJ267" s="252">
        <f t="shared" si="32"/>
        <v>0</v>
      </c>
      <c r="AK267" s="251"/>
      <c r="AL267" s="251"/>
      <c r="AM267" s="251"/>
    </row>
    <row r="268" ht="15.75" customHeight="1" outlineLevel="2">
      <c r="A268" s="257"/>
      <c r="B268" s="258"/>
      <c r="C268" s="259"/>
      <c r="D268" s="206">
        <v>2019.0</v>
      </c>
      <c r="E268" s="193">
        <f t="shared" si="670"/>
        <v>1221.4</v>
      </c>
      <c r="F268" s="193">
        <f t="shared" ref="F268:G268" si="674">I268+L268+O268+R268+U268+X268+AA268+AD268+AK268+AG268</f>
        <v>1221.4</v>
      </c>
      <c r="G268" s="193">
        <f t="shared" si="674"/>
        <v>0</v>
      </c>
      <c r="H268" s="187">
        <f t="shared" si="14"/>
        <v>0</v>
      </c>
      <c r="I268" s="193"/>
      <c r="J268" s="251"/>
      <c r="K268" s="252">
        <f t="shared" si="16"/>
        <v>0</v>
      </c>
      <c r="L268" s="251"/>
      <c r="M268" s="251"/>
      <c r="N268" s="252">
        <f t="shared" si="18"/>
        <v>0</v>
      </c>
      <c r="O268" s="251"/>
      <c r="P268" s="251"/>
      <c r="Q268" s="252">
        <f t="shared" si="20"/>
        <v>0</v>
      </c>
      <c r="R268" s="251"/>
      <c r="S268" s="251"/>
      <c r="T268" s="252">
        <f t="shared" si="22"/>
        <v>0</v>
      </c>
      <c r="U268" s="251"/>
      <c r="V268" s="251"/>
      <c r="W268" s="252">
        <f t="shared" si="24"/>
        <v>0</v>
      </c>
      <c r="X268" s="251"/>
      <c r="Y268" s="251"/>
      <c r="Z268" s="252">
        <f t="shared" si="26"/>
        <v>0</v>
      </c>
      <c r="AA268" s="251"/>
      <c r="AB268" s="251"/>
      <c r="AC268" s="252">
        <f t="shared" si="28"/>
        <v>0</v>
      </c>
      <c r="AD268" s="251"/>
      <c r="AE268" s="251"/>
      <c r="AF268" s="253">
        <f t="shared" si="30"/>
        <v>1221.4</v>
      </c>
      <c r="AG268" s="254">
        <v>1221.4</v>
      </c>
      <c r="AH268" s="251"/>
      <c r="AI268" s="256" t="s">
        <v>451</v>
      </c>
      <c r="AJ268" s="252">
        <f t="shared" si="32"/>
        <v>0</v>
      </c>
      <c r="AK268" s="251"/>
      <c r="AL268" s="251"/>
      <c r="AM268" s="251"/>
    </row>
    <row r="269" ht="15.75" customHeight="1" outlineLevel="2">
      <c r="A269" s="257"/>
      <c r="B269" s="258"/>
      <c r="C269" s="259"/>
      <c r="D269" s="206">
        <v>2020.0</v>
      </c>
      <c r="E269" s="193">
        <f t="shared" si="670"/>
        <v>248.738</v>
      </c>
      <c r="F269" s="193">
        <f t="shared" ref="F269:G269" si="675">I269+L269+O269+R269+U269+X269+AA269+AD269+AK269+AG269</f>
        <v>0</v>
      </c>
      <c r="G269" s="193">
        <f t="shared" si="675"/>
        <v>248.738</v>
      </c>
      <c r="H269" s="187">
        <f t="shared" si="14"/>
        <v>0</v>
      </c>
      <c r="I269" s="193"/>
      <c r="J269" s="251"/>
      <c r="K269" s="252">
        <f t="shared" si="16"/>
        <v>0</v>
      </c>
      <c r="L269" s="251"/>
      <c r="M269" s="251"/>
      <c r="N269" s="252">
        <f t="shared" si="18"/>
        <v>0</v>
      </c>
      <c r="O269" s="251"/>
      <c r="P269" s="251"/>
      <c r="Q269" s="252">
        <f t="shared" si="20"/>
        <v>0</v>
      </c>
      <c r="R269" s="251"/>
      <c r="S269" s="251"/>
      <c r="T269" s="252">
        <f t="shared" si="22"/>
        <v>0</v>
      </c>
      <c r="U269" s="251"/>
      <c r="V269" s="251"/>
      <c r="W269" s="252">
        <f t="shared" si="24"/>
        <v>0</v>
      </c>
      <c r="X269" s="251"/>
      <c r="Y269" s="251"/>
      <c r="Z269" s="252">
        <f t="shared" si="26"/>
        <v>0</v>
      </c>
      <c r="AA269" s="251"/>
      <c r="AB269" s="251"/>
      <c r="AC269" s="252">
        <f t="shared" si="28"/>
        <v>0</v>
      </c>
      <c r="AD269" s="251"/>
      <c r="AE269" s="251"/>
      <c r="AF269" s="252">
        <f t="shared" si="30"/>
        <v>248.738</v>
      </c>
      <c r="AG269" s="251"/>
      <c r="AH269" s="254">
        <v>248.738</v>
      </c>
      <c r="AI269" s="255"/>
      <c r="AJ269" s="252">
        <f t="shared" si="32"/>
        <v>0</v>
      </c>
      <c r="AK269" s="251"/>
      <c r="AL269" s="251"/>
      <c r="AM269" s="251"/>
    </row>
    <row r="270" ht="15.75" customHeight="1" outlineLevel="2">
      <c r="A270" s="257"/>
      <c r="B270" s="258"/>
      <c r="C270" s="259"/>
      <c r="D270" s="213">
        <v>2021.0</v>
      </c>
      <c r="E270" s="193">
        <f t="shared" si="670"/>
        <v>0</v>
      </c>
      <c r="F270" s="193">
        <f t="shared" ref="F270:G270" si="676">I270+L270+O270+R270+U270+X270+AA270+AD270+AK270+AG270</f>
        <v>0</v>
      </c>
      <c r="G270" s="193">
        <f t="shared" si="676"/>
        <v>0</v>
      </c>
      <c r="H270" s="187">
        <f t="shared" si="14"/>
        <v>0</v>
      </c>
      <c r="I270" s="193"/>
      <c r="J270" s="251"/>
      <c r="K270" s="252">
        <f t="shared" si="16"/>
        <v>0</v>
      </c>
      <c r="L270" s="251"/>
      <c r="M270" s="251"/>
      <c r="N270" s="252">
        <f t="shared" si="18"/>
        <v>0</v>
      </c>
      <c r="O270" s="251"/>
      <c r="P270" s="251"/>
      <c r="Q270" s="252">
        <f t="shared" si="20"/>
        <v>0</v>
      </c>
      <c r="R270" s="251"/>
      <c r="S270" s="251"/>
      <c r="T270" s="252">
        <f t="shared" si="22"/>
        <v>0</v>
      </c>
      <c r="U270" s="251"/>
      <c r="V270" s="251"/>
      <c r="W270" s="252">
        <f t="shared" si="24"/>
        <v>0</v>
      </c>
      <c r="X270" s="251"/>
      <c r="Y270" s="251"/>
      <c r="Z270" s="252">
        <f t="shared" si="26"/>
        <v>0</v>
      </c>
      <c r="AA270" s="251"/>
      <c r="AB270" s="251"/>
      <c r="AC270" s="252">
        <f t="shared" si="28"/>
        <v>0</v>
      </c>
      <c r="AD270" s="251"/>
      <c r="AE270" s="251"/>
      <c r="AF270" s="252">
        <f t="shared" si="30"/>
        <v>0</v>
      </c>
      <c r="AG270" s="251"/>
      <c r="AH270" s="254"/>
      <c r="AI270" s="255"/>
      <c r="AJ270" s="252">
        <f t="shared" si="32"/>
        <v>0</v>
      </c>
      <c r="AK270" s="251"/>
      <c r="AL270" s="251"/>
      <c r="AM270" s="251"/>
    </row>
    <row r="271" ht="15.75" customHeight="1" outlineLevel="1">
      <c r="A271" s="195">
        <v>32.0</v>
      </c>
      <c r="B271" s="196" t="s">
        <v>452</v>
      </c>
      <c r="C271" s="197" t="s">
        <v>453</v>
      </c>
      <c r="D271" s="198"/>
      <c r="E271" s="199">
        <f t="shared" ref="E271:G271" si="677">SUM(E272:E278)</f>
        <v>544.504</v>
      </c>
      <c r="F271" s="199">
        <f t="shared" si="677"/>
        <v>0</v>
      </c>
      <c r="G271" s="199">
        <f t="shared" si="677"/>
        <v>544.504</v>
      </c>
      <c r="H271" s="199">
        <f t="shared" si="14"/>
        <v>49.95</v>
      </c>
      <c r="I271" s="199">
        <f t="shared" ref="I271:J271" si="678">SUM(I272:I278)</f>
        <v>0</v>
      </c>
      <c r="J271" s="198">
        <f t="shared" si="678"/>
        <v>49.95</v>
      </c>
      <c r="K271" s="198">
        <f t="shared" si="16"/>
        <v>0</v>
      </c>
      <c r="L271" s="198">
        <f t="shared" ref="L271:M271" si="679">SUM(L272:L278)</f>
        <v>0</v>
      </c>
      <c r="M271" s="198">
        <f t="shared" si="679"/>
        <v>0</v>
      </c>
      <c r="N271" s="198">
        <f t="shared" si="18"/>
        <v>0</v>
      </c>
      <c r="O271" s="198">
        <f t="shared" ref="O271:P271" si="680">SUM(O272:O278)</f>
        <v>0</v>
      </c>
      <c r="P271" s="198">
        <f t="shared" si="680"/>
        <v>0</v>
      </c>
      <c r="Q271" s="198">
        <f t="shared" si="20"/>
        <v>0</v>
      </c>
      <c r="R271" s="198">
        <f t="shared" ref="R271:S271" si="681">SUM(R272:R278)</f>
        <v>0</v>
      </c>
      <c r="S271" s="198">
        <f t="shared" si="681"/>
        <v>0</v>
      </c>
      <c r="T271" s="198">
        <f t="shared" si="22"/>
        <v>0</v>
      </c>
      <c r="U271" s="198">
        <f t="shared" ref="U271:V271" si="682">SUM(U272:U278)</f>
        <v>0</v>
      </c>
      <c r="V271" s="198">
        <f t="shared" si="682"/>
        <v>0</v>
      </c>
      <c r="W271" s="198">
        <f t="shared" si="24"/>
        <v>0</v>
      </c>
      <c r="X271" s="198">
        <f t="shared" ref="X271:Y271" si="683">SUM(X272:X278)</f>
        <v>0</v>
      </c>
      <c r="Y271" s="198">
        <f t="shared" si="683"/>
        <v>0</v>
      </c>
      <c r="Z271" s="198">
        <f t="shared" si="26"/>
        <v>0</v>
      </c>
      <c r="AA271" s="198">
        <f t="shared" ref="AA271:AB271" si="684">SUM(AA272:AA278)</f>
        <v>0</v>
      </c>
      <c r="AB271" s="198">
        <f t="shared" si="684"/>
        <v>0</v>
      </c>
      <c r="AC271" s="198">
        <f t="shared" si="28"/>
        <v>154.731</v>
      </c>
      <c r="AD271" s="198">
        <f t="shared" ref="AD271:AE271" si="685">SUM(AD272:AD278)</f>
        <v>0</v>
      </c>
      <c r="AE271" s="198">
        <f t="shared" si="685"/>
        <v>154.731</v>
      </c>
      <c r="AF271" s="198">
        <f t="shared" si="30"/>
        <v>339.823</v>
      </c>
      <c r="AG271" s="200">
        <f t="shared" ref="AG271:AH271" si="686">SUM(AG272:AG278)</f>
        <v>0</v>
      </c>
      <c r="AH271" s="200">
        <f t="shared" si="686"/>
        <v>339.823</v>
      </c>
      <c r="AI271" s="201"/>
      <c r="AJ271" s="202">
        <f t="shared" si="32"/>
        <v>0</v>
      </c>
      <c r="AK271" s="200">
        <f t="shared" ref="AK271:AL271" si="687">SUM(AK272:AK278)</f>
        <v>0</v>
      </c>
      <c r="AL271" s="200">
        <f t="shared" si="687"/>
        <v>0</v>
      </c>
      <c r="AM271" s="200"/>
    </row>
    <row r="272" ht="15.75" customHeight="1" outlineLevel="2">
      <c r="A272" s="257"/>
      <c r="B272" s="258"/>
      <c r="C272" s="259"/>
      <c r="D272" s="206">
        <v>2015.0</v>
      </c>
      <c r="E272" s="193">
        <f t="shared" ref="E272:E278" si="689">SUM(F272:G272)</f>
        <v>0</v>
      </c>
      <c r="F272" s="193">
        <f t="shared" ref="F272:G272" si="688">I272+L272+O272+R272+U272+X272+AA272+AD272+AK272+AG272</f>
        <v>0</v>
      </c>
      <c r="G272" s="193">
        <f t="shared" si="688"/>
        <v>0</v>
      </c>
      <c r="H272" s="187">
        <f t="shared" si="14"/>
        <v>0</v>
      </c>
      <c r="I272" s="193"/>
      <c r="J272" s="251"/>
      <c r="K272" s="252">
        <f t="shared" si="16"/>
        <v>0</v>
      </c>
      <c r="L272" s="251"/>
      <c r="M272" s="251"/>
      <c r="N272" s="252">
        <f t="shared" si="18"/>
        <v>0</v>
      </c>
      <c r="O272" s="251"/>
      <c r="P272" s="251"/>
      <c r="Q272" s="252">
        <f t="shared" si="20"/>
        <v>0</v>
      </c>
      <c r="R272" s="251"/>
      <c r="S272" s="251"/>
      <c r="T272" s="252">
        <f t="shared" si="22"/>
        <v>0</v>
      </c>
      <c r="U272" s="251"/>
      <c r="V272" s="251"/>
      <c r="W272" s="252">
        <f t="shared" si="24"/>
        <v>0</v>
      </c>
      <c r="X272" s="251"/>
      <c r="Y272" s="251"/>
      <c r="Z272" s="252">
        <f t="shared" si="26"/>
        <v>0</v>
      </c>
      <c r="AA272" s="251"/>
      <c r="AB272" s="251"/>
      <c r="AC272" s="252">
        <f t="shared" si="28"/>
        <v>0</v>
      </c>
      <c r="AD272" s="251"/>
      <c r="AE272" s="251"/>
      <c r="AF272" s="252">
        <f t="shared" si="30"/>
        <v>0</v>
      </c>
      <c r="AG272" s="251"/>
      <c r="AH272" s="251"/>
      <c r="AI272" s="255"/>
      <c r="AJ272" s="252">
        <f t="shared" si="32"/>
        <v>0</v>
      </c>
      <c r="AK272" s="251"/>
      <c r="AL272" s="251"/>
      <c r="AM272" s="251"/>
    </row>
    <row r="273" ht="15.75" customHeight="1" outlineLevel="2">
      <c r="A273" s="257"/>
      <c r="B273" s="258"/>
      <c r="C273" s="259"/>
      <c r="D273" s="206">
        <v>2016.0</v>
      </c>
      <c r="E273" s="193">
        <f t="shared" si="689"/>
        <v>0</v>
      </c>
      <c r="F273" s="193">
        <f t="shared" ref="F273:G273" si="690">I273+L273+O273+R273+U273+X273+AA273+AD273+AK273+AG273</f>
        <v>0</v>
      </c>
      <c r="G273" s="193">
        <f t="shared" si="690"/>
        <v>0</v>
      </c>
      <c r="H273" s="187">
        <f t="shared" si="14"/>
        <v>0</v>
      </c>
      <c r="I273" s="193"/>
      <c r="J273" s="251"/>
      <c r="K273" s="252">
        <f t="shared" si="16"/>
        <v>0</v>
      </c>
      <c r="L273" s="251"/>
      <c r="M273" s="251"/>
      <c r="N273" s="252">
        <f t="shared" si="18"/>
        <v>0</v>
      </c>
      <c r="O273" s="251"/>
      <c r="P273" s="251"/>
      <c r="Q273" s="252">
        <f t="shared" si="20"/>
        <v>0</v>
      </c>
      <c r="R273" s="251"/>
      <c r="S273" s="251"/>
      <c r="T273" s="252">
        <f t="shared" si="22"/>
        <v>0</v>
      </c>
      <c r="U273" s="251"/>
      <c r="V273" s="251"/>
      <c r="W273" s="252">
        <f t="shared" si="24"/>
        <v>0</v>
      </c>
      <c r="X273" s="251"/>
      <c r="Y273" s="251"/>
      <c r="Z273" s="252">
        <f t="shared" si="26"/>
        <v>0</v>
      </c>
      <c r="AA273" s="251"/>
      <c r="AB273" s="251"/>
      <c r="AC273" s="252">
        <f t="shared" si="28"/>
        <v>0</v>
      </c>
      <c r="AD273" s="251"/>
      <c r="AE273" s="251"/>
      <c r="AF273" s="252">
        <f t="shared" si="30"/>
        <v>0</v>
      </c>
      <c r="AG273" s="251"/>
      <c r="AH273" s="251"/>
      <c r="AI273" s="255"/>
      <c r="AJ273" s="252">
        <f t="shared" si="32"/>
        <v>0</v>
      </c>
      <c r="AK273" s="251"/>
      <c r="AL273" s="251"/>
      <c r="AM273" s="251"/>
    </row>
    <row r="274" ht="15.75" customHeight="1" outlineLevel="2">
      <c r="A274" s="257"/>
      <c r="B274" s="258"/>
      <c r="C274" s="259"/>
      <c r="D274" s="206">
        <v>2017.0</v>
      </c>
      <c r="E274" s="193">
        <f t="shared" si="689"/>
        <v>0</v>
      </c>
      <c r="F274" s="193">
        <f t="shared" ref="F274:G274" si="691">I274+L274+O274+R274+U274+X274+AA274+AD274+AK274+AG274</f>
        <v>0</v>
      </c>
      <c r="G274" s="193">
        <f t="shared" si="691"/>
        <v>0</v>
      </c>
      <c r="H274" s="187">
        <f t="shared" si="14"/>
        <v>0</v>
      </c>
      <c r="I274" s="193"/>
      <c r="J274" s="251"/>
      <c r="K274" s="252">
        <f t="shared" si="16"/>
        <v>0</v>
      </c>
      <c r="L274" s="251"/>
      <c r="M274" s="251"/>
      <c r="N274" s="252">
        <f t="shared" si="18"/>
        <v>0</v>
      </c>
      <c r="O274" s="251"/>
      <c r="P274" s="251"/>
      <c r="Q274" s="252">
        <f t="shared" si="20"/>
        <v>0</v>
      </c>
      <c r="R274" s="251"/>
      <c r="S274" s="251"/>
      <c r="T274" s="252">
        <f t="shared" si="22"/>
        <v>0</v>
      </c>
      <c r="U274" s="251"/>
      <c r="V274" s="251"/>
      <c r="W274" s="252">
        <f t="shared" si="24"/>
        <v>0</v>
      </c>
      <c r="X274" s="251"/>
      <c r="Y274" s="251"/>
      <c r="Z274" s="252">
        <f t="shared" si="26"/>
        <v>0</v>
      </c>
      <c r="AA274" s="251"/>
      <c r="AB274" s="251"/>
      <c r="AC274" s="252">
        <f t="shared" si="28"/>
        <v>0</v>
      </c>
      <c r="AD274" s="251"/>
      <c r="AE274" s="251"/>
      <c r="AF274" s="252">
        <f t="shared" si="30"/>
        <v>0</v>
      </c>
      <c r="AG274" s="251"/>
      <c r="AH274" s="251"/>
      <c r="AI274" s="255"/>
      <c r="AJ274" s="252">
        <f t="shared" si="32"/>
        <v>0</v>
      </c>
      <c r="AK274" s="251"/>
      <c r="AL274" s="251"/>
      <c r="AM274" s="251"/>
    </row>
    <row r="275" ht="15.75" customHeight="1" outlineLevel="2">
      <c r="A275" s="257"/>
      <c r="B275" s="258"/>
      <c r="C275" s="259"/>
      <c r="D275" s="206">
        <v>2018.0</v>
      </c>
      <c r="E275" s="193">
        <f t="shared" si="689"/>
        <v>0</v>
      </c>
      <c r="F275" s="193">
        <f t="shared" ref="F275:G275" si="692">I275+L275+O275+R275+U275+X275+AA275+AD275+AK275+AG275</f>
        <v>0</v>
      </c>
      <c r="G275" s="193">
        <f t="shared" si="692"/>
        <v>0</v>
      </c>
      <c r="H275" s="187">
        <f t="shared" si="14"/>
        <v>0</v>
      </c>
      <c r="I275" s="193"/>
      <c r="J275" s="251"/>
      <c r="K275" s="252">
        <f t="shared" si="16"/>
        <v>0</v>
      </c>
      <c r="L275" s="251"/>
      <c r="M275" s="251"/>
      <c r="N275" s="252">
        <f t="shared" si="18"/>
        <v>0</v>
      </c>
      <c r="O275" s="251"/>
      <c r="P275" s="251"/>
      <c r="Q275" s="252">
        <f t="shared" si="20"/>
        <v>0</v>
      </c>
      <c r="R275" s="251"/>
      <c r="S275" s="251"/>
      <c r="T275" s="252">
        <f t="shared" si="22"/>
        <v>0</v>
      </c>
      <c r="U275" s="251"/>
      <c r="V275" s="251"/>
      <c r="W275" s="252">
        <f t="shared" si="24"/>
        <v>0</v>
      </c>
      <c r="X275" s="251"/>
      <c r="Y275" s="251"/>
      <c r="Z275" s="252">
        <f t="shared" si="26"/>
        <v>0</v>
      </c>
      <c r="AA275" s="251"/>
      <c r="AB275" s="251"/>
      <c r="AC275" s="252">
        <f t="shared" si="28"/>
        <v>0</v>
      </c>
      <c r="AD275" s="251"/>
      <c r="AE275" s="251"/>
      <c r="AF275" s="252">
        <f t="shared" si="30"/>
        <v>0</v>
      </c>
      <c r="AG275" s="251"/>
      <c r="AH275" s="251"/>
      <c r="AI275" s="255"/>
      <c r="AJ275" s="252">
        <f t="shared" si="32"/>
        <v>0</v>
      </c>
      <c r="AK275" s="251"/>
      <c r="AL275" s="251"/>
      <c r="AM275" s="251"/>
    </row>
    <row r="276" ht="15.75" customHeight="1" outlineLevel="2">
      <c r="A276" s="257"/>
      <c r="B276" s="258"/>
      <c r="C276" s="259"/>
      <c r="D276" s="206">
        <v>2019.0</v>
      </c>
      <c r="E276" s="193">
        <f t="shared" si="689"/>
        <v>154.731</v>
      </c>
      <c r="F276" s="193">
        <f t="shared" ref="F276:G276" si="693">I276+L276+O276+R276+U276+X276+AA276+AD276+AK276+AG276</f>
        <v>0</v>
      </c>
      <c r="G276" s="193">
        <f t="shared" si="693"/>
        <v>154.731</v>
      </c>
      <c r="H276" s="187">
        <f t="shared" si="14"/>
        <v>0</v>
      </c>
      <c r="I276" s="193"/>
      <c r="J276" s="251"/>
      <c r="K276" s="252">
        <f t="shared" si="16"/>
        <v>0</v>
      </c>
      <c r="L276" s="251"/>
      <c r="M276" s="251"/>
      <c r="N276" s="252">
        <f t="shared" si="18"/>
        <v>0</v>
      </c>
      <c r="O276" s="251"/>
      <c r="P276" s="251"/>
      <c r="Q276" s="252">
        <f t="shared" si="20"/>
        <v>0</v>
      </c>
      <c r="R276" s="251"/>
      <c r="S276" s="251"/>
      <c r="T276" s="252">
        <f t="shared" si="22"/>
        <v>0</v>
      </c>
      <c r="U276" s="251"/>
      <c r="V276" s="251"/>
      <c r="W276" s="252">
        <f t="shared" si="24"/>
        <v>0</v>
      </c>
      <c r="X276" s="251"/>
      <c r="Y276" s="251"/>
      <c r="Z276" s="252">
        <f t="shared" si="26"/>
        <v>0</v>
      </c>
      <c r="AA276" s="251"/>
      <c r="AB276" s="251"/>
      <c r="AC276" s="252">
        <f t="shared" si="28"/>
        <v>154.731</v>
      </c>
      <c r="AD276" s="251"/>
      <c r="AE276" s="254">
        <v>154.731</v>
      </c>
      <c r="AF276" s="252">
        <f t="shared" si="30"/>
        <v>0</v>
      </c>
      <c r="AG276" s="251"/>
      <c r="AH276" s="251"/>
      <c r="AI276" s="255"/>
      <c r="AJ276" s="252">
        <f t="shared" si="32"/>
        <v>0</v>
      </c>
      <c r="AK276" s="251"/>
      <c r="AL276" s="251"/>
      <c r="AM276" s="251"/>
    </row>
    <row r="277" ht="15.75" customHeight="1" outlineLevel="2">
      <c r="A277" s="257"/>
      <c r="B277" s="258"/>
      <c r="C277" s="259"/>
      <c r="D277" s="206">
        <v>2020.0</v>
      </c>
      <c r="E277" s="193">
        <f t="shared" si="689"/>
        <v>389.773</v>
      </c>
      <c r="F277" s="193">
        <f t="shared" ref="F277:G277" si="694">I277+L277+O277+R277+U277+X277+AA277+AD277+AK277+AG277</f>
        <v>0</v>
      </c>
      <c r="G277" s="193">
        <f t="shared" si="694"/>
        <v>389.773</v>
      </c>
      <c r="H277" s="187">
        <f t="shared" si="14"/>
        <v>49.95</v>
      </c>
      <c r="I277" s="193"/>
      <c r="J277" s="254">
        <v>49.95</v>
      </c>
      <c r="K277" s="252">
        <f t="shared" si="16"/>
        <v>0</v>
      </c>
      <c r="L277" s="251"/>
      <c r="M277" s="251"/>
      <c r="N277" s="252">
        <f t="shared" si="18"/>
        <v>0</v>
      </c>
      <c r="O277" s="251"/>
      <c r="P277" s="251"/>
      <c r="Q277" s="252">
        <f t="shared" si="20"/>
        <v>0</v>
      </c>
      <c r="R277" s="251"/>
      <c r="S277" s="251"/>
      <c r="T277" s="252">
        <f t="shared" si="22"/>
        <v>0</v>
      </c>
      <c r="U277" s="251"/>
      <c r="V277" s="251"/>
      <c r="W277" s="252">
        <f t="shared" si="24"/>
        <v>0</v>
      </c>
      <c r="X277" s="251"/>
      <c r="Y277" s="251"/>
      <c r="Z277" s="252">
        <f t="shared" si="26"/>
        <v>0</v>
      </c>
      <c r="AA277" s="251"/>
      <c r="AB277" s="251"/>
      <c r="AC277" s="252">
        <f t="shared" si="28"/>
        <v>0</v>
      </c>
      <c r="AD277" s="251"/>
      <c r="AE277" s="251"/>
      <c r="AF277" s="252">
        <f t="shared" si="30"/>
        <v>339.823</v>
      </c>
      <c r="AG277" s="251"/>
      <c r="AH277" s="254">
        <v>339.823</v>
      </c>
      <c r="AI277" s="255"/>
      <c r="AJ277" s="252">
        <f t="shared" si="32"/>
        <v>0</v>
      </c>
      <c r="AK277" s="251"/>
      <c r="AL277" s="251"/>
      <c r="AM277" s="251"/>
    </row>
    <row r="278" ht="15.75" customHeight="1" outlineLevel="2">
      <c r="A278" s="257"/>
      <c r="B278" s="258"/>
      <c r="C278" s="259"/>
      <c r="D278" s="213">
        <v>2021.0</v>
      </c>
      <c r="E278" s="193">
        <f t="shared" si="689"/>
        <v>0</v>
      </c>
      <c r="F278" s="193">
        <f t="shared" ref="F278:G278" si="695">I278+L278+O278+R278+U278+X278+AA278+AD278+AK278+AG278</f>
        <v>0</v>
      </c>
      <c r="G278" s="193">
        <f t="shared" si="695"/>
        <v>0</v>
      </c>
      <c r="H278" s="187">
        <f t="shared" si="14"/>
        <v>0</v>
      </c>
      <c r="I278" s="193"/>
      <c r="J278" s="254"/>
      <c r="K278" s="252">
        <f t="shared" si="16"/>
        <v>0</v>
      </c>
      <c r="L278" s="251"/>
      <c r="M278" s="251"/>
      <c r="N278" s="252">
        <f t="shared" si="18"/>
        <v>0</v>
      </c>
      <c r="O278" s="251"/>
      <c r="P278" s="251"/>
      <c r="Q278" s="252">
        <f t="shared" si="20"/>
        <v>0</v>
      </c>
      <c r="R278" s="251"/>
      <c r="S278" s="251"/>
      <c r="T278" s="252">
        <f t="shared" si="22"/>
        <v>0</v>
      </c>
      <c r="U278" s="251"/>
      <c r="V278" s="251"/>
      <c r="W278" s="252">
        <f t="shared" si="24"/>
        <v>0</v>
      </c>
      <c r="X278" s="251"/>
      <c r="Y278" s="251"/>
      <c r="Z278" s="252">
        <f t="shared" si="26"/>
        <v>0</v>
      </c>
      <c r="AA278" s="251"/>
      <c r="AB278" s="251"/>
      <c r="AC278" s="252">
        <f t="shared" si="28"/>
        <v>0</v>
      </c>
      <c r="AD278" s="251"/>
      <c r="AE278" s="251"/>
      <c r="AF278" s="252">
        <f t="shared" si="30"/>
        <v>0</v>
      </c>
      <c r="AG278" s="251"/>
      <c r="AH278" s="254"/>
      <c r="AI278" s="255"/>
      <c r="AJ278" s="252">
        <f t="shared" si="32"/>
        <v>0</v>
      </c>
      <c r="AK278" s="251"/>
      <c r="AL278" s="251"/>
      <c r="AM278" s="251"/>
    </row>
    <row r="279" ht="15.75" customHeight="1" outlineLevel="1">
      <c r="A279" s="195">
        <v>33.0</v>
      </c>
      <c r="B279" s="196" t="s">
        <v>454</v>
      </c>
      <c r="C279" s="197" t="s">
        <v>455</v>
      </c>
      <c r="D279" s="198"/>
      <c r="E279" s="199">
        <f t="shared" ref="E279:G279" si="696">SUM(E280:E286)</f>
        <v>1304.452</v>
      </c>
      <c r="F279" s="199">
        <f t="shared" si="696"/>
        <v>608.306</v>
      </c>
      <c r="G279" s="199">
        <f t="shared" si="696"/>
        <v>696.146</v>
      </c>
      <c r="H279" s="199">
        <f t="shared" si="14"/>
        <v>0</v>
      </c>
      <c r="I279" s="199">
        <f t="shared" ref="I279:J279" si="697">SUM(I280:I286)</f>
        <v>0</v>
      </c>
      <c r="J279" s="198">
        <f t="shared" si="697"/>
        <v>0</v>
      </c>
      <c r="K279" s="198">
        <f t="shared" si="16"/>
        <v>356.82454</v>
      </c>
      <c r="L279" s="198">
        <f t="shared" ref="L279:M279" si="698">SUM(L280:L286)</f>
        <v>356.82454</v>
      </c>
      <c r="M279" s="198">
        <f t="shared" si="698"/>
        <v>0</v>
      </c>
      <c r="N279" s="198">
        <f t="shared" si="18"/>
        <v>14.956</v>
      </c>
      <c r="O279" s="198">
        <f t="shared" ref="O279:P279" si="699">SUM(O280:O286)</f>
        <v>0</v>
      </c>
      <c r="P279" s="198">
        <f t="shared" si="699"/>
        <v>14.956</v>
      </c>
      <c r="Q279" s="198">
        <f t="shared" si="20"/>
        <v>342.419</v>
      </c>
      <c r="R279" s="198">
        <f t="shared" ref="R279:S279" si="700">SUM(R280:R286)</f>
        <v>204.926</v>
      </c>
      <c r="S279" s="198">
        <f t="shared" si="700"/>
        <v>137.493</v>
      </c>
      <c r="T279" s="198">
        <f t="shared" si="22"/>
        <v>0</v>
      </c>
      <c r="U279" s="198">
        <f t="shared" ref="U279:V279" si="701">SUM(U280:U286)</f>
        <v>0</v>
      </c>
      <c r="V279" s="198">
        <f t="shared" si="701"/>
        <v>0</v>
      </c>
      <c r="W279" s="198">
        <f t="shared" si="24"/>
        <v>0</v>
      </c>
      <c r="X279" s="198">
        <f t="shared" ref="X279:Y279" si="702">SUM(X280:X286)</f>
        <v>0</v>
      </c>
      <c r="Y279" s="198">
        <f t="shared" si="702"/>
        <v>0</v>
      </c>
      <c r="Z279" s="198">
        <f t="shared" si="26"/>
        <v>0</v>
      </c>
      <c r="AA279" s="198">
        <f t="shared" ref="AA279:AB279" si="703">SUM(AA280:AA286)</f>
        <v>0</v>
      </c>
      <c r="AB279" s="198">
        <f t="shared" si="703"/>
        <v>0</v>
      </c>
      <c r="AC279" s="198">
        <f t="shared" si="28"/>
        <v>0</v>
      </c>
      <c r="AD279" s="198">
        <f t="shared" ref="AD279:AE279" si="704">SUM(AD280:AD286)</f>
        <v>0</v>
      </c>
      <c r="AE279" s="198">
        <f t="shared" si="704"/>
        <v>0</v>
      </c>
      <c r="AF279" s="198">
        <f t="shared" si="30"/>
        <v>590.25246</v>
      </c>
      <c r="AG279" s="200">
        <f t="shared" ref="AG279:AH279" si="705">SUM(AG280:AG286)</f>
        <v>46.55546</v>
      </c>
      <c r="AH279" s="200">
        <f t="shared" si="705"/>
        <v>543.697</v>
      </c>
      <c r="AI279" s="201"/>
      <c r="AJ279" s="202">
        <f t="shared" si="32"/>
        <v>0</v>
      </c>
      <c r="AK279" s="200">
        <f t="shared" ref="AK279:AL279" si="706">SUM(AK280:AK286)</f>
        <v>0</v>
      </c>
      <c r="AL279" s="200">
        <f t="shared" si="706"/>
        <v>0</v>
      </c>
      <c r="AM279" s="200"/>
    </row>
    <row r="280" ht="15.75" customHeight="1" outlineLevel="2">
      <c r="A280" s="257"/>
      <c r="B280" s="258"/>
      <c r="C280" s="259"/>
      <c r="D280" s="206">
        <v>2015.0</v>
      </c>
      <c r="E280" s="193">
        <f t="shared" ref="E280:E286" si="708">SUM(F280:G280)</f>
        <v>353.38</v>
      </c>
      <c r="F280" s="193">
        <f t="shared" ref="F280:G280" si="707">I280+L280+O280+R280+U280+X280+AA280+AD280+AK280+AG280</f>
        <v>353.38</v>
      </c>
      <c r="G280" s="193">
        <f t="shared" si="707"/>
        <v>0</v>
      </c>
      <c r="H280" s="187">
        <f t="shared" si="14"/>
        <v>0</v>
      </c>
      <c r="I280" s="193"/>
      <c r="J280" s="251"/>
      <c r="K280" s="253">
        <f t="shared" si="16"/>
        <v>306.82454</v>
      </c>
      <c r="L280" s="254">
        <v>306.82454</v>
      </c>
      <c r="M280" s="251"/>
      <c r="N280" s="252">
        <f t="shared" si="18"/>
        <v>0</v>
      </c>
      <c r="O280" s="251"/>
      <c r="P280" s="251"/>
      <c r="Q280" s="252">
        <f t="shared" si="20"/>
        <v>0</v>
      </c>
      <c r="R280" s="251"/>
      <c r="S280" s="251"/>
      <c r="T280" s="252">
        <f t="shared" si="22"/>
        <v>0</v>
      </c>
      <c r="U280" s="251"/>
      <c r="V280" s="251"/>
      <c r="W280" s="252">
        <f t="shared" si="24"/>
        <v>0</v>
      </c>
      <c r="X280" s="251"/>
      <c r="Y280" s="251"/>
      <c r="Z280" s="252">
        <f t="shared" si="26"/>
        <v>0</v>
      </c>
      <c r="AA280" s="251"/>
      <c r="AB280" s="251"/>
      <c r="AC280" s="252">
        <f t="shared" si="28"/>
        <v>0</v>
      </c>
      <c r="AD280" s="251"/>
      <c r="AE280" s="251"/>
      <c r="AF280" s="253">
        <f t="shared" si="30"/>
        <v>46.55546</v>
      </c>
      <c r="AG280" s="254">
        <v>46.55546</v>
      </c>
      <c r="AH280" s="251"/>
      <c r="AI280" s="256" t="s">
        <v>456</v>
      </c>
      <c r="AJ280" s="252">
        <f t="shared" si="32"/>
        <v>0</v>
      </c>
      <c r="AK280" s="251"/>
      <c r="AL280" s="251"/>
      <c r="AM280" s="251"/>
    </row>
    <row r="281" ht="15.75" customHeight="1" outlineLevel="2">
      <c r="A281" s="257"/>
      <c r="B281" s="258"/>
      <c r="C281" s="259"/>
      <c r="D281" s="206">
        <v>2016.0</v>
      </c>
      <c r="E281" s="193">
        <f t="shared" si="708"/>
        <v>0</v>
      </c>
      <c r="F281" s="193">
        <f t="shared" ref="F281:G281" si="709">I281+L281+O281+R281+U281+X281+AA281+AD281+AK281+AG281</f>
        <v>0</v>
      </c>
      <c r="G281" s="193">
        <f t="shared" si="709"/>
        <v>0</v>
      </c>
      <c r="H281" s="187">
        <f t="shared" si="14"/>
        <v>0</v>
      </c>
      <c r="I281" s="193"/>
      <c r="J281" s="251"/>
      <c r="K281" s="252">
        <f t="shared" si="16"/>
        <v>0</v>
      </c>
      <c r="L281" s="251"/>
      <c r="M281" s="251"/>
      <c r="N281" s="252">
        <f t="shared" si="18"/>
        <v>0</v>
      </c>
      <c r="O281" s="251"/>
      <c r="P281" s="251"/>
      <c r="Q281" s="252">
        <f t="shared" si="20"/>
        <v>0</v>
      </c>
      <c r="R281" s="251"/>
      <c r="S281" s="251"/>
      <c r="T281" s="252">
        <f t="shared" si="22"/>
        <v>0</v>
      </c>
      <c r="U281" s="251"/>
      <c r="V281" s="251"/>
      <c r="W281" s="252">
        <f t="shared" si="24"/>
        <v>0</v>
      </c>
      <c r="X281" s="251"/>
      <c r="Y281" s="251"/>
      <c r="Z281" s="252">
        <f t="shared" si="26"/>
        <v>0</v>
      </c>
      <c r="AA281" s="251"/>
      <c r="AB281" s="251"/>
      <c r="AC281" s="252">
        <f t="shared" si="28"/>
        <v>0</v>
      </c>
      <c r="AD281" s="251"/>
      <c r="AE281" s="251"/>
      <c r="AF281" s="252">
        <f t="shared" si="30"/>
        <v>0</v>
      </c>
      <c r="AG281" s="251"/>
      <c r="AH281" s="251"/>
      <c r="AI281" s="255"/>
      <c r="AJ281" s="252">
        <f t="shared" si="32"/>
        <v>0</v>
      </c>
      <c r="AK281" s="251"/>
      <c r="AL281" s="251"/>
      <c r="AM281" s="251"/>
    </row>
    <row r="282" ht="15.75" customHeight="1" outlineLevel="2">
      <c r="A282" s="257"/>
      <c r="B282" s="258"/>
      <c r="C282" s="259"/>
      <c r="D282" s="206">
        <v>2017.0</v>
      </c>
      <c r="E282" s="193">
        <f t="shared" si="708"/>
        <v>14.956</v>
      </c>
      <c r="F282" s="193">
        <f t="shared" ref="F282:G282" si="710">I282+L282+O282+R282+U282+X282+AA282+AD282+AK282+AG282</f>
        <v>0</v>
      </c>
      <c r="G282" s="193">
        <f t="shared" si="710"/>
        <v>14.956</v>
      </c>
      <c r="H282" s="187">
        <f t="shared" si="14"/>
        <v>0</v>
      </c>
      <c r="I282" s="193"/>
      <c r="J282" s="251"/>
      <c r="K282" s="252">
        <f t="shared" si="16"/>
        <v>0</v>
      </c>
      <c r="L282" s="251"/>
      <c r="M282" s="251"/>
      <c r="N282" s="252">
        <f t="shared" si="18"/>
        <v>14.956</v>
      </c>
      <c r="O282" s="251"/>
      <c r="P282" s="254">
        <v>14.956</v>
      </c>
      <c r="Q282" s="252">
        <f t="shared" si="20"/>
        <v>0</v>
      </c>
      <c r="R282" s="251"/>
      <c r="S282" s="251"/>
      <c r="T282" s="252">
        <f t="shared" si="22"/>
        <v>0</v>
      </c>
      <c r="U282" s="251"/>
      <c r="V282" s="251"/>
      <c r="W282" s="252">
        <f t="shared" si="24"/>
        <v>0</v>
      </c>
      <c r="X282" s="251"/>
      <c r="Y282" s="251"/>
      <c r="Z282" s="252">
        <f t="shared" si="26"/>
        <v>0</v>
      </c>
      <c r="AA282" s="251"/>
      <c r="AB282" s="251"/>
      <c r="AC282" s="252">
        <f t="shared" si="28"/>
        <v>0</v>
      </c>
      <c r="AD282" s="251"/>
      <c r="AE282" s="251"/>
      <c r="AF282" s="252">
        <f t="shared" si="30"/>
        <v>0</v>
      </c>
      <c r="AG282" s="251"/>
      <c r="AH282" s="251"/>
      <c r="AI282" s="255"/>
      <c r="AJ282" s="252">
        <f t="shared" si="32"/>
        <v>0</v>
      </c>
      <c r="AK282" s="251"/>
      <c r="AL282" s="251"/>
      <c r="AM282" s="251"/>
    </row>
    <row r="283" ht="15.75" customHeight="1" outlineLevel="2">
      <c r="A283" s="257"/>
      <c r="B283" s="258"/>
      <c r="C283" s="259"/>
      <c r="D283" s="206">
        <v>2018.0</v>
      </c>
      <c r="E283" s="193">
        <f t="shared" si="708"/>
        <v>102.40248</v>
      </c>
      <c r="F283" s="193">
        <f t="shared" ref="F283:G283" si="711">I283+L283+O283+R283+U283+X283+AA283+AD283+AK283+AG283</f>
        <v>102.40248</v>
      </c>
      <c r="G283" s="193">
        <f t="shared" si="711"/>
        <v>0</v>
      </c>
      <c r="H283" s="187">
        <f t="shared" si="14"/>
        <v>0</v>
      </c>
      <c r="I283" s="193"/>
      <c r="J283" s="251"/>
      <c r="K283" s="252">
        <f t="shared" si="16"/>
        <v>0</v>
      </c>
      <c r="L283" s="251"/>
      <c r="M283" s="251"/>
      <c r="N283" s="252">
        <f t="shared" si="18"/>
        <v>0</v>
      </c>
      <c r="O283" s="251"/>
      <c r="P283" s="251"/>
      <c r="Q283" s="253">
        <f t="shared" si="20"/>
        <v>102.40248</v>
      </c>
      <c r="R283" s="254">
        <v>102.40248</v>
      </c>
      <c r="S283" s="251"/>
      <c r="T283" s="252">
        <f t="shared" si="22"/>
        <v>0</v>
      </c>
      <c r="U283" s="251"/>
      <c r="V283" s="251"/>
      <c r="W283" s="252">
        <f t="shared" si="24"/>
        <v>0</v>
      </c>
      <c r="X283" s="251"/>
      <c r="Y283" s="251"/>
      <c r="Z283" s="252">
        <f t="shared" si="26"/>
        <v>0</v>
      </c>
      <c r="AA283" s="251"/>
      <c r="AB283" s="251"/>
      <c r="AC283" s="252">
        <f t="shared" si="28"/>
        <v>0</v>
      </c>
      <c r="AD283" s="251"/>
      <c r="AE283" s="251"/>
      <c r="AF283" s="252">
        <f t="shared" si="30"/>
        <v>0</v>
      </c>
      <c r="AG283" s="251"/>
      <c r="AH283" s="251"/>
      <c r="AI283" s="255"/>
      <c r="AJ283" s="252">
        <f t="shared" si="32"/>
        <v>0</v>
      </c>
      <c r="AK283" s="251"/>
      <c r="AL283" s="251"/>
      <c r="AM283" s="251"/>
    </row>
    <row r="284" ht="15.75" customHeight="1" outlineLevel="2">
      <c r="A284" s="257"/>
      <c r="B284" s="258"/>
      <c r="C284" s="259"/>
      <c r="D284" s="206">
        <v>2019.0</v>
      </c>
      <c r="E284" s="193">
        <f t="shared" si="708"/>
        <v>102.52352</v>
      </c>
      <c r="F284" s="193">
        <f t="shared" ref="F284:G284" si="712">I284+L284+O284+R284+U284+X284+AA284+AD284+AK284+AG284</f>
        <v>102.52352</v>
      </c>
      <c r="G284" s="193">
        <f t="shared" si="712"/>
        <v>0</v>
      </c>
      <c r="H284" s="187">
        <f t="shared" si="14"/>
        <v>0</v>
      </c>
      <c r="I284" s="193"/>
      <c r="J284" s="251"/>
      <c r="K284" s="252">
        <f t="shared" si="16"/>
        <v>0</v>
      </c>
      <c r="L284" s="251"/>
      <c r="M284" s="251"/>
      <c r="N284" s="252">
        <f t="shared" si="18"/>
        <v>0</v>
      </c>
      <c r="O284" s="251"/>
      <c r="P284" s="251"/>
      <c r="Q284" s="253">
        <f t="shared" si="20"/>
        <v>102.52352</v>
      </c>
      <c r="R284" s="254">
        <v>102.52352</v>
      </c>
      <c r="S284" s="251"/>
      <c r="T284" s="252">
        <f t="shared" si="22"/>
        <v>0</v>
      </c>
      <c r="U284" s="251"/>
      <c r="V284" s="251"/>
      <c r="W284" s="252">
        <f t="shared" si="24"/>
        <v>0</v>
      </c>
      <c r="X284" s="251"/>
      <c r="Y284" s="251"/>
      <c r="Z284" s="252">
        <f t="shared" si="26"/>
        <v>0</v>
      </c>
      <c r="AA284" s="251"/>
      <c r="AB284" s="251"/>
      <c r="AC284" s="252">
        <f t="shared" si="28"/>
        <v>0</v>
      </c>
      <c r="AD284" s="251"/>
      <c r="AE284" s="251"/>
      <c r="AF284" s="252">
        <f t="shared" si="30"/>
        <v>0</v>
      </c>
      <c r="AG284" s="251"/>
      <c r="AH284" s="251"/>
      <c r="AI284" s="255"/>
      <c r="AJ284" s="252">
        <f t="shared" si="32"/>
        <v>0</v>
      </c>
      <c r="AK284" s="251"/>
      <c r="AL284" s="251"/>
      <c r="AM284" s="251"/>
    </row>
    <row r="285" ht="15.75" customHeight="1" outlineLevel="2">
      <c r="A285" s="257"/>
      <c r="B285" s="258"/>
      <c r="C285" s="259"/>
      <c r="D285" s="206">
        <v>2020.0</v>
      </c>
      <c r="E285" s="193">
        <f t="shared" si="708"/>
        <v>731.19</v>
      </c>
      <c r="F285" s="193">
        <f t="shared" ref="F285:G285" si="713">I285+L285+O285+R285+U285+X285+AA285+AD285+AK285+AG285</f>
        <v>50</v>
      </c>
      <c r="G285" s="193">
        <f t="shared" si="713"/>
        <v>681.19</v>
      </c>
      <c r="H285" s="187">
        <f t="shared" si="14"/>
        <v>0</v>
      </c>
      <c r="I285" s="193"/>
      <c r="J285" s="251"/>
      <c r="K285" s="253">
        <f t="shared" si="16"/>
        <v>50</v>
      </c>
      <c r="L285" s="254">
        <v>50.0</v>
      </c>
      <c r="M285" s="251"/>
      <c r="N285" s="252">
        <f t="shared" si="18"/>
        <v>0</v>
      </c>
      <c r="O285" s="251"/>
      <c r="P285" s="251"/>
      <c r="Q285" s="252">
        <f t="shared" si="20"/>
        <v>137.493</v>
      </c>
      <c r="R285" s="251"/>
      <c r="S285" s="254">
        <v>137.493</v>
      </c>
      <c r="T285" s="252">
        <f t="shared" si="22"/>
        <v>0</v>
      </c>
      <c r="U285" s="251"/>
      <c r="V285" s="251"/>
      <c r="W285" s="252">
        <f t="shared" si="24"/>
        <v>0</v>
      </c>
      <c r="X285" s="251"/>
      <c r="Y285" s="251"/>
      <c r="Z285" s="252">
        <f t="shared" si="26"/>
        <v>0</v>
      </c>
      <c r="AA285" s="251"/>
      <c r="AB285" s="251"/>
      <c r="AC285" s="252">
        <f t="shared" si="28"/>
        <v>0</v>
      </c>
      <c r="AD285" s="251"/>
      <c r="AE285" s="251"/>
      <c r="AF285" s="252">
        <f t="shared" si="30"/>
        <v>543.697</v>
      </c>
      <c r="AG285" s="251"/>
      <c r="AH285" s="254">
        <v>543.697</v>
      </c>
      <c r="AI285" s="255"/>
      <c r="AJ285" s="252">
        <f t="shared" si="32"/>
        <v>0</v>
      </c>
      <c r="AK285" s="251"/>
      <c r="AL285" s="251"/>
      <c r="AM285" s="251"/>
    </row>
    <row r="286" ht="15.75" customHeight="1" outlineLevel="2">
      <c r="A286" s="257"/>
      <c r="B286" s="258"/>
      <c r="C286" s="259"/>
      <c r="D286" s="213">
        <v>2021.0</v>
      </c>
      <c r="E286" s="193">
        <f t="shared" si="708"/>
        <v>0</v>
      </c>
      <c r="F286" s="193">
        <f t="shared" ref="F286:G286" si="714">I286+L286+O286+R286+U286+X286+AA286+AD286+AK286+AG286</f>
        <v>0</v>
      </c>
      <c r="G286" s="193">
        <f t="shared" si="714"/>
        <v>0</v>
      </c>
      <c r="H286" s="187">
        <f t="shared" si="14"/>
        <v>0</v>
      </c>
      <c r="I286" s="193"/>
      <c r="J286" s="251"/>
      <c r="K286" s="253">
        <f t="shared" si="16"/>
        <v>0</v>
      </c>
      <c r="L286" s="254"/>
      <c r="M286" s="251"/>
      <c r="N286" s="252">
        <f t="shared" si="18"/>
        <v>0</v>
      </c>
      <c r="O286" s="251"/>
      <c r="P286" s="251"/>
      <c r="Q286" s="252">
        <f t="shared" si="20"/>
        <v>0</v>
      </c>
      <c r="R286" s="251"/>
      <c r="S286" s="254"/>
      <c r="T286" s="252">
        <f t="shared" si="22"/>
        <v>0</v>
      </c>
      <c r="U286" s="251"/>
      <c r="V286" s="251"/>
      <c r="W286" s="252">
        <f t="shared" si="24"/>
        <v>0</v>
      </c>
      <c r="X286" s="251"/>
      <c r="Y286" s="251"/>
      <c r="Z286" s="252">
        <f t="shared" si="26"/>
        <v>0</v>
      </c>
      <c r="AA286" s="251"/>
      <c r="AB286" s="251"/>
      <c r="AC286" s="252">
        <f t="shared" si="28"/>
        <v>0</v>
      </c>
      <c r="AD286" s="251"/>
      <c r="AE286" s="251"/>
      <c r="AF286" s="252">
        <f t="shared" si="30"/>
        <v>0</v>
      </c>
      <c r="AG286" s="251"/>
      <c r="AH286" s="254"/>
      <c r="AI286" s="255"/>
      <c r="AJ286" s="252">
        <f t="shared" si="32"/>
        <v>0</v>
      </c>
      <c r="AK286" s="251"/>
      <c r="AL286" s="251"/>
      <c r="AM286" s="251"/>
    </row>
    <row r="287" ht="15.75" customHeight="1" outlineLevel="1">
      <c r="A287" s="195">
        <v>34.0</v>
      </c>
      <c r="B287" s="196" t="s">
        <v>457</v>
      </c>
      <c r="C287" s="197" t="s">
        <v>458</v>
      </c>
      <c r="D287" s="198"/>
      <c r="E287" s="199">
        <f t="shared" ref="E287:G287" si="715">SUM(E288:E294)</f>
        <v>1905.71839</v>
      </c>
      <c r="F287" s="199">
        <f t="shared" si="715"/>
        <v>1294.09843</v>
      </c>
      <c r="G287" s="199">
        <f t="shared" si="715"/>
        <v>611.61996</v>
      </c>
      <c r="H287" s="199">
        <f t="shared" si="14"/>
        <v>359.70196</v>
      </c>
      <c r="I287" s="199">
        <f t="shared" ref="I287:J287" si="716">SUM(I288:I294)</f>
        <v>0</v>
      </c>
      <c r="J287" s="198">
        <f t="shared" si="716"/>
        <v>359.70196</v>
      </c>
      <c r="K287" s="198">
        <f t="shared" si="16"/>
        <v>0</v>
      </c>
      <c r="L287" s="198">
        <f t="shared" ref="L287:M287" si="717">SUM(L288:L294)</f>
        <v>0</v>
      </c>
      <c r="M287" s="198">
        <f t="shared" si="717"/>
        <v>0</v>
      </c>
      <c r="N287" s="198">
        <f t="shared" si="18"/>
        <v>15.391</v>
      </c>
      <c r="O287" s="198">
        <f t="shared" ref="O287:P287" si="718">SUM(O288:O294)</f>
        <v>0</v>
      </c>
      <c r="P287" s="198">
        <f t="shared" si="718"/>
        <v>15.391</v>
      </c>
      <c r="Q287" s="198">
        <f t="shared" si="20"/>
        <v>63.17431</v>
      </c>
      <c r="R287" s="198">
        <f t="shared" ref="R287:S287" si="719">SUM(R288:R294)</f>
        <v>63.17431</v>
      </c>
      <c r="S287" s="198">
        <f t="shared" si="719"/>
        <v>0</v>
      </c>
      <c r="T287" s="198">
        <f t="shared" si="22"/>
        <v>258.62</v>
      </c>
      <c r="U287" s="198">
        <f t="shared" ref="U287:V287" si="720">SUM(U288:U294)</f>
        <v>258.62</v>
      </c>
      <c r="V287" s="198">
        <f t="shared" si="720"/>
        <v>0</v>
      </c>
      <c r="W287" s="198">
        <f t="shared" si="24"/>
        <v>0</v>
      </c>
      <c r="X287" s="198">
        <f t="shared" ref="X287:Y287" si="721">SUM(X288:X294)</f>
        <v>0</v>
      </c>
      <c r="Y287" s="198">
        <f t="shared" si="721"/>
        <v>0</v>
      </c>
      <c r="Z287" s="198">
        <f t="shared" si="26"/>
        <v>0</v>
      </c>
      <c r="AA287" s="198">
        <f t="shared" ref="AA287:AB287" si="722">SUM(AA288:AA294)</f>
        <v>0</v>
      </c>
      <c r="AB287" s="198">
        <f t="shared" si="722"/>
        <v>0</v>
      </c>
      <c r="AC287" s="198">
        <f t="shared" si="28"/>
        <v>472.40412</v>
      </c>
      <c r="AD287" s="198">
        <f t="shared" ref="AD287:AE287" si="723">SUM(AD288:AD294)</f>
        <v>472.40412</v>
      </c>
      <c r="AE287" s="198">
        <f t="shared" si="723"/>
        <v>0</v>
      </c>
      <c r="AF287" s="198">
        <f t="shared" si="30"/>
        <v>236.527</v>
      </c>
      <c r="AG287" s="200">
        <f t="shared" ref="AG287:AH287" si="724">SUM(AG288:AG294)</f>
        <v>0</v>
      </c>
      <c r="AH287" s="200">
        <f t="shared" si="724"/>
        <v>236.527</v>
      </c>
      <c r="AI287" s="201"/>
      <c r="AJ287" s="202">
        <f t="shared" si="32"/>
        <v>499.9</v>
      </c>
      <c r="AK287" s="200">
        <f t="shared" ref="AK287:AL287" si="725">SUM(AK288:AK294)</f>
        <v>499.9</v>
      </c>
      <c r="AL287" s="200">
        <f t="shared" si="725"/>
        <v>0</v>
      </c>
      <c r="AM287" s="200"/>
    </row>
    <row r="288" ht="15.75" customHeight="1" outlineLevel="2">
      <c r="A288" s="257"/>
      <c r="B288" s="258"/>
      <c r="C288" s="259"/>
      <c r="D288" s="206">
        <v>2015.0</v>
      </c>
      <c r="E288" s="193">
        <f t="shared" ref="E288:E294" si="727">SUM(F288:G288)</f>
        <v>82.08143</v>
      </c>
      <c r="F288" s="193">
        <f t="shared" ref="F288:G288" si="726">I288+L288+O288+R288+U288+X288+AA288+AD288+AK288+AG288</f>
        <v>63.17431</v>
      </c>
      <c r="G288" s="193">
        <f t="shared" si="726"/>
        <v>18.90712</v>
      </c>
      <c r="H288" s="187">
        <f t="shared" si="14"/>
        <v>18.90712</v>
      </c>
      <c r="I288" s="193"/>
      <c r="J288" s="254">
        <v>18.90712</v>
      </c>
      <c r="K288" s="252">
        <f t="shared" si="16"/>
        <v>0</v>
      </c>
      <c r="L288" s="251"/>
      <c r="M288" s="251"/>
      <c r="N288" s="252">
        <f t="shared" si="18"/>
        <v>0</v>
      </c>
      <c r="O288" s="251"/>
      <c r="P288" s="251"/>
      <c r="Q288" s="253">
        <f t="shared" si="20"/>
        <v>63.17431</v>
      </c>
      <c r="R288" s="254">
        <v>63.17431</v>
      </c>
      <c r="S288" s="251"/>
      <c r="T288" s="252">
        <f t="shared" si="22"/>
        <v>0</v>
      </c>
      <c r="U288" s="251"/>
      <c r="V288" s="251"/>
      <c r="W288" s="252">
        <f t="shared" si="24"/>
        <v>0</v>
      </c>
      <c r="X288" s="251"/>
      <c r="Y288" s="251"/>
      <c r="Z288" s="252">
        <f t="shared" si="26"/>
        <v>0</v>
      </c>
      <c r="AA288" s="251"/>
      <c r="AB288" s="251"/>
      <c r="AC288" s="252">
        <f t="shared" si="28"/>
        <v>0</v>
      </c>
      <c r="AD288" s="251"/>
      <c r="AE288" s="251"/>
      <c r="AF288" s="252">
        <f t="shared" si="30"/>
        <v>0</v>
      </c>
      <c r="AG288" s="251"/>
      <c r="AH288" s="251"/>
      <c r="AI288" s="255"/>
      <c r="AJ288" s="252">
        <f t="shared" si="32"/>
        <v>0</v>
      </c>
      <c r="AK288" s="251"/>
      <c r="AL288" s="251"/>
      <c r="AM288" s="251"/>
    </row>
    <row r="289" ht="15.75" customHeight="1" outlineLevel="2">
      <c r="A289" s="257"/>
      <c r="B289" s="258"/>
      <c r="C289" s="259"/>
      <c r="D289" s="206">
        <v>2016.0</v>
      </c>
      <c r="E289" s="193">
        <f t="shared" si="727"/>
        <v>286.11634</v>
      </c>
      <c r="F289" s="193">
        <f t="shared" ref="F289:G289" si="728">I289+L289+O289+R289+U289+X289+AA289+AD289+AK289+AG289</f>
        <v>258.62</v>
      </c>
      <c r="G289" s="193">
        <f t="shared" si="728"/>
        <v>27.49634</v>
      </c>
      <c r="H289" s="187">
        <f t="shared" si="14"/>
        <v>27.49634</v>
      </c>
      <c r="I289" s="193"/>
      <c r="J289" s="254">
        <v>27.49634</v>
      </c>
      <c r="K289" s="252">
        <f t="shared" si="16"/>
        <v>0</v>
      </c>
      <c r="L289" s="251"/>
      <c r="M289" s="251"/>
      <c r="N289" s="252">
        <f t="shared" si="18"/>
        <v>0</v>
      </c>
      <c r="O289" s="251"/>
      <c r="P289" s="251"/>
      <c r="Q289" s="252">
        <f t="shared" si="20"/>
        <v>0</v>
      </c>
      <c r="R289" s="251"/>
      <c r="S289" s="251"/>
      <c r="T289" s="253">
        <f t="shared" si="22"/>
        <v>258.62</v>
      </c>
      <c r="U289" s="254">
        <v>258.62</v>
      </c>
      <c r="V289" s="251"/>
      <c r="W289" s="252">
        <f t="shared" si="24"/>
        <v>0</v>
      </c>
      <c r="X289" s="251"/>
      <c r="Y289" s="251"/>
      <c r="Z289" s="252">
        <f t="shared" si="26"/>
        <v>0</v>
      </c>
      <c r="AA289" s="251"/>
      <c r="AB289" s="251"/>
      <c r="AC289" s="252">
        <f t="shared" si="28"/>
        <v>0</v>
      </c>
      <c r="AD289" s="251"/>
      <c r="AE289" s="251"/>
      <c r="AF289" s="252">
        <f t="shared" si="30"/>
        <v>0</v>
      </c>
      <c r="AG289" s="251"/>
      <c r="AH289" s="251"/>
      <c r="AI289" s="255"/>
      <c r="AJ289" s="252">
        <f t="shared" si="32"/>
        <v>0</v>
      </c>
      <c r="AK289" s="251"/>
      <c r="AL289" s="251"/>
      <c r="AM289" s="251"/>
    </row>
    <row r="290" ht="15.75" customHeight="1" outlineLevel="2">
      <c r="A290" s="257"/>
      <c r="B290" s="258"/>
      <c r="C290" s="259"/>
      <c r="D290" s="206">
        <v>2017.0</v>
      </c>
      <c r="E290" s="193">
        <f t="shared" si="727"/>
        <v>44.023</v>
      </c>
      <c r="F290" s="193">
        <f t="shared" ref="F290:G290" si="729">I290+L290+O290+R290+U290+X290+AA290+AD290+AK290+AG290</f>
        <v>0</v>
      </c>
      <c r="G290" s="193">
        <f t="shared" si="729"/>
        <v>44.023</v>
      </c>
      <c r="H290" s="187">
        <f t="shared" si="14"/>
        <v>28.632</v>
      </c>
      <c r="I290" s="193"/>
      <c r="J290" s="254">
        <v>28.632</v>
      </c>
      <c r="K290" s="252">
        <f t="shared" si="16"/>
        <v>0</v>
      </c>
      <c r="L290" s="251"/>
      <c r="M290" s="251"/>
      <c r="N290" s="252">
        <f t="shared" si="18"/>
        <v>15.391</v>
      </c>
      <c r="O290" s="251"/>
      <c r="P290" s="254">
        <v>15.391</v>
      </c>
      <c r="Q290" s="252">
        <f t="shared" si="20"/>
        <v>0</v>
      </c>
      <c r="R290" s="251"/>
      <c r="S290" s="251"/>
      <c r="T290" s="252">
        <f t="shared" si="22"/>
        <v>0</v>
      </c>
      <c r="U290" s="251"/>
      <c r="V290" s="251"/>
      <c r="W290" s="252">
        <f t="shared" si="24"/>
        <v>0</v>
      </c>
      <c r="X290" s="251"/>
      <c r="Y290" s="251"/>
      <c r="Z290" s="252">
        <f t="shared" si="26"/>
        <v>0</v>
      </c>
      <c r="AA290" s="251"/>
      <c r="AB290" s="251"/>
      <c r="AC290" s="252">
        <f t="shared" si="28"/>
        <v>0</v>
      </c>
      <c r="AD290" s="251"/>
      <c r="AE290" s="251"/>
      <c r="AF290" s="252">
        <f t="shared" si="30"/>
        <v>0</v>
      </c>
      <c r="AG290" s="251"/>
      <c r="AH290" s="251"/>
      <c r="AI290" s="255"/>
      <c r="AJ290" s="252">
        <f t="shared" si="32"/>
        <v>0</v>
      </c>
      <c r="AK290" s="251"/>
      <c r="AL290" s="251"/>
      <c r="AM290" s="251"/>
    </row>
    <row r="291" ht="15.75" customHeight="1" outlineLevel="2">
      <c r="A291" s="257"/>
      <c r="B291" s="258"/>
      <c r="C291" s="259"/>
      <c r="D291" s="206">
        <v>2018.0</v>
      </c>
      <c r="E291" s="193">
        <f t="shared" si="727"/>
        <v>479.08035</v>
      </c>
      <c r="F291" s="193">
        <f t="shared" ref="F291:G291" si="730">I291+L291+O291+R291+U291+X291+AA291+AD291+AK291+AG291</f>
        <v>430.53835</v>
      </c>
      <c r="G291" s="193">
        <f t="shared" si="730"/>
        <v>48.542</v>
      </c>
      <c r="H291" s="187">
        <f t="shared" si="14"/>
        <v>48.542</v>
      </c>
      <c r="I291" s="193"/>
      <c r="J291" s="254">
        <v>48.542</v>
      </c>
      <c r="K291" s="252">
        <f t="shared" si="16"/>
        <v>0</v>
      </c>
      <c r="L291" s="251"/>
      <c r="M291" s="251"/>
      <c r="N291" s="252">
        <f t="shared" si="18"/>
        <v>0</v>
      </c>
      <c r="O291" s="251"/>
      <c r="P291" s="251"/>
      <c r="Q291" s="252">
        <f t="shared" si="20"/>
        <v>0</v>
      </c>
      <c r="R291" s="251"/>
      <c r="S291" s="251"/>
      <c r="T291" s="252">
        <f t="shared" si="22"/>
        <v>0</v>
      </c>
      <c r="U291" s="251"/>
      <c r="V291" s="251"/>
      <c r="W291" s="252">
        <f t="shared" si="24"/>
        <v>0</v>
      </c>
      <c r="X291" s="251"/>
      <c r="Y291" s="251"/>
      <c r="Z291" s="252">
        <f t="shared" si="26"/>
        <v>0</v>
      </c>
      <c r="AA291" s="251"/>
      <c r="AB291" s="251"/>
      <c r="AC291" s="253">
        <f t="shared" si="28"/>
        <v>430.53835</v>
      </c>
      <c r="AD291" s="254">
        <v>430.53835</v>
      </c>
      <c r="AE291" s="251"/>
      <c r="AF291" s="252">
        <f t="shared" si="30"/>
        <v>0</v>
      </c>
      <c r="AG291" s="251"/>
      <c r="AH291" s="251"/>
      <c r="AI291" s="255"/>
      <c r="AJ291" s="252">
        <f t="shared" si="32"/>
        <v>0</v>
      </c>
      <c r="AK291" s="251"/>
      <c r="AL291" s="251"/>
      <c r="AM291" s="251"/>
    </row>
    <row r="292" ht="15.75" customHeight="1" outlineLevel="2">
      <c r="A292" s="257"/>
      <c r="B292" s="258"/>
      <c r="C292" s="259"/>
      <c r="D292" s="206">
        <v>2019.0</v>
      </c>
      <c r="E292" s="193">
        <f t="shared" si="727"/>
        <v>727.90427</v>
      </c>
      <c r="F292" s="193">
        <f t="shared" ref="F292:G292" si="731">I292+L292+O292+R292+U292+X292+AA292+AD292+AK292+AG292</f>
        <v>541.76577</v>
      </c>
      <c r="G292" s="193">
        <f t="shared" si="731"/>
        <v>186.1385</v>
      </c>
      <c r="H292" s="187">
        <f t="shared" si="14"/>
        <v>186.1385</v>
      </c>
      <c r="I292" s="193"/>
      <c r="J292" s="254">
        <v>186.1385</v>
      </c>
      <c r="K292" s="252">
        <f t="shared" si="16"/>
        <v>0</v>
      </c>
      <c r="L292" s="251"/>
      <c r="M292" s="251"/>
      <c r="N292" s="252">
        <f t="shared" si="18"/>
        <v>0</v>
      </c>
      <c r="O292" s="251"/>
      <c r="P292" s="251"/>
      <c r="Q292" s="252">
        <f t="shared" si="20"/>
        <v>0</v>
      </c>
      <c r="R292" s="251"/>
      <c r="S292" s="251"/>
      <c r="T292" s="252">
        <f t="shared" si="22"/>
        <v>0</v>
      </c>
      <c r="U292" s="251"/>
      <c r="V292" s="251"/>
      <c r="W292" s="252">
        <f t="shared" si="24"/>
        <v>0</v>
      </c>
      <c r="X292" s="251"/>
      <c r="Y292" s="251"/>
      <c r="Z292" s="252">
        <f t="shared" si="26"/>
        <v>0</v>
      </c>
      <c r="AA292" s="251"/>
      <c r="AB292" s="251"/>
      <c r="AC292" s="253">
        <f t="shared" si="28"/>
        <v>41.86577</v>
      </c>
      <c r="AD292" s="254">
        <v>41.86577</v>
      </c>
      <c r="AE292" s="251"/>
      <c r="AF292" s="252">
        <f t="shared" si="30"/>
        <v>0</v>
      </c>
      <c r="AG292" s="251"/>
      <c r="AH292" s="251"/>
      <c r="AI292" s="255"/>
      <c r="AJ292" s="253">
        <f t="shared" si="32"/>
        <v>499.9</v>
      </c>
      <c r="AK292" s="254">
        <v>499.9</v>
      </c>
      <c r="AL292" s="251"/>
      <c r="AM292" s="251"/>
    </row>
    <row r="293" ht="15.75" customHeight="1" outlineLevel="2">
      <c r="A293" s="257"/>
      <c r="B293" s="258"/>
      <c r="C293" s="259"/>
      <c r="D293" s="206">
        <v>2020.0</v>
      </c>
      <c r="E293" s="193">
        <f t="shared" si="727"/>
        <v>286.513</v>
      </c>
      <c r="F293" s="193">
        <f t="shared" ref="F293:G293" si="732">I293+L293+O293+R293+U293+X293+AA293+AD293+AK293+AG293</f>
        <v>0</v>
      </c>
      <c r="G293" s="193">
        <f t="shared" si="732"/>
        <v>286.513</v>
      </c>
      <c r="H293" s="187">
        <f t="shared" si="14"/>
        <v>49.986</v>
      </c>
      <c r="I293" s="193"/>
      <c r="J293" s="254">
        <v>49.986</v>
      </c>
      <c r="K293" s="252">
        <f t="shared" si="16"/>
        <v>0</v>
      </c>
      <c r="L293" s="251"/>
      <c r="M293" s="251"/>
      <c r="N293" s="252">
        <f t="shared" si="18"/>
        <v>0</v>
      </c>
      <c r="O293" s="251"/>
      <c r="P293" s="251"/>
      <c r="Q293" s="252">
        <f t="shared" si="20"/>
        <v>0</v>
      </c>
      <c r="R293" s="251"/>
      <c r="S293" s="251"/>
      <c r="T293" s="252">
        <f t="shared" si="22"/>
        <v>0</v>
      </c>
      <c r="U293" s="251"/>
      <c r="V293" s="251"/>
      <c r="W293" s="252">
        <f t="shared" si="24"/>
        <v>0</v>
      </c>
      <c r="X293" s="251"/>
      <c r="Y293" s="251"/>
      <c r="Z293" s="252">
        <f t="shared" si="26"/>
        <v>0</v>
      </c>
      <c r="AA293" s="251"/>
      <c r="AB293" s="254"/>
      <c r="AC293" s="252">
        <f t="shared" si="28"/>
        <v>0</v>
      </c>
      <c r="AD293" s="251"/>
      <c r="AE293" s="251"/>
      <c r="AF293" s="252">
        <f t="shared" si="30"/>
        <v>236.527</v>
      </c>
      <c r="AG293" s="251"/>
      <c r="AH293" s="254">
        <v>236.527</v>
      </c>
      <c r="AI293" s="255"/>
      <c r="AJ293" s="252">
        <f t="shared" si="32"/>
        <v>0</v>
      </c>
      <c r="AK293" s="251"/>
      <c r="AL293" s="251"/>
      <c r="AM293" s="251"/>
    </row>
    <row r="294" ht="15.75" customHeight="1" outlineLevel="2">
      <c r="A294" s="257"/>
      <c r="B294" s="258"/>
      <c r="C294" s="259"/>
      <c r="D294" s="213">
        <v>2021.0</v>
      </c>
      <c r="E294" s="193">
        <f t="shared" si="727"/>
        <v>0</v>
      </c>
      <c r="F294" s="193">
        <f t="shared" ref="F294:G294" si="733">I294+L294+O294+R294+U294+X294+AA294+AD294+AK294+AG294</f>
        <v>0</v>
      </c>
      <c r="G294" s="193">
        <f t="shared" si="733"/>
        <v>0</v>
      </c>
      <c r="H294" s="187">
        <f t="shared" si="14"/>
        <v>0</v>
      </c>
      <c r="I294" s="193"/>
      <c r="J294" s="254"/>
      <c r="K294" s="252">
        <f t="shared" si="16"/>
        <v>0</v>
      </c>
      <c r="L294" s="251"/>
      <c r="M294" s="251"/>
      <c r="N294" s="252">
        <f t="shared" si="18"/>
        <v>0</v>
      </c>
      <c r="O294" s="251"/>
      <c r="P294" s="251"/>
      <c r="Q294" s="252">
        <f t="shared" si="20"/>
        <v>0</v>
      </c>
      <c r="R294" s="251"/>
      <c r="S294" s="251"/>
      <c r="T294" s="252">
        <f t="shared" si="22"/>
        <v>0</v>
      </c>
      <c r="U294" s="251"/>
      <c r="V294" s="251"/>
      <c r="W294" s="252">
        <f t="shared" si="24"/>
        <v>0</v>
      </c>
      <c r="X294" s="251"/>
      <c r="Y294" s="251"/>
      <c r="Z294" s="252">
        <f t="shared" si="26"/>
        <v>0</v>
      </c>
      <c r="AA294" s="251"/>
      <c r="AB294" s="254"/>
      <c r="AC294" s="252">
        <f t="shared" si="28"/>
        <v>0</v>
      </c>
      <c r="AD294" s="251"/>
      <c r="AE294" s="251"/>
      <c r="AF294" s="252">
        <f t="shared" si="30"/>
        <v>0</v>
      </c>
      <c r="AG294" s="251"/>
      <c r="AH294" s="254"/>
      <c r="AI294" s="255"/>
      <c r="AJ294" s="252">
        <f t="shared" si="32"/>
        <v>0</v>
      </c>
      <c r="AK294" s="251"/>
      <c r="AL294" s="251"/>
      <c r="AM294" s="251"/>
    </row>
    <row r="295" ht="15.75" customHeight="1" outlineLevel="1">
      <c r="A295" s="195">
        <v>35.0</v>
      </c>
      <c r="B295" s="196" t="s">
        <v>459</v>
      </c>
      <c r="C295" s="197" t="s">
        <v>460</v>
      </c>
      <c r="D295" s="198"/>
      <c r="E295" s="199">
        <f t="shared" ref="E295:G295" si="734">SUM(E296:E302)</f>
        <v>281.0403</v>
      </c>
      <c r="F295" s="199">
        <f t="shared" si="734"/>
        <v>281.0403</v>
      </c>
      <c r="G295" s="199">
        <f t="shared" si="734"/>
        <v>0</v>
      </c>
      <c r="H295" s="199">
        <f t="shared" si="14"/>
        <v>0</v>
      </c>
      <c r="I295" s="199">
        <f t="shared" ref="I295:J295" si="735">SUM(I296:I302)</f>
        <v>0</v>
      </c>
      <c r="J295" s="198">
        <f t="shared" si="735"/>
        <v>0</v>
      </c>
      <c r="K295" s="198">
        <f t="shared" si="16"/>
        <v>0</v>
      </c>
      <c r="L295" s="198">
        <f t="shared" ref="L295:M295" si="736">SUM(L296:L302)</f>
        <v>0</v>
      </c>
      <c r="M295" s="198">
        <f t="shared" si="736"/>
        <v>0</v>
      </c>
      <c r="N295" s="198">
        <f t="shared" si="18"/>
        <v>0</v>
      </c>
      <c r="O295" s="198">
        <f t="shared" ref="O295:P295" si="737">SUM(O296:O302)</f>
        <v>0</v>
      </c>
      <c r="P295" s="198">
        <f t="shared" si="737"/>
        <v>0</v>
      </c>
      <c r="Q295" s="198">
        <f t="shared" si="20"/>
        <v>35.26294</v>
      </c>
      <c r="R295" s="198">
        <f t="shared" ref="R295:S295" si="738">SUM(R296:R302)</f>
        <v>35.26294</v>
      </c>
      <c r="S295" s="198">
        <f t="shared" si="738"/>
        <v>0</v>
      </c>
      <c r="T295" s="198">
        <f t="shared" si="22"/>
        <v>194.3724</v>
      </c>
      <c r="U295" s="198">
        <f t="shared" ref="U295:V295" si="739">SUM(U296:U302)</f>
        <v>194.3724</v>
      </c>
      <c r="V295" s="198">
        <f t="shared" si="739"/>
        <v>0</v>
      </c>
      <c r="W295" s="198">
        <f t="shared" si="24"/>
        <v>0</v>
      </c>
      <c r="X295" s="198">
        <f t="shared" ref="X295:Y295" si="740">SUM(X296:X302)</f>
        <v>0</v>
      </c>
      <c r="Y295" s="198">
        <f t="shared" si="740"/>
        <v>0</v>
      </c>
      <c r="Z295" s="198">
        <f t="shared" si="26"/>
        <v>0</v>
      </c>
      <c r="AA295" s="198">
        <f t="shared" ref="AA295:AB295" si="741">SUM(AA296:AA302)</f>
        <v>0</v>
      </c>
      <c r="AB295" s="198">
        <f t="shared" si="741"/>
        <v>0</v>
      </c>
      <c r="AC295" s="198">
        <f t="shared" si="28"/>
        <v>51.40496</v>
      </c>
      <c r="AD295" s="198">
        <f t="shared" ref="AD295:AE295" si="742">SUM(AD296:AD302)</f>
        <v>51.40496</v>
      </c>
      <c r="AE295" s="198">
        <f t="shared" si="742"/>
        <v>0</v>
      </c>
      <c r="AF295" s="198">
        <f t="shared" si="30"/>
        <v>0</v>
      </c>
      <c r="AG295" s="200">
        <f t="shared" ref="AG295:AH295" si="743">SUM(AG296:AG302)</f>
        <v>0</v>
      </c>
      <c r="AH295" s="200">
        <f t="shared" si="743"/>
        <v>0</v>
      </c>
      <c r="AI295" s="201"/>
      <c r="AJ295" s="202">
        <f t="shared" si="32"/>
        <v>0</v>
      </c>
      <c r="AK295" s="200">
        <f t="shared" ref="AK295:AL295" si="744">SUM(AK296:AK302)</f>
        <v>0</v>
      </c>
      <c r="AL295" s="200">
        <f t="shared" si="744"/>
        <v>0</v>
      </c>
      <c r="AM295" s="200"/>
    </row>
    <row r="296" ht="15.75" customHeight="1" outlineLevel="2">
      <c r="A296" s="257"/>
      <c r="B296" s="258"/>
      <c r="C296" s="259"/>
      <c r="D296" s="206">
        <v>2015.0</v>
      </c>
      <c r="E296" s="193">
        <f t="shared" ref="E296:E302" si="746">SUM(F296:G296)</f>
        <v>35.26294</v>
      </c>
      <c r="F296" s="193">
        <f t="shared" ref="F296:G296" si="745">I296+L296+O296+R296+U296+X296+AA296+AD296+AK296+AG296</f>
        <v>35.26294</v>
      </c>
      <c r="G296" s="193">
        <f t="shared" si="745"/>
        <v>0</v>
      </c>
      <c r="H296" s="187">
        <f t="shared" si="14"/>
        <v>0</v>
      </c>
      <c r="I296" s="193"/>
      <c r="J296" s="251"/>
      <c r="K296" s="252">
        <f t="shared" si="16"/>
        <v>0</v>
      </c>
      <c r="L296" s="251"/>
      <c r="M296" s="251"/>
      <c r="N296" s="252">
        <f t="shared" si="18"/>
        <v>0</v>
      </c>
      <c r="O296" s="251"/>
      <c r="P296" s="251"/>
      <c r="Q296" s="253">
        <f t="shared" si="20"/>
        <v>35.26294</v>
      </c>
      <c r="R296" s="254">
        <v>35.26294</v>
      </c>
      <c r="S296" s="251"/>
      <c r="T296" s="252">
        <f t="shared" si="22"/>
        <v>0</v>
      </c>
      <c r="U296" s="251"/>
      <c r="V296" s="251"/>
      <c r="W296" s="252">
        <f t="shared" si="24"/>
        <v>0</v>
      </c>
      <c r="X296" s="251"/>
      <c r="Y296" s="251"/>
      <c r="Z296" s="252">
        <f t="shared" si="26"/>
        <v>0</v>
      </c>
      <c r="AA296" s="251"/>
      <c r="AB296" s="251"/>
      <c r="AC296" s="252">
        <f t="shared" si="28"/>
        <v>0</v>
      </c>
      <c r="AD296" s="251"/>
      <c r="AE296" s="251"/>
      <c r="AF296" s="252">
        <f t="shared" si="30"/>
        <v>0</v>
      </c>
      <c r="AG296" s="251"/>
      <c r="AH296" s="251"/>
      <c r="AI296" s="255"/>
      <c r="AJ296" s="252">
        <f t="shared" si="32"/>
        <v>0</v>
      </c>
      <c r="AK296" s="251"/>
      <c r="AL296" s="251"/>
      <c r="AM296" s="251"/>
    </row>
    <row r="297" ht="15.75" customHeight="1" outlineLevel="2">
      <c r="A297" s="257"/>
      <c r="B297" s="258"/>
      <c r="C297" s="259"/>
      <c r="D297" s="206">
        <v>2016.0</v>
      </c>
      <c r="E297" s="193">
        <f t="shared" si="746"/>
        <v>0</v>
      </c>
      <c r="F297" s="193">
        <f t="shared" ref="F297:G297" si="747">I297+L297+O297+R297+U297+X297+AA297+AD297+AK297+AG297</f>
        <v>0</v>
      </c>
      <c r="G297" s="193">
        <f t="shared" si="747"/>
        <v>0</v>
      </c>
      <c r="H297" s="187">
        <f t="shared" si="14"/>
        <v>0</v>
      </c>
      <c r="I297" s="193"/>
      <c r="J297" s="251"/>
      <c r="K297" s="252">
        <f t="shared" si="16"/>
        <v>0</v>
      </c>
      <c r="L297" s="251"/>
      <c r="M297" s="251"/>
      <c r="N297" s="252">
        <f t="shared" si="18"/>
        <v>0</v>
      </c>
      <c r="O297" s="251"/>
      <c r="P297" s="251"/>
      <c r="Q297" s="252">
        <f t="shared" si="20"/>
        <v>0</v>
      </c>
      <c r="R297" s="251"/>
      <c r="S297" s="251"/>
      <c r="T297" s="252">
        <f t="shared" si="22"/>
        <v>0</v>
      </c>
      <c r="U297" s="251"/>
      <c r="V297" s="251"/>
      <c r="W297" s="252">
        <f t="shared" si="24"/>
        <v>0</v>
      </c>
      <c r="X297" s="251"/>
      <c r="Y297" s="251"/>
      <c r="Z297" s="252">
        <f t="shared" si="26"/>
        <v>0</v>
      </c>
      <c r="AA297" s="251"/>
      <c r="AB297" s="251"/>
      <c r="AC297" s="252">
        <f t="shared" si="28"/>
        <v>0</v>
      </c>
      <c r="AD297" s="251"/>
      <c r="AE297" s="251"/>
      <c r="AF297" s="252">
        <f t="shared" si="30"/>
        <v>0</v>
      </c>
      <c r="AG297" s="251"/>
      <c r="AH297" s="251"/>
      <c r="AI297" s="255"/>
      <c r="AJ297" s="252">
        <f t="shared" si="32"/>
        <v>0</v>
      </c>
      <c r="AK297" s="251"/>
      <c r="AL297" s="251"/>
      <c r="AM297" s="251"/>
    </row>
    <row r="298" ht="15.75" customHeight="1" outlineLevel="2">
      <c r="A298" s="257"/>
      <c r="B298" s="258"/>
      <c r="C298" s="259"/>
      <c r="D298" s="206">
        <v>2017.0</v>
      </c>
      <c r="E298" s="193">
        <f t="shared" si="746"/>
        <v>160.53279</v>
      </c>
      <c r="F298" s="193">
        <f t="shared" ref="F298:G298" si="748">I298+L298+O298+R298+U298+X298+AA298+AD298+AK298+AG298</f>
        <v>160.53279</v>
      </c>
      <c r="G298" s="193">
        <f t="shared" si="748"/>
        <v>0</v>
      </c>
      <c r="H298" s="187">
        <f t="shared" si="14"/>
        <v>0</v>
      </c>
      <c r="I298" s="193"/>
      <c r="J298" s="251"/>
      <c r="K298" s="252">
        <f t="shared" si="16"/>
        <v>0</v>
      </c>
      <c r="L298" s="251"/>
      <c r="M298" s="251"/>
      <c r="N298" s="252">
        <f t="shared" si="18"/>
        <v>0</v>
      </c>
      <c r="O298" s="251"/>
      <c r="P298" s="251"/>
      <c r="Q298" s="252">
        <f t="shared" si="20"/>
        <v>0</v>
      </c>
      <c r="R298" s="251"/>
      <c r="S298" s="251"/>
      <c r="T298" s="253">
        <f t="shared" si="22"/>
        <v>160.53279</v>
      </c>
      <c r="U298" s="254">
        <v>160.53279</v>
      </c>
      <c r="V298" s="251"/>
      <c r="W298" s="252">
        <f t="shared" si="24"/>
        <v>0</v>
      </c>
      <c r="X298" s="251"/>
      <c r="Y298" s="251"/>
      <c r="Z298" s="252">
        <f t="shared" si="26"/>
        <v>0</v>
      </c>
      <c r="AA298" s="251"/>
      <c r="AB298" s="251"/>
      <c r="AC298" s="252">
        <f t="shared" si="28"/>
        <v>0</v>
      </c>
      <c r="AD298" s="251"/>
      <c r="AE298" s="251"/>
      <c r="AF298" s="252">
        <f t="shared" si="30"/>
        <v>0</v>
      </c>
      <c r="AG298" s="251"/>
      <c r="AH298" s="251"/>
      <c r="AI298" s="255"/>
      <c r="AJ298" s="252">
        <f t="shared" si="32"/>
        <v>0</v>
      </c>
      <c r="AK298" s="251"/>
      <c r="AL298" s="251"/>
      <c r="AM298" s="251"/>
    </row>
    <row r="299" ht="15.75" customHeight="1" outlineLevel="2">
      <c r="A299" s="257"/>
      <c r="B299" s="258"/>
      <c r="C299" s="259"/>
      <c r="D299" s="206">
        <v>2018.0</v>
      </c>
      <c r="E299" s="193">
        <f t="shared" si="746"/>
        <v>85.24457</v>
      </c>
      <c r="F299" s="193">
        <f t="shared" ref="F299:G299" si="749">I299+L299+O299+R299+U299+X299+AA299+AD299+AK299+AG299</f>
        <v>85.24457</v>
      </c>
      <c r="G299" s="193">
        <f t="shared" si="749"/>
        <v>0</v>
      </c>
      <c r="H299" s="187">
        <f t="shared" si="14"/>
        <v>0</v>
      </c>
      <c r="I299" s="193"/>
      <c r="J299" s="251"/>
      <c r="K299" s="252">
        <f t="shared" si="16"/>
        <v>0</v>
      </c>
      <c r="L299" s="251"/>
      <c r="M299" s="251"/>
      <c r="N299" s="252">
        <f t="shared" si="18"/>
        <v>0</v>
      </c>
      <c r="O299" s="251"/>
      <c r="P299" s="251"/>
      <c r="Q299" s="252">
        <f t="shared" si="20"/>
        <v>0</v>
      </c>
      <c r="R299" s="251"/>
      <c r="S299" s="251"/>
      <c r="T299" s="253">
        <f t="shared" si="22"/>
        <v>33.83961</v>
      </c>
      <c r="U299" s="254">
        <v>33.83961</v>
      </c>
      <c r="V299" s="251"/>
      <c r="W299" s="252">
        <f t="shared" si="24"/>
        <v>0</v>
      </c>
      <c r="X299" s="251"/>
      <c r="Y299" s="251"/>
      <c r="Z299" s="252">
        <f t="shared" si="26"/>
        <v>0</v>
      </c>
      <c r="AA299" s="251"/>
      <c r="AB299" s="251"/>
      <c r="AC299" s="253">
        <f t="shared" si="28"/>
        <v>51.40496</v>
      </c>
      <c r="AD299" s="254">
        <v>51.40496</v>
      </c>
      <c r="AE299" s="251"/>
      <c r="AF299" s="252">
        <f t="shared" si="30"/>
        <v>0</v>
      </c>
      <c r="AG299" s="251"/>
      <c r="AH299" s="251"/>
      <c r="AI299" s="255"/>
      <c r="AJ299" s="252">
        <f t="shared" si="32"/>
        <v>0</v>
      </c>
      <c r="AK299" s="251"/>
      <c r="AL299" s="251"/>
      <c r="AM299" s="251"/>
    </row>
    <row r="300" ht="15.75" customHeight="1" outlineLevel="2">
      <c r="A300" s="257"/>
      <c r="B300" s="258"/>
      <c r="C300" s="259"/>
      <c r="D300" s="206">
        <v>2019.0</v>
      </c>
      <c r="E300" s="193">
        <f t="shared" si="746"/>
        <v>0</v>
      </c>
      <c r="F300" s="193">
        <f t="shared" ref="F300:G300" si="750">I300+L300+O300+R300+U300+X300+AA300+AD300+AK300+AG300</f>
        <v>0</v>
      </c>
      <c r="G300" s="193">
        <f t="shared" si="750"/>
        <v>0</v>
      </c>
      <c r="H300" s="187">
        <f t="shared" si="14"/>
        <v>0</v>
      </c>
      <c r="I300" s="193"/>
      <c r="J300" s="251"/>
      <c r="K300" s="252">
        <f t="shared" si="16"/>
        <v>0</v>
      </c>
      <c r="L300" s="251"/>
      <c r="M300" s="251"/>
      <c r="N300" s="252">
        <f t="shared" si="18"/>
        <v>0</v>
      </c>
      <c r="O300" s="251"/>
      <c r="P300" s="251"/>
      <c r="Q300" s="252">
        <f t="shared" si="20"/>
        <v>0</v>
      </c>
      <c r="R300" s="251"/>
      <c r="S300" s="251"/>
      <c r="T300" s="252">
        <f t="shared" si="22"/>
        <v>0</v>
      </c>
      <c r="U300" s="251"/>
      <c r="V300" s="251"/>
      <c r="W300" s="252">
        <f t="shared" si="24"/>
        <v>0</v>
      </c>
      <c r="X300" s="251"/>
      <c r="Y300" s="251"/>
      <c r="Z300" s="252">
        <f t="shared" si="26"/>
        <v>0</v>
      </c>
      <c r="AA300" s="251"/>
      <c r="AB300" s="251"/>
      <c r="AC300" s="252">
        <f t="shared" si="28"/>
        <v>0</v>
      </c>
      <c r="AD300" s="251"/>
      <c r="AE300" s="251"/>
      <c r="AF300" s="252">
        <f t="shared" si="30"/>
        <v>0</v>
      </c>
      <c r="AG300" s="251"/>
      <c r="AH300" s="251"/>
      <c r="AI300" s="255"/>
      <c r="AJ300" s="252">
        <f t="shared" si="32"/>
        <v>0</v>
      </c>
      <c r="AK300" s="251"/>
      <c r="AL300" s="251"/>
      <c r="AM300" s="251"/>
    </row>
    <row r="301" ht="15.75" customHeight="1" outlineLevel="2">
      <c r="A301" s="257"/>
      <c r="B301" s="258"/>
      <c r="C301" s="259"/>
      <c r="D301" s="206">
        <v>2020.0</v>
      </c>
      <c r="E301" s="193">
        <f t="shared" si="746"/>
        <v>0</v>
      </c>
      <c r="F301" s="193">
        <f t="shared" ref="F301:G301" si="751">I301+L301+O301+R301+U301+X301+AA301+AD301+AK301+AG301</f>
        <v>0</v>
      </c>
      <c r="G301" s="193">
        <f t="shared" si="751"/>
        <v>0</v>
      </c>
      <c r="H301" s="187">
        <f t="shared" si="14"/>
        <v>0</v>
      </c>
      <c r="I301" s="193"/>
      <c r="J301" s="251"/>
      <c r="K301" s="252">
        <f t="shared" si="16"/>
        <v>0</v>
      </c>
      <c r="L301" s="251"/>
      <c r="M301" s="251"/>
      <c r="N301" s="252">
        <f t="shared" si="18"/>
        <v>0</v>
      </c>
      <c r="O301" s="251"/>
      <c r="P301" s="251"/>
      <c r="Q301" s="252">
        <f t="shared" si="20"/>
        <v>0</v>
      </c>
      <c r="R301" s="251"/>
      <c r="S301" s="251"/>
      <c r="T301" s="252">
        <f t="shared" si="22"/>
        <v>0</v>
      </c>
      <c r="U301" s="251"/>
      <c r="V301" s="251"/>
      <c r="W301" s="252">
        <f t="shared" si="24"/>
        <v>0</v>
      </c>
      <c r="X301" s="251"/>
      <c r="Y301" s="251"/>
      <c r="Z301" s="252">
        <f t="shared" si="26"/>
        <v>0</v>
      </c>
      <c r="AA301" s="251"/>
      <c r="AB301" s="251"/>
      <c r="AC301" s="252">
        <f t="shared" si="28"/>
        <v>0</v>
      </c>
      <c r="AD301" s="251"/>
      <c r="AE301" s="251"/>
      <c r="AF301" s="252">
        <f t="shared" si="30"/>
        <v>0</v>
      </c>
      <c r="AG301" s="251"/>
      <c r="AH301" s="251"/>
      <c r="AI301" s="255"/>
      <c r="AJ301" s="252">
        <f t="shared" si="32"/>
        <v>0</v>
      </c>
      <c r="AK301" s="251"/>
      <c r="AL301" s="251"/>
      <c r="AM301" s="251"/>
    </row>
    <row r="302" ht="15.75" customHeight="1" outlineLevel="2">
      <c r="A302" s="257"/>
      <c r="B302" s="258"/>
      <c r="C302" s="259"/>
      <c r="D302" s="213">
        <v>2021.0</v>
      </c>
      <c r="E302" s="193">
        <f t="shared" si="746"/>
        <v>0</v>
      </c>
      <c r="F302" s="193">
        <f t="shared" ref="F302:G302" si="752">I302+L302+O302+R302+U302+X302+AA302+AD302+AK302+AG302</f>
        <v>0</v>
      </c>
      <c r="G302" s="193">
        <f t="shared" si="752"/>
        <v>0</v>
      </c>
      <c r="H302" s="187">
        <f t="shared" si="14"/>
        <v>0</v>
      </c>
      <c r="I302" s="193"/>
      <c r="J302" s="251"/>
      <c r="K302" s="252">
        <f t="shared" si="16"/>
        <v>0</v>
      </c>
      <c r="L302" s="251"/>
      <c r="M302" s="251"/>
      <c r="N302" s="252">
        <f t="shared" si="18"/>
        <v>0</v>
      </c>
      <c r="O302" s="251"/>
      <c r="P302" s="251"/>
      <c r="Q302" s="252">
        <f t="shared" si="20"/>
        <v>0</v>
      </c>
      <c r="R302" s="251"/>
      <c r="S302" s="251"/>
      <c r="T302" s="252">
        <f t="shared" si="22"/>
        <v>0</v>
      </c>
      <c r="U302" s="251"/>
      <c r="V302" s="251"/>
      <c r="W302" s="252">
        <f t="shared" si="24"/>
        <v>0</v>
      </c>
      <c r="X302" s="251"/>
      <c r="Y302" s="251"/>
      <c r="Z302" s="252">
        <f t="shared" si="26"/>
        <v>0</v>
      </c>
      <c r="AA302" s="251"/>
      <c r="AB302" s="251"/>
      <c r="AC302" s="252">
        <f t="shared" si="28"/>
        <v>0</v>
      </c>
      <c r="AD302" s="251"/>
      <c r="AE302" s="251"/>
      <c r="AF302" s="252">
        <f t="shared" si="30"/>
        <v>0</v>
      </c>
      <c r="AG302" s="251"/>
      <c r="AH302" s="251"/>
      <c r="AI302" s="255"/>
      <c r="AJ302" s="252">
        <f t="shared" si="32"/>
        <v>0</v>
      </c>
      <c r="AK302" s="251"/>
      <c r="AL302" s="251"/>
      <c r="AM302" s="251"/>
    </row>
    <row r="303" ht="15.75" customHeight="1" outlineLevel="1">
      <c r="A303" s="195">
        <v>36.0</v>
      </c>
      <c r="B303" s="196" t="s">
        <v>461</v>
      </c>
      <c r="C303" s="197" t="s">
        <v>462</v>
      </c>
      <c r="D303" s="198"/>
      <c r="E303" s="199">
        <f t="shared" ref="E303:G303" si="753">SUM(E304:E310)</f>
        <v>2042.98503</v>
      </c>
      <c r="F303" s="199">
        <f t="shared" si="753"/>
        <v>1436.609</v>
      </c>
      <c r="G303" s="199">
        <f t="shared" si="753"/>
        <v>606.37603</v>
      </c>
      <c r="H303" s="199">
        <f t="shared" si="14"/>
        <v>192.972</v>
      </c>
      <c r="I303" s="199">
        <f t="shared" ref="I303:J303" si="754">SUM(I304:I310)</f>
        <v>0</v>
      </c>
      <c r="J303" s="198">
        <f t="shared" si="754"/>
        <v>192.972</v>
      </c>
      <c r="K303" s="198">
        <f t="shared" si="16"/>
        <v>0</v>
      </c>
      <c r="L303" s="198">
        <f t="shared" ref="L303:M303" si="755">SUM(L304:L310)</f>
        <v>0</v>
      </c>
      <c r="M303" s="198">
        <f t="shared" si="755"/>
        <v>0</v>
      </c>
      <c r="N303" s="198">
        <f t="shared" si="18"/>
        <v>13.33</v>
      </c>
      <c r="O303" s="198">
        <f t="shared" ref="O303:P303" si="756">SUM(O304:O310)</f>
        <v>0</v>
      </c>
      <c r="P303" s="198">
        <f t="shared" si="756"/>
        <v>13.33</v>
      </c>
      <c r="Q303" s="198">
        <f t="shared" si="20"/>
        <v>0</v>
      </c>
      <c r="R303" s="198">
        <f t="shared" ref="R303:S303" si="757">SUM(R304:R310)</f>
        <v>0</v>
      </c>
      <c r="S303" s="198">
        <f t="shared" si="757"/>
        <v>0</v>
      </c>
      <c r="T303" s="198">
        <f t="shared" si="22"/>
        <v>0</v>
      </c>
      <c r="U303" s="198">
        <f t="shared" ref="U303:V303" si="758">SUM(U304:U310)</f>
        <v>0</v>
      </c>
      <c r="V303" s="198">
        <f t="shared" si="758"/>
        <v>0</v>
      </c>
      <c r="W303" s="198">
        <f t="shared" si="24"/>
        <v>0</v>
      </c>
      <c r="X303" s="198">
        <f t="shared" ref="X303:Y303" si="759">SUM(X304:X310)</f>
        <v>0</v>
      </c>
      <c r="Y303" s="198">
        <f t="shared" si="759"/>
        <v>0</v>
      </c>
      <c r="Z303" s="198">
        <f t="shared" si="26"/>
        <v>0</v>
      </c>
      <c r="AA303" s="198">
        <f t="shared" ref="AA303:AB303" si="760">SUM(AA304:AA310)</f>
        <v>0</v>
      </c>
      <c r="AB303" s="198">
        <f t="shared" si="760"/>
        <v>0</v>
      </c>
      <c r="AC303" s="198">
        <f t="shared" si="28"/>
        <v>100.43203</v>
      </c>
      <c r="AD303" s="198">
        <f t="shared" ref="AD303:AE303" si="761">SUM(AD304:AD310)</f>
        <v>0</v>
      </c>
      <c r="AE303" s="198">
        <f t="shared" si="761"/>
        <v>100.43203</v>
      </c>
      <c r="AF303" s="198">
        <f t="shared" si="30"/>
        <v>1736.251</v>
      </c>
      <c r="AG303" s="200">
        <f t="shared" ref="AG303:AH303" si="762">SUM(AG304:AG310)</f>
        <v>1436.609</v>
      </c>
      <c r="AH303" s="200">
        <f t="shared" si="762"/>
        <v>299.642</v>
      </c>
      <c r="AI303" s="201"/>
      <c r="AJ303" s="202">
        <f t="shared" si="32"/>
        <v>0</v>
      </c>
      <c r="AK303" s="200">
        <f t="shared" ref="AK303:AL303" si="763">SUM(AK304:AK310)</f>
        <v>0</v>
      </c>
      <c r="AL303" s="200">
        <f t="shared" si="763"/>
        <v>0</v>
      </c>
      <c r="AM303" s="200"/>
    </row>
    <row r="304" ht="15.75" customHeight="1" outlineLevel="2">
      <c r="A304" s="257"/>
      <c r="B304" s="258"/>
      <c r="C304" s="259"/>
      <c r="D304" s="206">
        <v>2015.0</v>
      </c>
      <c r="E304" s="193">
        <f t="shared" ref="E304:E310" si="765">SUM(F304:G304)</f>
        <v>0</v>
      </c>
      <c r="F304" s="193">
        <f t="shared" ref="F304:G304" si="764">I304+L304+O304+R304+U304+X304+AA304+AD304+AK304+AG304</f>
        <v>0</v>
      </c>
      <c r="G304" s="193">
        <f t="shared" si="764"/>
        <v>0</v>
      </c>
      <c r="H304" s="187">
        <f t="shared" si="14"/>
        <v>0</v>
      </c>
      <c r="I304" s="193"/>
      <c r="J304" s="251"/>
      <c r="K304" s="252">
        <f t="shared" si="16"/>
        <v>0</v>
      </c>
      <c r="L304" s="251"/>
      <c r="M304" s="251"/>
      <c r="N304" s="252">
        <f t="shared" si="18"/>
        <v>0</v>
      </c>
      <c r="O304" s="251"/>
      <c r="P304" s="251"/>
      <c r="Q304" s="252">
        <f t="shared" si="20"/>
        <v>0</v>
      </c>
      <c r="R304" s="251"/>
      <c r="S304" s="251"/>
      <c r="T304" s="252">
        <f t="shared" si="22"/>
        <v>0</v>
      </c>
      <c r="U304" s="251"/>
      <c r="V304" s="251"/>
      <c r="W304" s="252">
        <f t="shared" si="24"/>
        <v>0</v>
      </c>
      <c r="X304" s="251"/>
      <c r="Y304" s="251"/>
      <c r="Z304" s="252">
        <f t="shared" si="26"/>
        <v>0</v>
      </c>
      <c r="AA304" s="251"/>
      <c r="AB304" s="251"/>
      <c r="AC304" s="252">
        <f t="shared" si="28"/>
        <v>0</v>
      </c>
      <c r="AD304" s="251"/>
      <c r="AE304" s="251"/>
      <c r="AF304" s="252">
        <f t="shared" si="30"/>
        <v>0</v>
      </c>
      <c r="AG304" s="251"/>
      <c r="AH304" s="251"/>
      <c r="AI304" s="255"/>
      <c r="AJ304" s="252">
        <f t="shared" si="32"/>
        <v>0</v>
      </c>
      <c r="AK304" s="251"/>
      <c r="AL304" s="251"/>
      <c r="AM304" s="251"/>
    </row>
    <row r="305" ht="15.75" customHeight="1" outlineLevel="2">
      <c r="A305" s="257"/>
      <c r="B305" s="258"/>
      <c r="C305" s="259"/>
      <c r="D305" s="206">
        <v>2016.0</v>
      </c>
      <c r="E305" s="193">
        <f t="shared" si="765"/>
        <v>0</v>
      </c>
      <c r="F305" s="193">
        <f t="shared" ref="F305:G305" si="766">I305+L305+O305+R305+U305+X305+AA305+AD305+AK305+AG305</f>
        <v>0</v>
      </c>
      <c r="G305" s="193">
        <f t="shared" si="766"/>
        <v>0</v>
      </c>
      <c r="H305" s="187">
        <f t="shared" si="14"/>
        <v>0</v>
      </c>
      <c r="I305" s="193"/>
      <c r="J305" s="251"/>
      <c r="K305" s="252">
        <f t="shared" si="16"/>
        <v>0</v>
      </c>
      <c r="L305" s="251"/>
      <c r="M305" s="251"/>
      <c r="N305" s="252">
        <f t="shared" si="18"/>
        <v>0</v>
      </c>
      <c r="O305" s="251"/>
      <c r="P305" s="251"/>
      <c r="Q305" s="252">
        <f t="shared" si="20"/>
        <v>0</v>
      </c>
      <c r="R305" s="251"/>
      <c r="S305" s="251"/>
      <c r="T305" s="252">
        <f t="shared" si="22"/>
        <v>0</v>
      </c>
      <c r="U305" s="251"/>
      <c r="V305" s="251"/>
      <c r="W305" s="252">
        <f t="shared" si="24"/>
        <v>0</v>
      </c>
      <c r="X305" s="251"/>
      <c r="Y305" s="251"/>
      <c r="Z305" s="252">
        <f t="shared" si="26"/>
        <v>0</v>
      </c>
      <c r="AA305" s="251"/>
      <c r="AB305" s="251"/>
      <c r="AC305" s="252">
        <f t="shared" si="28"/>
        <v>0</v>
      </c>
      <c r="AD305" s="251"/>
      <c r="AE305" s="251"/>
      <c r="AF305" s="252">
        <f t="shared" si="30"/>
        <v>0</v>
      </c>
      <c r="AG305" s="251"/>
      <c r="AH305" s="251"/>
      <c r="AI305" s="255"/>
      <c r="AJ305" s="252">
        <f t="shared" si="32"/>
        <v>0</v>
      </c>
      <c r="AK305" s="251"/>
      <c r="AL305" s="251"/>
      <c r="AM305" s="251"/>
    </row>
    <row r="306" ht="15.75" customHeight="1" outlineLevel="2">
      <c r="A306" s="257"/>
      <c r="B306" s="258"/>
      <c r="C306" s="259"/>
      <c r="D306" s="206">
        <v>2017.0</v>
      </c>
      <c r="E306" s="193">
        <f t="shared" si="765"/>
        <v>2.76</v>
      </c>
      <c r="F306" s="193">
        <f t="shared" ref="F306:G306" si="767">I306+L306+O306+R306+U306+X306+AA306+AD306+AK306+AG306</f>
        <v>0</v>
      </c>
      <c r="G306" s="193">
        <f t="shared" si="767"/>
        <v>2.76</v>
      </c>
      <c r="H306" s="187">
        <f t="shared" si="14"/>
        <v>2.76</v>
      </c>
      <c r="I306" s="193"/>
      <c r="J306" s="254">
        <v>2.76</v>
      </c>
      <c r="K306" s="252">
        <f t="shared" si="16"/>
        <v>0</v>
      </c>
      <c r="L306" s="251"/>
      <c r="M306" s="251"/>
      <c r="N306" s="252">
        <f t="shared" si="18"/>
        <v>0</v>
      </c>
      <c r="O306" s="251"/>
      <c r="P306" s="251"/>
      <c r="Q306" s="252">
        <f t="shared" si="20"/>
        <v>0</v>
      </c>
      <c r="R306" s="251"/>
      <c r="S306" s="251"/>
      <c r="T306" s="252">
        <f t="shared" si="22"/>
        <v>0</v>
      </c>
      <c r="U306" s="251"/>
      <c r="V306" s="251"/>
      <c r="W306" s="252">
        <f t="shared" si="24"/>
        <v>0</v>
      </c>
      <c r="X306" s="251"/>
      <c r="Y306" s="251"/>
      <c r="Z306" s="252">
        <f t="shared" si="26"/>
        <v>0</v>
      </c>
      <c r="AA306" s="251"/>
      <c r="AB306" s="251"/>
      <c r="AC306" s="252">
        <f t="shared" si="28"/>
        <v>0</v>
      </c>
      <c r="AD306" s="251"/>
      <c r="AE306" s="251"/>
      <c r="AF306" s="252">
        <f t="shared" si="30"/>
        <v>0</v>
      </c>
      <c r="AG306" s="251"/>
      <c r="AH306" s="251"/>
      <c r="AI306" s="255"/>
      <c r="AJ306" s="252">
        <f t="shared" si="32"/>
        <v>0</v>
      </c>
      <c r="AK306" s="251"/>
      <c r="AL306" s="251"/>
      <c r="AM306" s="251"/>
    </row>
    <row r="307" ht="15.75" customHeight="1" outlineLevel="2">
      <c r="A307" s="257"/>
      <c r="B307" s="258"/>
      <c r="C307" s="259"/>
      <c r="D307" s="206">
        <v>2018.0</v>
      </c>
      <c r="E307" s="193">
        <f t="shared" si="765"/>
        <v>113.76203</v>
      </c>
      <c r="F307" s="193">
        <f t="shared" ref="F307:G307" si="768">I307+L307+O307+R307+U307+X307+AA307+AD307+AK307+AG307</f>
        <v>0</v>
      </c>
      <c r="G307" s="193">
        <f t="shared" si="768"/>
        <v>113.76203</v>
      </c>
      <c r="H307" s="187">
        <f t="shared" si="14"/>
        <v>0</v>
      </c>
      <c r="I307" s="193"/>
      <c r="J307" s="251"/>
      <c r="K307" s="252">
        <f t="shared" si="16"/>
        <v>0</v>
      </c>
      <c r="L307" s="251"/>
      <c r="M307" s="251"/>
      <c r="N307" s="252">
        <f t="shared" si="18"/>
        <v>13.33</v>
      </c>
      <c r="O307" s="251"/>
      <c r="P307" s="254">
        <v>13.33</v>
      </c>
      <c r="Q307" s="252">
        <f t="shared" si="20"/>
        <v>0</v>
      </c>
      <c r="R307" s="251"/>
      <c r="S307" s="251"/>
      <c r="T307" s="252">
        <f t="shared" si="22"/>
        <v>0</v>
      </c>
      <c r="U307" s="251"/>
      <c r="V307" s="251"/>
      <c r="W307" s="252">
        <f t="shared" si="24"/>
        <v>0</v>
      </c>
      <c r="X307" s="251"/>
      <c r="Y307" s="251"/>
      <c r="Z307" s="252">
        <f t="shared" si="26"/>
        <v>0</v>
      </c>
      <c r="AA307" s="251"/>
      <c r="AB307" s="251"/>
      <c r="AC307" s="252">
        <f t="shared" si="28"/>
        <v>100.43203</v>
      </c>
      <c r="AD307" s="251"/>
      <c r="AE307" s="254">
        <v>100.43203</v>
      </c>
      <c r="AF307" s="252">
        <f t="shared" si="30"/>
        <v>0</v>
      </c>
      <c r="AG307" s="251"/>
      <c r="AH307" s="251"/>
      <c r="AI307" s="255"/>
      <c r="AJ307" s="252">
        <f t="shared" si="32"/>
        <v>0</v>
      </c>
      <c r="AK307" s="251"/>
      <c r="AL307" s="251"/>
      <c r="AM307" s="251"/>
    </row>
    <row r="308" ht="15.75" customHeight="1" outlineLevel="2">
      <c r="A308" s="257"/>
      <c r="B308" s="258"/>
      <c r="C308" s="259"/>
      <c r="D308" s="206">
        <v>2019.0</v>
      </c>
      <c r="E308" s="193">
        <f t="shared" si="765"/>
        <v>245.821</v>
      </c>
      <c r="F308" s="193">
        <f t="shared" ref="F308:G308" si="769">I308+L308+O308+R308+U308+X308+AA308+AD308+AK308+AG308</f>
        <v>55.609</v>
      </c>
      <c r="G308" s="193">
        <f t="shared" si="769"/>
        <v>190.212</v>
      </c>
      <c r="H308" s="187">
        <f t="shared" si="14"/>
        <v>190.212</v>
      </c>
      <c r="I308" s="193"/>
      <c r="J308" s="254">
        <v>190.212</v>
      </c>
      <c r="K308" s="252">
        <f t="shared" si="16"/>
        <v>0</v>
      </c>
      <c r="L308" s="251"/>
      <c r="M308" s="251"/>
      <c r="N308" s="252">
        <f t="shared" si="18"/>
        <v>0</v>
      </c>
      <c r="O308" s="251"/>
      <c r="P308" s="251"/>
      <c r="Q308" s="252">
        <f t="shared" si="20"/>
        <v>0</v>
      </c>
      <c r="R308" s="251"/>
      <c r="S308" s="251"/>
      <c r="T308" s="252">
        <f t="shared" si="22"/>
        <v>0</v>
      </c>
      <c r="U308" s="251"/>
      <c r="V308" s="251"/>
      <c r="W308" s="252">
        <f t="shared" si="24"/>
        <v>0</v>
      </c>
      <c r="X308" s="251"/>
      <c r="Y308" s="251"/>
      <c r="Z308" s="252">
        <f t="shared" si="26"/>
        <v>0</v>
      </c>
      <c r="AA308" s="251"/>
      <c r="AB308" s="251"/>
      <c r="AC308" s="252">
        <f t="shared" si="28"/>
        <v>0</v>
      </c>
      <c r="AD308" s="251"/>
      <c r="AE308" s="251"/>
      <c r="AF308" s="253">
        <f t="shared" si="30"/>
        <v>55.609</v>
      </c>
      <c r="AG308" s="254">
        <v>55.609</v>
      </c>
      <c r="AH308" s="251"/>
      <c r="AI308" s="255"/>
      <c r="AJ308" s="252">
        <f t="shared" si="32"/>
        <v>0</v>
      </c>
      <c r="AK308" s="251"/>
      <c r="AL308" s="251"/>
      <c r="AM308" s="251"/>
    </row>
    <row r="309" ht="15.75" customHeight="1" outlineLevel="2">
      <c r="A309" s="257"/>
      <c r="B309" s="258"/>
      <c r="C309" s="259"/>
      <c r="D309" s="206">
        <v>2020.0</v>
      </c>
      <c r="E309" s="193">
        <f t="shared" si="765"/>
        <v>1680.642</v>
      </c>
      <c r="F309" s="193">
        <f t="shared" ref="F309:G309" si="770">I309+L309+O309+R309+U309+X309+AA309+AD309+AK309+AG309</f>
        <v>1381</v>
      </c>
      <c r="G309" s="193">
        <f t="shared" si="770"/>
        <v>299.642</v>
      </c>
      <c r="H309" s="187">
        <f t="shared" si="14"/>
        <v>0</v>
      </c>
      <c r="I309" s="193"/>
      <c r="J309" s="251"/>
      <c r="K309" s="252">
        <f t="shared" si="16"/>
        <v>0</v>
      </c>
      <c r="L309" s="251"/>
      <c r="M309" s="251"/>
      <c r="N309" s="252">
        <f t="shared" si="18"/>
        <v>0</v>
      </c>
      <c r="O309" s="251"/>
      <c r="P309" s="251"/>
      <c r="Q309" s="252">
        <f t="shared" si="20"/>
        <v>0</v>
      </c>
      <c r="R309" s="251"/>
      <c r="S309" s="251"/>
      <c r="T309" s="252">
        <f t="shared" si="22"/>
        <v>0</v>
      </c>
      <c r="U309" s="251"/>
      <c r="V309" s="251"/>
      <c r="W309" s="252">
        <f t="shared" si="24"/>
        <v>0</v>
      </c>
      <c r="X309" s="251"/>
      <c r="Y309" s="251"/>
      <c r="Z309" s="252">
        <f t="shared" si="26"/>
        <v>0</v>
      </c>
      <c r="AA309" s="251"/>
      <c r="AB309" s="251"/>
      <c r="AC309" s="252">
        <f t="shared" si="28"/>
        <v>0</v>
      </c>
      <c r="AD309" s="251"/>
      <c r="AE309" s="251"/>
      <c r="AF309" s="253">
        <f t="shared" si="30"/>
        <v>1680.642</v>
      </c>
      <c r="AG309" s="254">
        <v>1381.0</v>
      </c>
      <c r="AH309" s="254">
        <v>299.642</v>
      </c>
      <c r="AI309" s="256" t="s">
        <v>463</v>
      </c>
      <c r="AJ309" s="252">
        <f t="shared" si="32"/>
        <v>0</v>
      </c>
      <c r="AK309" s="251"/>
      <c r="AL309" s="251"/>
      <c r="AM309" s="251"/>
    </row>
    <row r="310" ht="15.75" customHeight="1" outlineLevel="2">
      <c r="A310" s="257"/>
      <c r="B310" s="258"/>
      <c r="C310" s="259"/>
      <c r="D310" s="213">
        <v>2021.0</v>
      </c>
      <c r="E310" s="193">
        <f t="shared" si="765"/>
        <v>0</v>
      </c>
      <c r="F310" s="193">
        <f t="shared" ref="F310:G310" si="771">I310+L310+O310+R310+U310+X310+AA310+AD310+AK310+AG310</f>
        <v>0</v>
      </c>
      <c r="G310" s="193">
        <f t="shared" si="771"/>
        <v>0</v>
      </c>
      <c r="H310" s="187">
        <f t="shared" si="14"/>
        <v>0</v>
      </c>
      <c r="I310" s="193"/>
      <c r="J310" s="251"/>
      <c r="K310" s="252">
        <f t="shared" si="16"/>
        <v>0</v>
      </c>
      <c r="L310" s="251"/>
      <c r="M310" s="251"/>
      <c r="N310" s="252">
        <f t="shared" si="18"/>
        <v>0</v>
      </c>
      <c r="O310" s="251"/>
      <c r="P310" s="251"/>
      <c r="Q310" s="252">
        <f t="shared" si="20"/>
        <v>0</v>
      </c>
      <c r="R310" s="251"/>
      <c r="S310" s="251"/>
      <c r="T310" s="252">
        <f t="shared" si="22"/>
        <v>0</v>
      </c>
      <c r="U310" s="251"/>
      <c r="V310" s="251"/>
      <c r="W310" s="252">
        <f t="shared" si="24"/>
        <v>0</v>
      </c>
      <c r="X310" s="251"/>
      <c r="Y310" s="251"/>
      <c r="Z310" s="252">
        <f t="shared" si="26"/>
        <v>0</v>
      </c>
      <c r="AA310" s="251"/>
      <c r="AB310" s="251"/>
      <c r="AC310" s="252">
        <f t="shared" si="28"/>
        <v>0</v>
      </c>
      <c r="AD310" s="251"/>
      <c r="AE310" s="251"/>
      <c r="AF310" s="253">
        <f t="shared" si="30"/>
        <v>0</v>
      </c>
      <c r="AG310" s="254"/>
      <c r="AH310" s="254"/>
      <c r="AI310" s="255"/>
      <c r="AJ310" s="252">
        <f t="shared" si="32"/>
        <v>0</v>
      </c>
      <c r="AK310" s="251"/>
      <c r="AL310" s="251"/>
      <c r="AM310" s="251"/>
    </row>
    <row r="311" ht="15.75" customHeight="1" outlineLevel="1">
      <c r="A311" s="195">
        <v>37.0</v>
      </c>
      <c r="B311" s="196" t="s">
        <v>464</v>
      </c>
      <c r="C311" s="260" t="s">
        <v>465</v>
      </c>
      <c r="D311" s="198"/>
      <c r="E311" s="199">
        <f t="shared" ref="E311:G311" si="772">SUM(E312:E318)</f>
        <v>503.09823</v>
      </c>
      <c r="F311" s="199">
        <f t="shared" si="772"/>
        <v>503.09823</v>
      </c>
      <c r="G311" s="199">
        <f t="shared" si="772"/>
        <v>0</v>
      </c>
      <c r="H311" s="199">
        <f t="shared" si="14"/>
        <v>0</v>
      </c>
      <c r="I311" s="199">
        <f t="shared" ref="I311:J311" si="773">SUM(I312:I318)</f>
        <v>0</v>
      </c>
      <c r="J311" s="198">
        <f t="shared" si="773"/>
        <v>0</v>
      </c>
      <c r="K311" s="198">
        <f t="shared" si="16"/>
        <v>112.52</v>
      </c>
      <c r="L311" s="198">
        <f t="shared" ref="L311:M311" si="774">SUM(L312:L318)</f>
        <v>112.52</v>
      </c>
      <c r="M311" s="198">
        <f t="shared" si="774"/>
        <v>0</v>
      </c>
      <c r="N311" s="198">
        <f t="shared" si="18"/>
        <v>0</v>
      </c>
      <c r="O311" s="198">
        <f t="shared" ref="O311:P311" si="775">SUM(O312:O318)</f>
        <v>0</v>
      </c>
      <c r="P311" s="198">
        <f t="shared" si="775"/>
        <v>0</v>
      </c>
      <c r="Q311" s="198">
        <f t="shared" si="20"/>
        <v>196.11</v>
      </c>
      <c r="R311" s="198">
        <f t="shared" ref="R311:S311" si="776">SUM(R312:R318)</f>
        <v>196.11</v>
      </c>
      <c r="S311" s="198">
        <f t="shared" si="776"/>
        <v>0</v>
      </c>
      <c r="T311" s="198">
        <f t="shared" si="22"/>
        <v>0</v>
      </c>
      <c r="U311" s="198">
        <f t="shared" ref="U311:V311" si="777">SUM(U312:U318)</f>
        <v>0</v>
      </c>
      <c r="V311" s="198">
        <f t="shared" si="777"/>
        <v>0</v>
      </c>
      <c r="W311" s="198">
        <f t="shared" si="24"/>
        <v>0</v>
      </c>
      <c r="X311" s="198">
        <f t="shared" ref="X311:Y311" si="778">SUM(X312:X318)</f>
        <v>0</v>
      </c>
      <c r="Y311" s="198">
        <f t="shared" si="778"/>
        <v>0</v>
      </c>
      <c r="Z311" s="198">
        <f t="shared" si="26"/>
        <v>0</v>
      </c>
      <c r="AA311" s="198">
        <f t="shared" ref="AA311:AB311" si="779">SUM(AA312:AA318)</f>
        <v>0</v>
      </c>
      <c r="AB311" s="198">
        <f t="shared" si="779"/>
        <v>0</v>
      </c>
      <c r="AC311" s="198">
        <f t="shared" si="28"/>
        <v>0</v>
      </c>
      <c r="AD311" s="198">
        <f t="shared" ref="AD311:AE311" si="780">SUM(AD312:AD318)</f>
        <v>0</v>
      </c>
      <c r="AE311" s="198">
        <f t="shared" si="780"/>
        <v>0</v>
      </c>
      <c r="AF311" s="198">
        <f t="shared" si="30"/>
        <v>194.46823</v>
      </c>
      <c r="AG311" s="200">
        <f t="shared" ref="AG311:AH311" si="781">SUM(AG312:AG318)</f>
        <v>194.46823</v>
      </c>
      <c r="AH311" s="200">
        <f t="shared" si="781"/>
        <v>0</v>
      </c>
      <c r="AI311" s="201"/>
      <c r="AJ311" s="202">
        <f t="shared" si="32"/>
        <v>0</v>
      </c>
      <c r="AK311" s="200">
        <f t="shared" ref="AK311:AL311" si="782">SUM(AK312:AK318)</f>
        <v>0</v>
      </c>
      <c r="AL311" s="200">
        <f t="shared" si="782"/>
        <v>0</v>
      </c>
      <c r="AM311" s="200"/>
    </row>
    <row r="312" ht="15.75" customHeight="1" outlineLevel="2">
      <c r="A312" s="257"/>
      <c r="B312" s="258"/>
      <c r="C312" s="259"/>
      <c r="D312" s="206">
        <v>2015.0</v>
      </c>
      <c r="E312" s="193">
        <f t="shared" ref="E312:E318" si="784">SUM(F312:G312)</f>
        <v>0</v>
      </c>
      <c r="F312" s="193">
        <f t="shared" ref="F312:G312" si="783">I312+L312+O312+R312+U312+X312+AA312+AD312+AK312+AG312</f>
        <v>0</v>
      </c>
      <c r="G312" s="193">
        <f t="shared" si="783"/>
        <v>0</v>
      </c>
      <c r="H312" s="187">
        <f t="shared" si="14"/>
        <v>0</v>
      </c>
      <c r="I312" s="193"/>
      <c r="J312" s="251"/>
      <c r="K312" s="252">
        <f t="shared" si="16"/>
        <v>0</v>
      </c>
      <c r="L312" s="251"/>
      <c r="M312" s="251"/>
      <c r="N312" s="252">
        <f t="shared" si="18"/>
        <v>0</v>
      </c>
      <c r="O312" s="251"/>
      <c r="P312" s="251"/>
      <c r="Q312" s="252">
        <f t="shared" si="20"/>
        <v>0</v>
      </c>
      <c r="R312" s="251"/>
      <c r="S312" s="251"/>
      <c r="T312" s="252">
        <f t="shared" si="22"/>
        <v>0</v>
      </c>
      <c r="U312" s="251"/>
      <c r="V312" s="251"/>
      <c r="W312" s="252">
        <f t="shared" si="24"/>
        <v>0</v>
      </c>
      <c r="X312" s="251"/>
      <c r="Y312" s="251"/>
      <c r="Z312" s="252">
        <f t="shared" si="26"/>
        <v>0</v>
      </c>
      <c r="AA312" s="251"/>
      <c r="AB312" s="251"/>
      <c r="AC312" s="252">
        <f t="shared" si="28"/>
        <v>0</v>
      </c>
      <c r="AD312" s="251"/>
      <c r="AE312" s="251"/>
      <c r="AF312" s="252">
        <f t="shared" si="30"/>
        <v>0</v>
      </c>
      <c r="AG312" s="251"/>
      <c r="AH312" s="251"/>
      <c r="AI312" s="255"/>
      <c r="AJ312" s="252">
        <f t="shared" si="32"/>
        <v>0</v>
      </c>
      <c r="AK312" s="251"/>
      <c r="AL312" s="251"/>
      <c r="AM312" s="251"/>
    </row>
    <row r="313" ht="15.75" customHeight="1" outlineLevel="2">
      <c r="A313" s="257"/>
      <c r="B313" s="258"/>
      <c r="C313" s="259"/>
      <c r="D313" s="206">
        <v>2016.0</v>
      </c>
      <c r="E313" s="193">
        <f t="shared" si="784"/>
        <v>308.63</v>
      </c>
      <c r="F313" s="193">
        <f t="shared" ref="F313:G313" si="785">I313+L313+O313+R313+U313+X313+AA313+AD313+AK313+AG313</f>
        <v>308.63</v>
      </c>
      <c r="G313" s="193">
        <f t="shared" si="785"/>
        <v>0</v>
      </c>
      <c r="H313" s="187">
        <f t="shared" si="14"/>
        <v>0</v>
      </c>
      <c r="I313" s="193"/>
      <c r="J313" s="251"/>
      <c r="K313" s="253">
        <f t="shared" si="16"/>
        <v>112.52</v>
      </c>
      <c r="L313" s="254">
        <v>112.52</v>
      </c>
      <c r="M313" s="251"/>
      <c r="N313" s="252">
        <f t="shared" si="18"/>
        <v>0</v>
      </c>
      <c r="O313" s="251"/>
      <c r="P313" s="251"/>
      <c r="Q313" s="253">
        <f t="shared" si="20"/>
        <v>196.11</v>
      </c>
      <c r="R313" s="254">
        <v>196.11</v>
      </c>
      <c r="S313" s="251"/>
      <c r="T313" s="252">
        <f t="shared" si="22"/>
        <v>0</v>
      </c>
      <c r="U313" s="251"/>
      <c r="V313" s="251"/>
      <c r="W313" s="252">
        <f t="shared" si="24"/>
        <v>0</v>
      </c>
      <c r="X313" s="251"/>
      <c r="Y313" s="251"/>
      <c r="Z313" s="252">
        <f t="shared" si="26"/>
        <v>0</v>
      </c>
      <c r="AA313" s="251"/>
      <c r="AB313" s="251"/>
      <c r="AC313" s="252">
        <f t="shared" si="28"/>
        <v>0</v>
      </c>
      <c r="AD313" s="251"/>
      <c r="AE313" s="251"/>
      <c r="AF313" s="252">
        <f t="shared" si="30"/>
        <v>0</v>
      </c>
      <c r="AG313" s="251"/>
      <c r="AH313" s="251"/>
      <c r="AI313" s="255"/>
      <c r="AJ313" s="252">
        <f t="shared" si="32"/>
        <v>0</v>
      </c>
      <c r="AK313" s="251"/>
      <c r="AL313" s="251"/>
      <c r="AM313" s="251"/>
    </row>
    <row r="314" ht="15.75" customHeight="1" outlineLevel="2">
      <c r="A314" s="257"/>
      <c r="B314" s="258"/>
      <c r="C314" s="259"/>
      <c r="D314" s="206">
        <v>2017.0</v>
      </c>
      <c r="E314" s="193">
        <f t="shared" si="784"/>
        <v>194.46823</v>
      </c>
      <c r="F314" s="193">
        <f t="shared" ref="F314:G314" si="786">I314+L314+O314+R314+U314+X314+AA314+AD314+AK314+AG314</f>
        <v>194.46823</v>
      </c>
      <c r="G314" s="193">
        <f t="shared" si="786"/>
        <v>0</v>
      </c>
      <c r="H314" s="187">
        <f t="shared" si="14"/>
        <v>0</v>
      </c>
      <c r="I314" s="193"/>
      <c r="J314" s="251"/>
      <c r="K314" s="252">
        <f t="shared" si="16"/>
        <v>0</v>
      </c>
      <c r="L314" s="251"/>
      <c r="M314" s="251"/>
      <c r="N314" s="252">
        <f t="shared" si="18"/>
        <v>0</v>
      </c>
      <c r="O314" s="251"/>
      <c r="P314" s="251"/>
      <c r="Q314" s="252">
        <f t="shared" si="20"/>
        <v>0</v>
      </c>
      <c r="R314" s="251"/>
      <c r="S314" s="251"/>
      <c r="T314" s="252">
        <f t="shared" si="22"/>
        <v>0</v>
      </c>
      <c r="U314" s="251"/>
      <c r="V314" s="251"/>
      <c r="W314" s="252">
        <f t="shared" si="24"/>
        <v>0</v>
      </c>
      <c r="X314" s="251"/>
      <c r="Y314" s="251"/>
      <c r="Z314" s="252">
        <f t="shared" si="26"/>
        <v>0</v>
      </c>
      <c r="AA314" s="251"/>
      <c r="AB314" s="251"/>
      <c r="AC314" s="252">
        <f t="shared" si="28"/>
        <v>0</v>
      </c>
      <c r="AD314" s="251"/>
      <c r="AE314" s="251"/>
      <c r="AF314" s="253">
        <f t="shared" si="30"/>
        <v>194.46823</v>
      </c>
      <c r="AG314" s="254">
        <v>194.46823</v>
      </c>
      <c r="AH314" s="251"/>
      <c r="AI314" s="256" t="s">
        <v>456</v>
      </c>
      <c r="AJ314" s="252">
        <f t="shared" si="32"/>
        <v>0</v>
      </c>
      <c r="AK314" s="251"/>
      <c r="AL314" s="251"/>
      <c r="AM314" s="251"/>
    </row>
    <row r="315" ht="15.75" customHeight="1" outlineLevel="2">
      <c r="A315" s="257"/>
      <c r="B315" s="258"/>
      <c r="C315" s="259"/>
      <c r="D315" s="206">
        <v>2018.0</v>
      </c>
      <c r="E315" s="193">
        <f t="shared" si="784"/>
        <v>0</v>
      </c>
      <c r="F315" s="193">
        <f t="shared" ref="F315:G315" si="787">I315+L315+O315+R315+U315+X315+AA315+AD315+AK315+AG315</f>
        <v>0</v>
      </c>
      <c r="G315" s="193">
        <f t="shared" si="787"/>
        <v>0</v>
      </c>
      <c r="H315" s="187">
        <f t="shared" si="14"/>
        <v>0</v>
      </c>
      <c r="I315" s="193"/>
      <c r="J315" s="251"/>
      <c r="K315" s="252">
        <f t="shared" si="16"/>
        <v>0</v>
      </c>
      <c r="L315" s="251"/>
      <c r="M315" s="251"/>
      <c r="N315" s="252">
        <f t="shared" si="18"/>
        <v>0</v>
      </c>
      <c r="O315" s="251"/>
      <c r="P315" s="251"/>
      <c r="Q315" s="252">
        <f t="shared" si="20"/>
        <v>0</v>
      </c>
      <c r="R315" s="251"/>
      <c r="S315" s="251"/>
      <c r="T315" s="252">
        <f t="shared" si="22"/>
        <v>0</v>
      </c>
      <c r="U315" s="251"/>
      <c r="V315" s="251"/>
      <c r="W315" s="252">
        <f t="shared" si="24"/>
        <v>0</v>
      </c>
      <c r="X315" s="251"/>
      <c r="Y315" s="251"/>
      <c r="Z315" s="252">
        <f t="shared" si="26"/>
        <v>0</v>
      </c>
      <c r="AA315" s="251"/>
      <c r="AB315" s="251"/>
      <c r="AC315" s="252">
        <f t="shared" si="28"/>
        <v>0</v>
      </c>
      <c r="AD315" s="251"/>
      <c r="AE315" s="251"/>
      <c r="AF315" s="252">
        <f t="shared" si="30"/>
        <v>0</v>
      </c>
      <c r="AG315" s="251"/>
      <c r="AH315" s="251"/>
      <c r="AI315" s="255"/>
      <c r="AJ315" s="252">
        <f t="shared" si="32"/>
        <v>0</v>
      </c>
      <c r="AK315" s="251"/>
      <c r="AL315" s="251"/>
      <c r="AM315" s="251"/>
    </row>
    <row r="316" ht="15.75" customHeight="1" outlineLevel="2">
      <c r="A316" s="257"/>
      <c r="B316" s="258"/>
      <c r="C316" s="259"/>
      <c r="D316" s="206">
        <v>2019.0</v>
      </c>
      <c r="E316" s="193">
        <f t="shared" si="784"/>
        <v>0</v>
      </c>
      <c r="F316" s="193">
        <f t="shared" ref="F316:G316" si="788">I316+L316+O316+R316+U316+X316+AA316+AD316+AK316+AG316</f>
        <v>0</v>
      </c>
      <c r="G316" s="193">
        <f t="shared" si="788"/>
        <v>0</v>
      </c>
      <c r="H316" s="187">
        <f t="shared" si="14"/>
        <v>0</v>
      </c>
      <c r="I316" s="193"/>
      <c r="J316" s="251"/>
      <c r="K316" s="252">
        <f t="shared" si="16"/>
        <v>0</v>
      </c>
      <c r="L316" s="251"/>
      <c r="M316" s="251"/>
      <c r="N316" s="252">
        <f t="shared" si="18"/>
        <v>0</v>
      </c>
      <c r="O316" s="251"/>
      <c r="P316" s="251"/>
      <c r="Q316" s="252">
        <f t="shared" si="20"/>
        <v>0</v>
      </c>
      <c r="R316" s="251"/>
      <c r="S316" s="251"/>
      <c r="T316" s="252">
        <f t="shared" si="22"/>
        <v>0</v>
      </c>
      <c r="U316" s="251"/>
      <c r="V316" s="251"/>
      <c r="W316" s="252">
        <f t="shared" si="24"/>
        <v>0</v>
      </c>
      <c r="X316" s="251"/>
      <c r="Y316" s="251"/>
      <c r="Z316" s="252">
        <f t="shared" si="26"/>
        <v>0</v>
      </c>
      <c r="AA316" s="251"/>
      <c r="AB316" s="251"/>
      <c r="AC316" s="252">
        <f t="shared" si="28"/>
        <v>0</v>
      </c>
      <c r="AD316" s="251"/>
      <c r="AE316" s="251"/>
      <c r="AF316" s="252">
        <f t="shared" si="30"/>
        <v>0</v>
      </c>
      <c r="AG316" s="251"/>
      <c r="AH316" s="251"/>
      <c r="AI316" s="255"/>
      <c r="AJ316" s="252">
        <f t="shared" si="32"/>
        <v>0</v>
      </c>
      <c r="AK316" s="251"/>
      <c r="AL316" s="251"/>
      <c r="AM316" s="251"/>
    </row>
    <row r="317" ht="15.75" customHeight="1" outlineLevel="2">
      <c r="A317" s="257"/>
      <c r="B317" s="258"/>
      <c r="C317" s="259"/>
      <c r="D317" s="206">
        <v>2020.0</v>
      </c>
      <c r="E317" s="193">
        <f t="shared" si="784"/>
        <v>0</v>
      </c>
      <c r="F317" s="193">
        <f t="shared" ref="F317:G317" si="789">I317+L317+O317+R317+U317+X317+AA317+AD317+AK317+AG317</f>
        <v>0</v>
      </c>
      <c r="G317" s="193">
        <f t="shared" si="789"/>
        <v>0</v>
      </c>
      <c r="H317" s="187">
        <f t="shared" si="14"/>
        <v>0</v>
      </c>
      <c r="I317" s="193"/>
      <c r="J317" s="251"/>
      <c r="K317" s="252">
        <f t="shared" si="16"/>
        <v>0</v>
      </c>
      <c r="L317" s="251"/>
      <c r="M317" s="251"/>
      <c r="N317" s="252">
        <f t="shared" si="18"/>
        <v>0</v>
      </c>
      <c r="O317" s="251"/>
      <c r="P317" s="251"/>
      <c r="Q317" s="252">
        <f t="shared" si="20"/>
        <v>0</v>
      </c>
      <c r="R317" s="251"/>
      <c r="S317" s="251"/>
      <c r="T317" s="252">
        <f t="shared" si="22"/>
        <v>0</v>
      </c>
      <c r="U317" s="251"/>
      <c r="V317" s="251"/>
      <c r="W317" s="252">
        <f t="shared" si="24"/>
        <v>0</v>
      </c>
      <c r="X317" s="251"/>
      <c r="Y317" s="251"/>
      <c r="Z317" s="252">
        <f t="shared" si="26"/>
        <v>0</v>
      </c>
      <c r="AA317" s="251"/>
      <c r="AB317" s="251"/>
      <c r="AC317" s="252">
        <f t="shared" si="28"/>
        <v>0</v>
      </c>
      <c r="AD317" s="251"/>
      <c r="AE317" s="251"/>
      <c r="AF317" s="252">
        <f t="shared" si="30"/>
        <v>0</v>
      </c>
      <c r="AG317" s="251"/>
      <c r="AH317" s="251"/>
      <c r="AI317" s="255"/>
      <c r="AJ317" s="252">
        <f t="shared" si="32"/>
        <v>0</v>
      </c>
      <c r="AK317" s="251"/>
      <c r="AL317" s="251"/>
      <c r="AM317" s="251"/>
    </row>
    <row r="318" ht="15.75" customHeight="1" outlineLevel="2">
      <c r="A318" s="257"/>
      <c r="B318" s="258"/>
      <c r="C318" s="259"/>
      <c r="D318" s="213">
        <v>2021.0</v>
      </c>
      <c r="E318" s="193">
        <f t="shared" si="784"/>
        <v>0</v>
      </c>
      <c r="F318" s="193">
        <f t="shared" ref="F318:G318" si="790">I318+L318+O318+R318+U318+X318+AA318+AD318+AK318+AG318</f>
        <v>0</v>
      </c>
      <c r="G318" s="193">
        <f t="shared" si="790"/>
        <v>0</v>
      </c>
      <c r="H318" s="187">
        <f t="shared" si="14"/>
        <v>0</v>
      </c>
      <c r="I318" s="193"/>
      <c r="J318" s="251"/>
      <c r="K318" s="252">
        <f t="shared" si="16"/>
        <v>0</v>
      </c>
      <c r="L318" s="251"/>
      <c r="M318" s="251"/>
      <c r="N318" s="252">
        <f t="shared" si="18"/>
        <v>0</v>
      </c>
      <c r="O318" s="251"/>
      <c r="P318" s="251"/>
      <c r="Q318" s="252">
        <f t="shared" si="20"/>
        <v>0</v>
      </c>
      <c r="R318" s="251"/>
      <c r="S318" s="251"/>
      <c r="T318" s="252">
        <f t="shared" si="22"/>
        <v>0</v>
      </c>
      <c r="U318" s="251"/>
      <c r="V318" s="251"/>
      <c r="W318" s="252">
        <f t="shared" si="24"/>
        <v>0</v>
      </c>
      <c r="X318" s="251"/>
      <c r="Y318" s="251"/>
      <c r="Z318" s="252">
        <f t="shared" si="26"/>
        <v>0</v>
      </c>
      <c r="AA318" s="251"/>
      <c r="AB318" s="251"/>
      <c r="AC318" s="252">
        <f t="shared" si="28"/>
        <v>0</v>
      </c>
      <c r="AD318" s="251"/>
      <c r="AE318" s="251"/>
      <c r="AF318" s="252">
        <f t="shared" si="30"/>
        <v>0</v>
      </c>
      <c r="AG318" s="251"/>
      <c r="AH318" s="251"/>
      <c r="AI318" s="255"/>
      <c r="AJ318" s="252">
        <f t="shared" si="32"/>
        <v>0</v>
      </c>
      <c r="AK318" s="251"/>
      <c r="AL318" s="251"/>
      <c r="AM318" s="251"/>
    </row>
    <row r="319" ht="15.75" customHeight="1" outlineLevel="1">
      <c r="A319" s="195">
        <v>38.0</v>
      </c>
      <c r="B319" s="196" t="s">
        <v>466</v>
      </c>
      <c r="C319" s="197" t="s">
        <v>467</v>
      </c>
      <c r="D319" s="198"/>
      <c r="E319" s="199">
        <f t="shared" ref="E319:G319" si="791">SUM(E320:E326)</f>
        <v>925.599</v>
      </c>
      <c r="F319" s="199">
        <f t="shared" si="791"/>
        <v>286.08</v>
      </c>
      <c r="G319" s="199">
        <f t="shared" si="791"/>
        <v>639.519</v>
      </c>
      <c r="H319" s="199">
        <f t="shared" si="14"/>
        <v>0</v>
      </c>
      <c r="I319" s="199">
        <f t="shared" ref="I319:J319" si="792">SUM(I320:I326)</f>
        <v>0</v>
      </c>
      <c r="J319" s="198">
        <f t="shared" si="792"/>
        <v>0</v>
      </c>
      <c r="K319" s="198">
        <f t="shared" si="16"/>
        <v>49.586</v>
      </c>
      <c r="L319" s="198">
        <f t="shared" ref="L319:M319" si="793">SUM(L320:L326)</f>
        <v>0</v>
      </c>
      <c r="M319" s="198">
        <f t="shared" si="793"/>
        <v>49.586</v>
      </c>
      <c r="N319" s="198">
        <f t="shared" si="18"/>
        <v>62.216</v>
      </c>
      <c r="O319" s="198">
        <f t="shared" ref="O319:P319" si="794">SUM(O320:O326)</f>
        <v>0</v>
      </c>
      <c r="P319" s="198">
        <f t="shared" si="794"/>
        <v>62.216</v>
      </c>
      <c r="Q319" s="198">
        <f t="shared" si="20"/>
        <v>0</v>
      </c>
      <c r="R319" s="198">
        <f t="shared" ref="R319:S319" si="795">SUM(R320:R326)</f>
        <v>0</v>
      </c>
      <c r="S319" s="198">
        <f t="shared" si="795"/>
        <v>0</v>
      </c>
      <c r="T319" s="198">
        <f t="shared" si="22"/>
        <v>0</v>
      </c>
      <c r="U319" s="198">
        <f t="shared" ref="U319:V319" si="796">SUM(U320:U326)</f>
        <v>0</v>
      </c>
      <c r="V319" s="198">
        <f t="shared" si="796"/>
        <v>0</v>
      </c>
      <c r="W319" s="198">
        <f t="shared" si="24"/>
        <v>0</v>
      </c>
      <c r="X319" s="198">
        <f t="shared" ref="X319:Y319" si="797">SUM(X320:X326)</f>
        <v>0</v>
      </c>
      <c r="Y319" s="198">
        <f t="shared" si="797"/>
        <v>0</v>
      </c>
      <c r="Z319" s="198">
        <f t="shared" si="26"/>
        <v>79.08</v>
      </c>
      <c r="AA319" s="198">
        <f t="shared" ref="AA319:AB319" si="798">SUM(AA320:AA326)</f>
        <v>79.08</v>
      </c>
      <c r="AB319" s="198">
        <f t="shared" si="798"/>
        <v>0</v>
      </c>
      <c r="AC319" s="198">
        <f t="shared" si="28"/>
        <v>0</v>
      </c>
      <c r="AD319" s="198">
        <f t="shared" ref="AD319:AE319" si="799">SUM(AD320:AD326)</f>
        <v>0</v>
      </c>
      <c r="AE319" s="198">
        <f t="shared" si="799"/>
        <v>0</v>
      </c>
      <c r="AF319" s="198">
        <f t="shared" si="30"/>
        <v>734.717</v>
      </c>
      <c r="AG319" s="200">
        <f t="shared" ref="AG319:AH319" si="800">SUM(AG320:AG326)</f>
        <v>207</v>
      </c>
      <c r="AH319" s="200">
        <f t="shared" si="800"/>
        <v>527.717</v>
      </c>
      <c r="AI319" s="201"/>
      <c r="AJ319" s="202">
        <f t="shared" si="32"/>
        <v>0</v>
      </c>
      <c r="AK319" s="200">
        <f t="shared" ref="AK319:AL319" si="801">SUM(AK320:AK326)</f>
        <v>0</v>
      </c>
      <c r="AL319" s="200">
        <f t="shared" si="801"/>
        <v>0</v>
      </c>
      <c r="AM319" s="200"/>
    </row>
    <row r="320" ht="15.75" customHeight="1" outlineLevel="2">
      <c r="A320" s="257"/>
      <c r="B320" s="258"/>
      <c r="C320" s="259"/>
      <c r="D320" s="206">
        <v>2015.0</v>
      </c>
      <c r="E320" s="193">
        <f t="shared" ref="E320:E326" si="803">SUM(F320:G320)</f>
        <v>0</v>
      </c>
      <c r="F320" s="193">
        <f t="shared" ref="F320:G320" si="802">I320+L320+O320+R320+U320+X320+AA320+AD320+AK320+AG320</f>
        <v>0</v>
      </c>
      <c r="G320" s="193">
        <f t="shared" si="802"/>
        <v>0</v>
      </c>
      <c r="H320" s="187">
        <f t="shared" si="14"/>
        <v>0</v>
      </c>
      <c r="I320" s="193"/>
      <c r="J320" s="251"/>
      <c r="K320" s="252">
        <f t="shared" si="16"/>
        <v>0</v>
      </c>
      <c r="L320" s="251"/>
      <c r="M320" s="251"/>
      <c r="N320" s="252">
        <f t="shared" si="18"/>
        <v>0</v>
      </c>
      <c r="O320" s="251"/>
      <c r="P320" s="251"/>
      <c r="Q320" s="252">
        <f t="shared" si="20"/>
        <v>0</v>
      </c>
      <c r="R320" s="251"/>
      <c r="S320" s="251"/>
      <c r="T320" s="252">
        <f t="shared" si="22"/>
        <v>0</v>
      </c>
      <c r="U320" s="251"/>
      <c r="V320" s="251"/>
      <c r="W320" s="252">
        <f t="shared" si="24"/>
        <v>0</v>
      </c>
      <c r="X320" s="251"/>
      <c r="Y320" s="251"/>
      <c r="Z320" s="252">
        <f t="shared" si="26"/>
        <v>0</v>
      </c>
      <c r="AA320" s="251"/>
      <c r="AB320" s="251"/>
      <c r="AC320" s="252">
        <f t="shared" si="28"/>
        <v>0</v>
      </c>
      <c r="AD320" s="251"/>
      <c r="AE320" s="251"/>
      <c r="AF320" s="252">
        <f t="shared" si="30"/>
        <v>0</v>
      </c>
      <c r="AG320" s="251"/>
      <c r="AH320" s="251"/>
      <c r="AI320" s="255"/>
      <c r="AJ320" s="252">
        <f t="shared" si="32"/>
        <v>0</v>
      </c>
      <c r="AK320" s="251"/>
      <c r="AL320" s="251"/>
      <c r="AM320" s="251"/>
    </row>
    <row r="321" ht="15.75" customHeight="1" outlineLevel="2">
      <c r="A321" s="257"/>
      <c r="B321" s="258"/>
      <c r="C321" s="259"/>
      <c r="D321" s="206">
        <v>2016.0</v>
      </c>
      <c r="E321" s="193">
        <f t="shared" si="803"/>
        <v>79.08</v>
      </c>
      <c r="F321" s="193">
        <f t="shared" ref="F321:G321" si="804">I321+L321+O321+R321+U321+X321+AA321+AD321+AK321+AG321</f>
        <v>79.08</v>
      </c>
      <c r="G321" s="193">
        <f t="shared" si="804"/>
        <v>0</v>
      </c>
      <c r="H321" s="187">
        <f t="shared" si="14"/>
        <v>0</v>
      </c>
      <c r="I321" s="193"/>
      <c r="J321" s="251"/>
      <c r="K321" s="252">
        <f t="shared" si="16"/>
        <v>0</v>
      </c>
      <c r="L321" s="251"/>
      <c r="M321" s="251"/>
      <c r="N321" s="252">
        <f t="shared" si="18"/>
        <v>0</v>
      </c>
      <c r="O321" s="251"/>
      <c r="P321" s="251"/>
      <c r="Q321" s="252">
        <f t="shared" si="20"/>
        <v>0</v>
      </c>
      <c r="R321" s="251"/>
      <c r="S321" s="251"/>
      <c r="T321" s="252">
        <f t="shared" si="22"/>
        <v>0</v>
      </c>
      <c r="U321" s="251"/>
      <c r="V321" s="251"/>
      <c r="W321" s="252">
        <f t="shared" si="24"/>
        <v>0</v>
      </c>
      <c r="X321" s="251"/>
      <c r="Y321" s="251"/>
      <c r="Z321" s="253">
        <f t="shared" si="26"/>
        <v>79.08</v>
      </c>
      <c r="AA321" s="254">
        <v>79.08</v>
      </c>
      <c r="AB321" s="251"/>
      <c r="AC321" s="252">
        <f t="shared" si="28"/>
        <v>0</v>
      </c>
      <c r="AD321" s="251"/>
      <c r="AE321" s="251"/>
      <c r="AF321" s="253">
        <f t="shared" si="30"/>
        <v>0</v>
      </c>
      <c r="AG321" s="254"/>
      <c r="AH321" s="254"/>
      <c r="AI321" s="255"/>
      <c r="AJ321" s="252">
        <f t="shared" si="32"/>
        <v>0</v>
      </c>
      <c r="AK321" s="251"/>
      <c r="AL321" s="251"/>
      <c r="AM321" s="251"/>
    </row>
    <row r="322" ht="15.75" customHeight="1" outlineLevel="2">
      <c r="A322" s="257"/>
      <c r="B322" s="258"/>
      <c r="C322" s="259"/>
      <c r="D322" s="206">
        <v>2017.0</v>
      </c>
      <c r="E322" s="193">
        <f t="shared" si="803"/>
        <v>62.216</v>
      </c>
      <c r="F322" s="193">
        <f t="shared" ref="F322:G322" si="805">I322+L322+O322+R322+U322+X322+AA322+AD322+AK322+AG322</f>
        <v>0</v>
      </c>
      <c r="G322" s="193">
        <f t="shared" si="805"/>
        <v>62.216</v>
      </c>
      <c r="H322" s="187">
        <f t="shared" si="14"/>
        <v>0</v>
      </c>
      <c r="I322" s="193"/>
      <c r="J322" s="251"/>
      <c r="K322" s="252">
        <f t="shared" si="16"/>
        <v>0</v>
      </c>
      <c r="L322" s="251"/>
      <c r="M322" s="251"/>
      <c r="N322" s="252">
        <f t="shared" si="18"/>
        <v>62.216</v>
      </c>
      <c r="O322" s="251"/>
      <c r="P322" s="254">
        <v>62.216</v>
      </c>
      <c r="Q322" s="252">
        <f t="shared" si="20"/>
        <v>0</v>
      </c>
      <c r="R322" s="251"/>
      <c r="S322" s="251"/>
      <c r="T322" s="252">
        <f t="shared" si="22"/>
        <v>0</v>
      </c>
      <c r="U322" s="251"/>
      <c r="V322" s="251"/>
      <c r="W322" s="252">
        <f t="shared" si="24"/>
        <v>0</v>
      </c>
      <c r="X322" s="251"/>
      <c r="Y322" s="251"/>
      <c r="Z322" s="252">
        <f t="shared" si="26"/>
        <v>0</v>
      </c>
      <c r="AA322" s="251"/>
      <c r="AB322" s="251"/>
      <c r="AC322" s="252">
        <f t="shared" si="28"/>
        <v>0</v>
      </c>
      <c r="AD322" s="251"/>
      <c r="AE322" s="251"/>
      <c r="AF322" s="252">
        <f t="shared" si="30"/>
        <v>0</v>
      </c>
      <c r="AG322" s="251"/>
      <c r="AH322" s="251"/>
      <c r="AI322" s="255"/>
      <c r="AJ322" s="252">
        <f t="shared" si="32"/>
        <v>0</v>
      </c>
      <c r="AK322" s="251"/>
      <c r="AL322" s="251"/>
      <c r="AM322" s="251"/>
    </row>
    <row r="323" ht="15.75" customHeight="1" outlineLevel="2">
      <c r="A323" s="257"/>
      <c r="B323" s="258"/>
      <c r="C323" s="259"/>
      <c r="D323" s="206">
        <v>2018.0</v>
      </c>
      <c r="E323" s="193">
        <f t="shared" si="803"/>
        <v>0</v>
      </c>
      <c r="F323" s="193">
        <f t="shared" ref="F323:G323" si="806">I323+L323+O323+R323+U323+X323+AA323+AD323+AK323+AG323</f>
        <v>0</v>
      </c>
      <c r="G323" s="193">
        <f t="shared" si="806"/>
        <v>0</v>
      </c>
      <c r="H323" s="187">
        <f t="shared" si="14"/>
        <v>0</v>
      </c>
      <c r="I323" s="193"/>
      <c r="J323" s="251"/>
      <c r="K323" s="252">
        <f t="shared" si="16"/>
        <v>0</v>
      </c>
      <c r="L323" s="251"/>
      <c r="M323" s="251"/>
      <c r="N323" s="252">
        <f t="shared" si="18"/>
        <v>0</v>
      </c>
      <c r="O323" s="251"/>
      <c r="P323" s="251"/>
      <c r="Q323" s="252">
        <f t="shared" si="20"/>
        <v>0</v>
      </c>
      <c r="R323" s="251"/>
      <c r="S323" s="251"/>
      <c r="T323" s="252">
        <f t="shared" si="22"/>
        <v>0</v>
      </c>
      <c r="U323" s="251"/>
      <c r="V323" s="251"/>
      <c r="W323" s="252">
        <f t="shared" si="24"/>
        <v>0</v>
      </c>
      <c r="X323" s="251"/>
      <c r="Y323" s="251"/>
      <c r="Z323" s="252">
        <f t="shared" si="26"/>
        <v>0</v>
      </c>
      <c r="AA323" s="251"/>
      <c r="AB323" s="251"/>
      <c r="AC323" s="252">
        <f t="shared" si="28"/>
        <v>0</v>
      </c>
      <c r="AD323" s="251"/>
      <c r="AE323" s="251"/>
      <c r="AF323" s="252">
        <f t="shared" si="30"/>
        <v>0</v>
      </c>
      <c r="AG323" s="251"/>
      <c r="AH323" s="251"/>
      <c r="AI323" s="255"/>
      <c r="AJ323" s="252">
        <f t="shared" si="32"/>
        <v>0</v>
      </c>
      <c r="AK323" s="251"/>
      <c r="AL323" s="251"/>
      <c r="AM323" s="251"/>
    </row>
    <row r="324" ht="15.75" customHeight="1" outlineLevel="2">
      <c r="A324" s="257"/>
      <c r="B324" s="258"/>
      <c r="C324" s="259"/>
      <c r="D324" s="206">
        <v>2019.0</v>
      </c>
      <c r="E324" s="193">
        <f t="shared" si="803"/>
        <v>0</v>
      </c>
      <c r="F324" s="193">
        <f t="shared" ref="F324:G324" si="807">I324+L324+O324+R324+U324+X324+AA324+AD324+AK324+AG324</f>
        <v>0</v>
      </c>
      <c r="G324" s="193">
        <f t="shared" si="807"/>
        <v>0</v>
      </c>
      <c r="H324" s="187">
        <f t="shared" si="14"/>
        <v>0</v>
      </c>
      <c r="I324" s="193"/>
      <c r="J324" s="251"/>
      <c r="K324" s="252">
        <f t="shared" si="16"/>
        <v>0</v>
      </c>
      <c r="L324" s="251"/>
      <c r="M324" s="251"/>
      <c r="N324" s="252">
        <f t="shared" si="18"/>
        <v>0</v>
      </c>
      <c r="O324" s="251"/>
      <c r="P324" s="251"/>
      <c r="Q324" s="252">
        <f t="shared" si="20"/>
        <v>0</v>
      </c>
      <c r="R324" s="251"/>
      <c r="S324" s="251"/>
      <c r="T324" s="252">
        <f t="shared" si="22"/>
        <v>0</v>
      </c>
      <c r="U324" s="251"/>
      <c r="V324" s="251"/>
      <c r="W324" s="252">
        <f t="shared" si="24"/>
        <v>0</v>
      </c>
      <c r="X324" s="251"/>
      <c r="Y324" s="251"/>
      <c r="Z324" s="252">
        <f t="shared" si="26"/>
        <v>0</v>
      </c>
      <c r="AA324" s="251"/>
      <c r="AB324" s="251"/>
      <c r="AC324" s="252">
        <f t="shared" si="28"/>
        <v>0</v>
      </c>
      <c r="AD324" s="251"/>
      <c r="AE324" s="251"/>
      <c r="AF324" s="252">
        <f t="shared" si="30"/>
        <v>0</v>
      </c>
      <c r="AG324" s="251"/>
      <c r="AH324" s="251"/>
      <c r="AI324" s="255"/>
      <c r="AJ324" s="252">
        <f t="shared" si="32"/>
        <v>0</v>
      </c>
      <c r="AK324" s="251"/>
      <c r="AL324" s="251"/>
      <c r="AM324" s="251"/>
    </row>
    <row r="325" ht="15.75" customHeight="1" outlineLevel="2">
      <c r="A325" s="257"/>
      <c r="B325" s="258"/>
      <c r="C325" s="259"/>
      <c r="D325" s="206">
        <v>2020.0</v>
      </c>
      <c r="E325" s="193">
        <f t="shared" si="803"/>
        <v>784.303</v>
      </c>
      <c r="F325" s="193">
        <f t="shared" ref="F325:G325" si="808">I325+L325+O325+R325+U325+X325+AA325+AD325+AK325+AG325</f>
        <v>207</v>
      </c>
      <c r="G325" s="193">
        <f t="shared" si="808"/>
        <v>577.303</v>
      </c>
      <c r="H325" s="187">
        <f t="shared" si="14"/>
        <v>0</v>
      </c>
      <c r="I325" s="193"/>
      <c r="J325" s="251"/>
      <c r="K325" s="252">
        <f t="shared" si="16"/>
        <v>49.586</v>
      </c>
      <c r="L325" s="251"/>
      <c r="M325" s="254">
        <v>49.586</v>
      </c>
      <c r="N325" s="253">
        <f t="shared" si="18"/>
        <v>0</v>
      </c>
      <c r="O325" s="254"/>
      <c r="P325" s="251"/>
      <c r="Q325" s="252">
        <f t="shared" si="20"/>
        <v>0</v>
      </c>
      <c r="R325" s="251"/>
      <c r="S325" s="251"/>
      <c r="T325" s="252">
        <f t="shared" si="22"/>
        <v>0</v>
      </c>
      <c r="U325" s="251"/>
      <c r="V325" s="251"/>
      <c r="W325" s="252">
        <f t="shared" si="24"/>
        <v>0</v>
      </c>
      <c r="X325" s="251"/>
      <c r="Y325" s="251"/>
      <c r="Z325" s="252">
        <f t="shared" si="26"/>
        <v>0</v>
      </c>
      <c r="AA325" s="251"/>
      <c r="AB325" s="251"/>
      <c r="AC325" s="252">
        <f t="shared" si="28"/>
        <v>0</v>
      </c>
      <c r="AD325" s="251"/>
      <c r="AE325" s="251"/>
      <c r="AF325" s="253">
        <f t="shared" si="30"/>
        <v>734.717</v>
      </c>
      <c r="AG325" s="254">
        <f>58+50+99</f>
        <v>207</v>
      </c>
      <c r="AH325" s="254">
        <v>527.717</v>
      </c>
      <c r="AI325" s="256" t="s">
        <v>468</v>
      </c>
      <c r="AJ325" s="252">
        <f t="shared" si="32"/>
        <v>0</v>
      </c>
      <c r="AK325" s="251"/>
      <c r="AL325" s="251"/>
      <c r="AM325" s="251"/>
    </row>
    <row r="326" ht="15.75" customHeight="1" outlineLevel="2">
      <c r="A326" s="257"/>
      <c r="B326" s="258"/>
      <c r="C326" s="259"/>
      <c r="D326" s="213">
        <v>2021.0</v>
      </c>
      <c r="E326" s="193">
        <f t="shared" si="803"/>
        <v>0</v>
      </c>
      <c r="F326" s="193">
        <f t="shared" ref="F326:G326" si="809">I326+L326+O326+R326+U326+X326+AA326+AD326+AK326+AG326</f>
        <v>0</v>
      </c>
      <c r="G326" s="193">
        <f t="shared" si="809"/>
        <v>0</v>
      </c>
      <c r="H326" s="187">
        <f t="shared" si="14"/>
        <v>0</v>
      </c>
      <c r="I326" s="193"/>
      <c r="J326" s="251"/>
      <c r="K326" s="252">
        <f t="shared" si="16"/>
        <v>0</v>
      </c>
      <c r="L326" s="251"/>
      <c r="M326" s="254"/>
      <c r="N326" s="252">
        <f t="shared" si="18"/>
        <v>0</v>
      </c>
      <c r="O326" s="251"/>
      <c r="P326" s="251"/>
      <c r="Q326" s="252">
        <f t="shared" si="20"/>
        <v>0</v>
      </c>
      <c r="R326" s="251"/>
      <c r="S326" s="251"/>
      <c r="T326" s="252">
        <f t="shared" si="22"/>
        <v>0</v>
      </c>
      <c r="U326" s="251"/>
      <c r="V326" s="251"/>
      <c r="W326" s="252">
        <f t="shared" si="24"/>
        <v>0</v>
      </c>
      <c r="X326" s="251"/>
      <c r="Y326" s="251"/>
      <c r="Z326" s="252">
        <f t="shared" si="26"/>
        <v>0</v>
      </c>
      <c r="AA326" s="251"/>
      <c r="AB326" s="251"/>
      <c r="AC326" s="252">
        <f t="shared" si="28"/>
        <v>0</v>
      </c>
      <c r="AD326" s="251"/>
      <c r="AE326" s="251"/>
      <c r="AF326" s="253">
        <f t="shared" si="30"/>
        <v>0</v>
      </c>
      <c r="AG326" s="254"/>
      <c r="AH326" s="254"/>
      <c r="AI326" s="255"/>
      <c r="AJ326" s="252">
        <f t="shared" si="32"/>
        <v>0</v>
      </c>
      <c r="AK326" s="251"/>
      <c r="AL326" s="251"/>
      <c r="AM326" s="251"/>
    </row>
    <row r="327" ht="15.75" customHeight="1" outlineLevel="1">
      <c r="A327" s="195">
        <v>38.0</v>
      </c>
      <c r="B327" s="196" t="s">
        <v>466</v>
      </c>
      <c r="C327" s="197" t="s">
        <v>469</v>
      </c>
      <c r="D327" s="198"/>
      <c r="E327" s="199">
        <f t="shared" ref="E327:G327" si="810">SUM(E328:E334)</f>
        <v>1131.78547</v>
      </c>
      <c r="F327" s="199">
        <f t="shared" si="810"/>
        <v>1081.8</v>
      </c>
      <c r="G327" s="199">
        <f t="shared" si="810"/>
        <v>49.98547</v>
      </c>
      <c r="H327" s="199">
        <f t="shared" si="14"/>
        <v>0</v>
      </c>
      <c r="I327" s="199">
        <f t="shared" ref="I327:J327" si="811">SUM(I328:I334)</f>
        <v>0</v>
      </c>
      <c r="J327" s="198">
        <f t="shared" si="811"/>
        <v>0</v>
      </c>
      <c r="K327" s="198">
        <f t="shared" si="16"/>
        <v>0</v>
      </c>
      <c r="L327" s="198">
        <f t="shared" ref="L327:M327" si="812">SUM(L328:L334)</f>
        <v>0</v>
      </c>
      <c r="M327" s="198">
        <f t="shared" si="812"/>
        <v>0</v>
      </c>
      <c r="N327" s="198">
        <f t="shared" si="18"/>
        <v>754.98547</v>
      </c>
      <c r="O327" s="198">
        <f t="shared" ref="O327:P327" si="813">SUM(O328:O334)</f>
        <v>705</v>
      </c>
      <c r="P327" s="198">
        <f t="shared" si="813"/>
        <v>49.98547</v>
      </c>
      <c r="Q327" s="198">
        <f t="shared" si="20"/>
        <v>105.7</v>
      </c>
      <c r="R327" s="198">
        <f t="shared" ref="R327:S327" si="814">SUM(R328:R334)</f>
        <v>105.7</v>
      </c>
      <c r="S327" s="198">
        <f t="shared" si="814"/>
        <v>0</v>
      </c>
      <c r="T327" s="198">
        <f t="shared" si="22"/>
        <v>0</v>
      </c>
      <c r="U327" s="198">
        <f t="shared" ref="U327:V327" si="815">SUM(U328:U334)</f>
        <v>0</v>
      </c>
      <c r="V327" s="198">
        <f t="shared" si="815"/>
        <v>0</v>
      </c>
      <c r="W327" s="198">
        <f t="shared" si="24"/>
        <v>0</v>
      </c>
      <c r="X327" s="198">
        <f t="shared" ref="X327:Y327" si="816">SUM(X328:X334)</f>
        <v>0</v>
      </c>
      <c r="Y327" s="198">
        <f t="shared" si="816"/>
        <v>0</v>
      </c>
      <c r="Z327" s="198">
        <f t="shared" si="26"/>
        <v>0</v>
      </c>
      <c r="AA327" s="198">
        <f t="shared" ref="AA327:AB327" si="817">SUM(AA328:AA334)</f>
        <v>0</v>
      </c>
      <c r="AB327" s="198">
        <f t="shared" si="817"/>
        <v>0</v>
      </c>
      <c r="AC327" s="198">
        <f t="shared" si="28"/>
        <v>0</v>
      </c>
      <c r="AD327" s="198">
        <f t="shared" ref="AD327:AE327" si="818">SUM(AD328:AD334)</f>
        <v>0</v>
      </c>
      <c r="AE327" s="198">
        <f t="shared" si="818"/>
        <v>0</v>
      </c>
      <c r="AF327" s="198">
        <f t="shared" si="30"/>
        <v>271.1</v>
      </c>
      <c r="AG327" s="200">
        <f t="shared" ref="AG327:AH327" si="819">SUM(AG328:AG334)</f>
        <v>271.1</v>
      </c>
      <c r="AH327" s="200">
        <f t="shared" si="819"/>
        <v>0</v>
      </c>
      <c r="AI327" s="201"/>
      <c r="AJ327" s="202">
        <f t="shared" si="32"/>
        <v>0</v>
      </c>
      <c r="AK327" s="200">
        <f t="shared" ref="AK327:AL327" si="820">SUM(AK328:AK334)</f>
        <v>0</v>
      </c>
      <c r="AL327" s="200">
        <f t="shared" si="820"/>
        <v>0</v>
      </c>
      <c r="AM327" s="200"/>
    </row>
    <row r="328" ht="15.75" customHeight="1" outlineLevel="2">
      <c r="A328" s="257"/>
      <c r="B328" s="258"/>
      <c r="C328" s="259"/>
      <c r="D328" s="206">
        <v>2015.0</v>
      </c>
      <c r="E328" s="193">
        <f t="shared" ref="E328:E334" si="822">SUM(F328:G328)</f>
        <v>105.7</v>
      </c>
      <c r="F328" s="193">
        <f t="shared" ref="F328:G328" si="821">I328+L328+O328+R328+U328+X328+AA328+AD328+AK328+AG328</f>
        <v>105.7</v>
      </c>
      <c r="G328" s="193">
        <f t="shared" si="821"/>
        <v>0</v>
      </c>
      <c r="H328" s="187">
        <f t="shared" si="14"/>
        <v>0</v>
      </c>
      <c r="I328" s="193"/>
      <c r="J328" s="251"/>
      <c r="K328" s="252">
        <f t="shared" si="16"/>
        <v>0</v>
      </c>
      <c r="L328" s="251"/>
      <c r="M328" s="251"/>
      <c r="N328" s="252">
        <f t="shared" si="18"/>
        <v>0</v>
      </c>
      <c r="O328" s="251"/>
      <c r="P328" s="251"/>
      <c r="Q328" s="253">
        <f t="shared" si="20"/>
        <v>105.7</v>
      </c>
      <c r="R328" s="254">
        <v>105.7</v>
      </c>
      <c r="S328" s="251"/>
      <c r="T328" s="252">
        <f t="shared" si="22"/>
        <v>0</v>
      </c>
      <c r="U328" s="251"/>
      <c r="V328" s="251"/>
      <c r="W328" s="252">
        <f t="shared" si="24"/>
        <v>0</v>
      </c>
      <c r="X328" s="251"/>
      <c r="Y328" s="251"/>
      <c r="Z328" s="252">
        <f t="shared" si="26"/>
        <v>0</v>
      </c>
      <c r="AA328" s="251"/>
      <c r="AB328" s="251"/>
      <c r="AC328" s="252">
        <f t="shared" si="28"/>
        <v>0</v>
      </c>
      <c r="AD328" s="251"/>
      <c r="AE328" s="251"/>
      <c r="AF328" s="252">
        <f t="shared" si="30"/>
        <v>0</v>
      </c>
      <c r="AG328" s="251"/>
      <c r="AH328" s="251"/>
      <c r="AI328" s="255"/>
      <c r="AJ328" s="252">
        <f t="shared" si="32"/>
        <v>0</v>
      </c>
      <c r="AK328" s="251"/>
      <c r="AL328" s="251"/>
      <c r="AM328" s="251"/>
    </row>
    <row r="329" ht="15.75" customHeight="1" outlineLevel="2">
      <c r="A329" s="257"/>
      <c r="B329" s="258"/>
      <c r="C329" s="259"/>
      <c r="D329" s="206">
        <v>2016.0</v>
      </c>
      <c r="E329" s="193">
        <f t="shared" si="822"/>
        <v>0</v>
      </c>
      <c r="F329" s="193">
        <f t="shared" ref="F329:G329" si="823">I329+L329+O329+R329+U329+X329+AA329+AD329+AK329+AG329</f>
        <v>0</v>
      </c>
      <c r="G329" s="193">
        <f t="shared" si="823"/>
        <v>0</v>
      </c>
      <c r="H329" s="187">
        <f t="shared" si="14"/>
        <v>0</v>
      </c>
      <c r="I329" s="193"/>
      <c r="J329" s="251"/>
      <c r="K329" s="252">
        <f t="shared" si="16"/>
        <v>0</v>
      </c>
      <c r="L329" s="251"/>
      <c r="M329" s="251"/>
      <c r="N329" s="252">
        <f t="shared" si="18"/>
        <v>0</v>
      </c>
      <c r="O329" s="251"/>
      <c r="P329" s="251"/>
      <c r="Q329" s="252">
        <f t="shared" si="20"/>
        <v>0</v>
      </c>
      <c r="R329" s="251"/>
      <c r="S329" s="251"/>
      <c r="T329" s="252">
        <f t="shared" si="22"/>
        <v>0</v>
      </c>
      <c r="U329" s="251"/>
      <c r="V329" s="251"/>
      <c r="W329" s="252">
        <f t="shared" si="24"/>
        <v>0</v>
      </c>
      <c r="X329" s="251"/>
      <c r="Y329" s="251"/>
      <c r="Z329" s="252">
        <f t="shared" si="26"/>
        <v>0</v>
      </c>
      <c r="AA329" s="251"/>
      <c r="AB329" s="251"/>
      <c r="AC329" s="252">
        <f t="shared" si="28"/>
        <v>0</v>
      </c>
      <c r="AD329" s="251"/>
      <c r="AE329" s="251"/>
      <c r="AF329" s="252">
        <f t="shared" si="30"/>
        <v>0</v>
      </c>
      <c r="AG329" s="251"/>
      <c r="AH329" s="251"/>
      <c r="AI329" s="255"/>
      <c r="AJ329" s="252">
        <f t="shared" si="32"/>
        <v>0</v>
      </c>
      <c r="AK329" s="251"/>
      <c r="AL329" s="251"/>
      <c r="AM329" s="251"/>
    </row>
    <row r="330" ht="15.75" customHeight="1" outlineLevel="2">
      <c r="A330" s="257"/>
      <c r="B330" s="258"/>
      <c r="C330" s="259"/>
      <c r="D330" s="206">
        <v>2017.0</v>
      </c>
      <c r="E330" s="193">
        <f t="shared" si="822"/>
        <v>0</v>
      </c>
      <c r="F330" s="193">
        <f t="shared" ref="F330:G330" si="824">I330+L330+O330+R330+U330+X330+AA330+AD330+AK330+AG330</f>
        <v>0</v>
      </c>
      <c r="G330" s="193">
        <f t="shared" si="824"/>
        <v>0</v>
      </c>
      <c r="H330" s="187">
        <f t="shared" si="14"/>
        <v>0</v>
      </c>
      <c r="I330" s="193"/>
      <c r="J330" s="251"/>
      <c r="K330" s="252">
        <f t="shared" si="16"/>
        <v>0</v>
      </c>
      <c r="L330" s="251"/>
      <c r="M330" s="251"/>
      <c r="N330" s="252">
        <f t="shared" si="18"/>
        <v>0</v>
      </c>
      <c r="O330" s="251"/>
      <c r="P330" s="251"/>
      <c r="Q330" s="252">
        <f t="shared" si="20"/>
        <v>0</v>
      </c>
      <c r="R330" s="251"/>
      <c r="S330" s="251"/>
      <c r="T330" s="252">
        <f t="shared" si="22"/>
        <v>0</v>
      </c>
      <c r="U330" s="251"/>
      <c r="V330" s="251"/>
      <c r="W330" s="252">
        <f t="shared" si="24"/>
        <v>0</v>
      </c>
      <c r="X330" s="251"/>
      <c r="Y330" s="251"/>
      <c r="Z330" s="252">
        <f t="shared" si="26"/>
        <v>0</v>
      </c>
      <c r="AA330" s="251"/>
      <c r="AB330" s="251"/>
      <c r="AC330" s="252">
        <f t="shared" si="28"/>
        <v>0</v>
      </c>
      <c r="AD330" s="251"/>
      <c r="AE330" s="251"/>
      <c r="AF330" s="252">
        <f t="shared" si="30"/>
        <v>0</v>
      </c>
      <c r="AG330" s="251"/>
      <c r="AH330" s="251"/>
      <c r="AI330" s="255"/>
      <c r="AJ330" s="252">
        <f t="shared" si="32"/>
        <v>0</v>
      </c>
      <c r="AK330" s="251"/>
      <c r="AL330" s="251"/>
      <c r="AM330" s="251"/>
    </row>
    <row r="331" ht="15.75" customHeight="1" outlineLevel="2">
      <c r="A331" s="257"/>
      <c r="B331" s="258"/>
      <c r="C331" s="259"/>
      <c r="D331" s="206">
        <v>2018.0</v>
      </c>
      <c r="E331" s="193">
        <f t="shared" si="822"/>
        <v>49.98547</v>
      </c>
      <c r="F331" s="193">
        <f t="shared" ref="F331:G331" si="825">I331+L331+O331+R331+U331+X331+AA331+AD331+AK331+AG331</f>
        <v>0</v>
      </c>
      <c r="G331" s="193">
        <f t="shared" si="825"/>
        <v>49.98547</v>
      </c>
      <c r="H331" s="187">
        <f t="shared" si="14"/>
        <v>0</v>
      </c>
      <c r="I331" s="193"/>
      <c r="J331" s="251"/>
      <c r="K331" s="252">
        <f t="shared" si="16"/>
        <v>0</v>
      </c>
      <c r="L331" s="251"/>
      <c r="M331" s="251"/>
      <c r="N331" s="252">
        <f t="shared" si="18"/>
        <v>49.98547</v>
      </c>
      <c r="O331" s="251"/>
      <c r="P331" s="254">
        <v>49.98547</v>
      </c>
      <c r="Q331" s="252">
        <f t="shared" si="20"/>
        <v>0</v>
      </c>
      <c r="R331" s="251"/>
      <c r="S331" s="251"/>
      <c r="T331" s="252">
        <f t="shared" si="22"/>
        <v>0</v>
      </c>
      <c r="U331" s="251"/>
      <c r="V331" s="251"/>
      <c r="W331" s="252">
        <f t="shared" si="24"/>
        <v>0</v>
      </c>
      <c r="X331" s="251"/>
      <c r="Y331" s="251"/>
      <c r="Z331" s="252">
        <f t="shared" si="26"/>
        <v>0</v>
      </c>
      <c r="AA331" s="251"/>
      <c r="AB331" s="251"/>
      <c r="AC331" s="252">
        <f t="shared" si="28"/>
        <v>0</v>
      </c>
      <c r="AD331" s="251"/>
      <c r="AE331" s="251"/>
      <c r="AF331" s="252">
        <f t="shared" si="30"/>
        <v>0</v>
      </c>
      <c r="AG331" s="251"/>
      <c r="AH331" s="251"/>
      <c r="AI331" s="255"/>
      <c r="AJ331" s="252">
        <f t="shared" si="32"/>
        <v>0</v>
      </c>
      <c r="AK331" s="251"/>
      <c r="AL331" s="251"/>
      <c r="AM331" s="251"/>
    </row>
    <row r="332" ht="15.75" customHeight="1" outlineLevel="2">
      <c r="A332" s="257"/>
      <c r="B332" s="258"/>
      <c r="C332" s="259"/>
      <c r="D332" s="206">
        <v>2019.0</v>
      </c>
      <c r="E332" s="193">
        <f t="shared" si="822"/>
        <v>271.1</v>
      </c>
      <c r="F332" s="193">
        <f t="shared" ref="F332:G332" si="826">I332+L332+O332+R332+U332+X332+AA332+AD332+AK332+AG332</f>
        <v>271.1</v>
      </c>
      <c r="G332" s="193">
        <f t="shared" si="826"/>
        <v>0</v>
      </c>
      <c r="H332" s="187">
        <f t="shared" si="14"/>
        <v>0</v>
      </c>
      <c r="I332" s="193"/>
      <c r="J332" s="251"/>
      <c r="K332" s="252">
        <f t="shared" si="16"/>
        <v>0</v>
      </c>
      <c r="L332" s="251"/>
      <c r="M332" s="251"/>
      <c r="N332" s="252">
        <f t="shared" si="18"/>
        <v>0</v>
      </c>
      <c r="O332" s="251"/>
      <c r="P332" s="251"/>
      <c r="Q332" s="252">
        <f t="shared" si="20"/>
        <v>0</v>
      </c>
      <c r="R332" s="251"/>
      <c r="S332" s="251"/>
      <c r="T332" s="252">
        <f t="shared" si="22"/>
        <v>0</v>
      </c>
      <c r="U332" s="251"/>
      <c r="V332" s="251"/>
      <c r="W332" s="252">
        <f t="shared" si="24"/>
        <v>0</v>
      </c>
      <c r="X332" s="251"/>
      <c r="Y332" s="251"/>
      <c r="Z332" s="252">
        <f t="shared" si="26"/>
        <v>0</v>
      </c>
      <c r="AA332" s="251"/>
      <c r="AB332" s="251"/>
      <c r="AC332" s="252">
        <f t="shared" si="28"/>
        <v>0</v>
      </c>
      <c r="AD332" s="251"/>
      <c r="AE332" s="251"/>
      <c r="AF332" s="253">
        <f t="shared" si="30"/>
        <v>271.1</v>
      </c>
      <c r="AG332" s="254">
        <v>271.1</v>
      </c>
      <c r="AH332" s="251"/>
      <c r="AI332" s="256" t="s">
        <v>470</v>
      </c>
      <c r="AJ332" s="252">
        <f t="shared" si="32"/>
        <v>0</v>
      </c>
      <c r="AK332" s="251"/>
      <c r="AL332" s="251"/>
      <c r="AM332" s="251"/>
    </row>
    <row r="333" ht="15.75" customHeight="1" outlineLevel="2">
      <c r="A333" s="257"/>
      <c r="B333" s="258"/>
      <c r="C333" s="259"/>
      <c r="D333" s="206">
        <v>2020.0</v>
      </c>
      <c r="E333" s="193">
        <f t="shared" si="822"/>
        <v>705</v>
      </c>
      <c r="F333" s="193">
        <f t="shared" ref="F333:G333" si="827">I333+L333+O333+R333+U333+X333+AA333+AD333+AK333+AG333</f>
        <v>705</v>
      </c>
      <c r="G333" s="193">
        <f t="shared" si="827"/>
        <v>0</v>
      </c>
      <c r="H333" s="187">
        <f t="shared" si="14"/>
        <v>0</v>
      </c>
      <c r="I333" s="193"/>
      <c r="J333" s="251"/>
      <c r="K333" s="252">
        <f t="shared" si="16"/>
        <v>0</v>
      </c>
      <c r="L333" s="251"/>
      <c r="M333" s="251"/>
      <c r="N333" s="253">
        <f t="shared" si="18"/>
        <v>705</v>
      </c>
      <c r="O333" s="254">
        <v>705.0</v>
      </c>
      <c r="P333" s="251"/>
      <c r="Q333" s="252">
        <f t="shared" si="20"/>
        <v>0</v>
      </c>
      <c r="R333" s="251"/>
      <c r="S333" s="251"/>
      <c r="T333" s="252">
        <f t="shared" si="22"/>
        <v>0</v>
      </c>
      <c r="U333" s="251"/>
      <c r="V333" s="251"/>
      <c r="W333" s="252">
        <f t="shared" si="24"/>
        <v>0</v>
      </c>
      <c r="X333" s="251"/>
      <c r="Y333" s="251"/>
      <c r="Z333" s="252">
        <f t="shared" si="26"/>
        <v>0</v>
      </c>
      <c r="AA333" s="251"/>
      <c r="AB333" s="251"/>
      <c r="AC333" s="252">
        <f t="shared" si="28"/>
        <v>0</v>
      </c>
      <c r="AD333" s="251"/>
      <c r="AE333" s="251"/>
      <c r="AF333" s="253">
        <f t="shared" si="30"/>
        <v>0</v>
      </c>
      <c r="AG333" s="254"/>
      <c r="AH333" s="251"/>
      <c r="AI333" s="255"/>
      <c r="AJ333" s="252">
        <f t="shared" si="32"/>
        <v>0</v>
      </c>
      <c r="AK333" s="251"/>
      <c r="AL333" s="251"/>
      <c r="AM333" s="251"/>
    </row>
    <row r="334" ht="15.75" customHeight="1" outlineLevel="2">
      <c r="A334" s="257"/>
      <c r="B334" s="258"/>
      <c r="C334" s="259"/>
      <c r="D334" s="213">
        <v>2021.0</v>
      </c>
      <c r="E334" s="193">
        <f t="shared" si="822"/>
        <v>0</v>
      </c>
      <c r="F334" s="193">
        <f t="shared" ref="F334:G334" si="828">I334+L334+O334+R334+U334+X334+AA334+AD334+AK334+AG334</f>
        <v>0</v>
      </c>
      <c r="G334" s="193">
        <f t="shared" si="828"/>
        <v>0</v>
      </c>
      <c r="H334" s="187">
        <f t="shared" si="14"/>
        <v>0</v>
      </c>
      <c r="I334" s="193"/>
      <c r="J334" s="251"/>
      <c r="K334" s="252">
        <f t="shared" si="16"/>
        <v>0</v>
      </c>
      <c r="L334" s="251"/>
      <c r="M334" s="251"/>
      <c r="N334" s="252">
        <f t="shared" si="18"/>
        <v>0</v>
      </c>
      <c r="O334" s="251"/>
      <c r="P334" s="251"/>
      <c r="Q334" s="252">
        <f t="shared" si="20"/>
        <v>0</v>
      </c>
      <c r="R334" s="251"/>
      <c r="S334" s="251"/>
      <c r="T334" s="252">
        <f t="shared" si="22"/>
        <v>0</v>
      </c>
      <c r="U334" s="251"/>
      <c r="V334" s="251"/>
      <c r="W334" s="252">
        <f t="shared" si="24"/>
        <v>0</v>
      </c>
      <c r="X334" s="251"/>
      <c r="Y334" s="251"/>
      <c r="Z334" s="252">
        <f t="shared" si="26"/>
        <v>0</v>
      </c>
      <c r="AA334" s="251"/>
      <c r="AB334" s="251"/>
      <c r="AC334" s="252">
        <f t="shared" si="28"/>
        <v>0</v>
      </c>
      <c r="AD334" s="251"/>
      <c r="AE334" s="251"/>
      <c r="AF334" s="253">
        <f t="shared" si="30"/>
        <v>0</v>
      </c>
      <c r="AG334" s="254"/>
      <c r="AH334" s="251"/>
      <c r="AI334" s="255"/>
      <c r="AJ334" s="252">
        <f t="shared" si="32"/>
        <v>0</v>
      </c>
      <c r="AK334" s="251"/>
      <c r="AL334" s="251"/>
      <c r="AM334" s="251"/>
    </row>
    <row r="335" ht="15.75" customHeight="1" outlineLevel="1">
      <c r="A335" s="195">
        <v>39.0</v>
      </c>
      <c r="B335" s="196" t="s">
        <v>471</v>
      </c>
      <c r="C335" s="197" t="s">
        <v>472</v>
      </c>
      <c r="D335" s="198"/>
      <c r="E335" s="199">
        <f t="shared" ref="E335:G335" si="829">SUM(E336:E342)</f>
        <v>972.68332</v>
      </c>
      <c r="F335" s="199">
        <f t="shared" si="829"/>
        <v>761.13432</v>
      </c>
      <c r="G335" s="199">
        <f t="shared" si="829"/>
        <v>211.549</v>
      </c>
      <c r="H335" s="199">
        <f t="shared" si="14"/>
        <v>0</v>
      </c>
      <c r="I335" s="199">
        <f t="shared" ref="I335:J335" si="830">SUM(I336:I342)</f>
        <v>0</v>
      </c>
      <c r="J335" s="198">
        <f t="shared" si="830"/>
        <v>0</v>
      </c>
      <c r="K335" s="198">
        <f t="shared" si="16"/>
        <v>399.66438</v>
      </c>
      <c r="L335" s="198">
        <f t="shared" ref="L335:M335" si="831">SUM(L336:L342)</f>
        <v>399.66438</v>
      </c>
      <c r="M335" s="198">
        <f t="shared" si="831"/>
        <v>0</v>
      </c>
      <c r="N335" s="198">
        <f t="shared" si="18"/>
        <v>0</v>
      </c>
      <c r="O335" s="198">
        <f t="shared" ref="O335:P335" si="832">SUM(O336:O342)</f>
        <v>0</v>
      </c>
      <c r="P335" s="198">
        <f t="shared" si="832"/>
        <v>0</v>
      </c>
      <c r="Q335" s="198">
        <f t="shared" si="20"/>
        <v>0</v>
      </c>
      <c r="R335" s="198">
        <f t="shared" ref="R335:S335" si="833">SUM(R336:R342)</f>
        <v>0</v>
      </c>
      <c r="S335" s="198">
        <f t="shared" si="833"/>
        <v>0</v>
      </c>
      <c r="T335" s="198">
        <f t="shared" si="22"/>
        <v>0</v>
      </c>
      <c r="U335" s="198">
        <f t="shared" ref="U335:V335" si="834">SUM(U336:U342)</f>
        <v>0</v>
      </c>
      <c r="V335" s="198">
        <f t="shared" si="834"/>
        <v>0</v>
      </c>
      <c r="W335" s="198">
        <f t="shared" si="24"/>
        <v>0</v>
      </c>
      <c r="X335" s="198">
        <f t="shared" ref="X335:Y335" si="835">SUM(X336:X342)</f>
        <v>0</v>
      </c>
      <c r="Y335" s="198">
        <f t="shared" si="835"/>
        <v>0</v>
      </c>
      <c r="Z335" s="198">
        <f t="shared" si="26"/>
        <v>0</v>
      </c>
      <c r="AA335" s="198">
        <f t="shared" ref="AA335:AB335" si="836">SUM(AA336:AA342)</f>
        <v>0</v>
      </c>
      <c r="AB335" s="198">
        <f t="shared" si="836"/>
        <v>0</v>
      </c>
      <c r="AC335" s="198">
        <f t="shared" si="28"/>
        <v>0</v>
      </c>
      <c r="AD335" s="198">
        <f t="shared" ref="AD335:AE335" si="837">SUM(AD336:AD342)</f>
        <v>0</v>
      </c>
      <c r="AE335" s="198">
        <f t="shared" si="837"/>
        <v>0</v>
      </c>
      <c r="AF335" s="198">
        <f t="shared" si="30"/>
        <v>573.01894</v>
      </c>
      <c r="AG335" s="200">
        <f t="shared" ref="AG335:AH335" si="838">SUM(AG336:AG342)</f>
        <v>361.46994</v>
      </c>
      <c r="AH335" s="200">
        <f t="shared" si="838"/>
        <v>211.549</v>
      </c>
      <c r="AI335" s="201"/>
      <c r="AJ335" s="202">
        <f t="shared" si="32"/>
        <v>0</v>
      </c>
      <c r="AK335" s="200">
        <f t="shared" ref="AK335:AL335" si="839">SUM(AK336:AK342)</f>
        <v>0</v>
      </c>
      <c r="AL335" s="200">
        <f t="shared" si="839"/>
        <v>0</v>
      </c>
      <c r="AM335" s="200"/>
    </row>
    <row r="336" ht="15.75" customHeight="1" outlineLevel="2">
      <c r="A336" s="257"/>
      <c r="B336" s="258"/>
      <c r="C336" s="259"/>
      <c r="D336" s="206">
        <v>2015.0</v>
      </c>
      <c r="E336" s="193">
        <f t="shared" ref="E336:E342" si="841">SUM(F336:G336)</f>
        <v>275.59577</v>
      </c>
      <c r="F336" s="193">
        <f t="shared" ref="F336:G336" si="840">I336+L336+O336+R336+U336+X336+AA336+AD336+AK336+AG336</f>
        <v>275.59577</v>
      </c>
      <c r="G336" s="193">
        <f t="shared" si="840"/>
        <v>0</v>
      </c>
      <c r="H336" s="187">
        <f t="shared" si="14"/>
        <v>0</v>
      </c>
      <c r="I336" s="193"/>
      <c r="J336" s="251"/>
      <c r="K336" s="253">
        <f t="shared" si="16"/>
        <v>275.59577</v>
      </c>
      <c r="L336" s="254">
        <v>275.59577</v>
      </c>
      <c r="M336" s="251"/>
      <c r="N336" s="252">
        <f t="shared" si="18"/>
        <v>0</v>
      </c>
      <c r="O336" s="251"/>
      <c r="P336" s="251"/>
      <c r="Q336" s="252">
        <f t="shared" si="20"/>
        <v>0</v>
      </c>
      <c r="R336" s="251"/>
      <c r="S336" s="251"/>
      <c r="T336" s="252">
        <f t="shared" si="22"/>
        <v>0</v>
      </c>
      <c r="U336" s="251"/>
      <c r="V336" s="251"/>
      <c r="W336" s="252">
        <f t="shared" si="24"/>
        <v>0</v>
      </c>
      <c r="X336" s="251"/>
      <c r="Y336" s="251"/>
      <c r="Z336" s="252">
        <f t="shared" si="26"/>
        <v>0</v>
      </c>
      <c r="AA336" s="251"/>
      <c r="AB336" s="251"/>
      <c r="AC336" s="252">
        <f t="shared" si="28"/>
        <v>0</v>
      </c>
      <c r="AD336" s="251"/>
      <c r="AE336" s="251"/>
      <c r="AF336" s="252">
        <f t="shared" si="30"/>
        <v>0</v>
      </c>
      <c r="AG336" s="251"/>
      <c r="AH336" s="251"/>
      <c r="AI336" s="255"/>
      <c r="AJ336" s="252">
        <f t="shared" si="32"/>
        <v>0</v>
      </c>
      <c r="AK336" s="251"/>
      <c r="AL336" s="251"/>
      <c r="AM336" s="251"/>
    </row>
    <row r="337" ht="15.75" customHeight="1" outlineLevel="2">
      <c r="A337" s="257"/>
      <c r="B337" s="258"/>
      <c r="C337" s="259"/>
      <c r="D337" s="206">
        <v>2016.0</v>
      </c>
      <c r="E337" s="193">
        <f t="shared" si="841"/>
        <v>0</v>
      </c>
      <c r="F337" s="193">
        <f t="shared" ref="F337:G337" si="842">I337+L337+O337+R337+U337+X337+AA337+AD337+AK337+AG337</f>
        <v>0</v>
      </c>
      <c r="G337" s="193">
        <f t="shared" si="842"/>
        <v>0</v>
      </c>
      <c r="H337" s="187">
        <f t="shared" si="14"/>
        <v>0</v>
      </c>
      <c r="I337" s="193"/>
      <c r="J337" s="251"/>
      <c r="K337" s="252">
        <f t="shared" si="16"/>
        <v>0</v>
      </c>
      <c r="L337" s="251"/>
      <c r="M337" s="251"/>
      <c r="N337" s="252">
        <f t="shared" si="18"/>
        <v>0</v>
      </c>
      <c r="O337" s="251"/>
      <c r="P337" s="251"/>
      <c r="Q337" s="252">
        <f t="shared" si="20"/>
        <v>0</v>
      </c>
      <c r="R337" s="251"/>
      <c r="S337" s="251"/>
      <c r="T337" s="252">
        <f t="shared" si="22"/>
        <v>0</v>
      </c>
      <c r="U337" s="251"/>
      <c r="V337" s="251"/>
      <c r="W337" s="252">
        <f t="shared" si="24"/>
        <v>0</v>
      </c>
      <c r="X337" s="251"/>
      <c r="Y337" s="251"/>
      <c r="Z337" s="252">
        <f t="shared" si="26"/>
        <v>0</v>
      </c>
      <c r="AA337" s="251"/>
      <c r="AB337" s="251"/>
      <c r="AC337" s="252">
        <f t="shared" si="28"/>
        <v>0</v>
      </c>
      <c r="AD337" s="251"/>
      <c r="AE337" s="251"/>
      <c r="AF337" s="252">
        <f t="shared" si="30"/>
        <v>0</v>
      </c>
      <c r="AG337" s="251"/>
      <c r="AH337" s="251"/>
      <c r="AI337" s="255"/>
      <c r="AJ337" s="252">
        <f t="shared" si="32"/>
        <v>0</v>
      </c>
      <c r="AK337" s="251"/>
      <c r="AL337" s="251"/>
      <c r="AM337" s="251"/>
    </row>
    <row r="338" ht="15.75" customHeight="1" outlineLevel="2">
      <c r="A338" s="257"/>
      <c r="B338" s="258"/>
      <c r="C338" s="259"/>
      <c r="D338" s="206">
        <v>2017.0</v>
      </c>
      <c r="E338" s="193">
        <f t="shared" si="841"/>
        <v>124.06861</v>
      </c>
      <c r="F338" s="193">
        <f t="shared" ref="F338:G338" si="843">I338+L338+O338+R338+U338+X338+AA338+AD338+AK338+AG338</f>
        <v>124.06861</v>
      </c>
      <c r="G338" s="193">
        <f t="shared" si="843"/>
        <v>0</v>
      </c>
      <c r="H338" s="187">
        <f t="shared" si="14"/>
        <v>0</v>
      </c>
      <c r="I338" s="193"/>
      <c r="J338" s="251"/>
      <c r="K338" s="253">
        <f t="shared" si="16"/>
        <v>124.06861</v>
      </c>
      <c r="L338" s="254">
        <v>124.06861</v>
      </c>
      <c r="M338" s="251"/>
      <c r="N338" s="252">
        <f t="shared" si="18"/>
        <v>0</v>
      </c>
      <c r="O338" s="251"/>
      <c r="P338" s="251"/>
      <c r="Q338" s="252">
        <f t="shared" si="20"/>
        <v>0</v>
      </c>
      <c r="R338" s="251"/>
      <c r="S338" s="251"/>
      <c r="T338" s="252">
        <f t="shared" si="22"/>
        <v>0</v>
      </c>
      <c r="U338" s="251"/>
      <c r="V338" s="251"/>
      <c r="W338" s="252">
        <f t="shared" si="24"/>
        <v>0</v>
      </c>
      <c r="X338" s="251"/>
      <c r="Y338" s="251"/>
      <c r="Z338" s="252">
        <f t="shared" si="26"/>
        <v>0</v>
      </c>
      <c r="AA338" s="251"/>
      <c r="AB338" s="251"/>
      <c r="AC338" s="252">
        <f t="shared" si="28"/>
        <v>0</v>
      </c>
      <c r="AD338" s="251"/>
      <c r="AE338" s="251"/>
      <c r="AF338" s="252">
        <f t="shared" si="30"/>
        <v>0</v>
      </c>
      <c r="AG338" s="251"/>
      <c r="AH338" s="251"/>
      <c r="AI338" s="255"/>
      <c r="AJ338" s="252">
        <f t="shared" si="32"/>
        <v>0</v>
      </c>
      <c r="AK338" s="251"/>
      <c r="AL338" s="251"/>
      <c r="AM338" s="251"/>
    </row>
    <row r="339" ht="15.75" customHeight="1" outlineLevel="2">
      <c r="A339" s="257"/>
      <c r="B339" s="258"/>
      <c r="C339" s="259"/>
      <c r="D339" s="206">
        <v>2018.0</v>
      </c>
      <c r="E339" s="193">
        <f t="shared" si="841"/>
        <v>262.97138</v>
      </c>
      <c r="F339" s="193">
        <f t="shared" ref="F339:G339" si="844">I339+L339+O339+R339+U339+X339+AA339+AD339+AK339+AG339</f>
        <v>262.97138</v>
      </c>
      <c r="G339" s="193">
        <f t="shared" si="844"/>
        <v>0</v>
      </c>
      <c r="H339" s="187">
        <f t="shared" si="14"/>
        <v>0</v>
      </c>
      <c r="I339" s="193"/>
      <c r="J339" s="251"/>
      <c r="K339" s="252">
        <f t="shared" si="16"/>
        <v>0</v>
      </c>
      <c r="L339" s="251"/>
      <c r="M339" s="251"/>
      <c r="N339" s="252">
        <f t="shared" si="18"/>
        <v>0</v>
      </c>
      <c r="O339" s="251"/>
      <c r="P339" s="251"/>
      <c r="Q339" s="252">
        <f t="shared" si="20"/>
        <v>0</v>
      </c>
      <c r="R339" s="251"/>
      <c r="S339" s="251"/>
      <c r="T339" s="252">
        <f t="shared" si="22"/>
        <v>0</v>
      </c>
      <c r="U339" s="251"/>
      <c r="V339" s="251"/>
      <c r="W339" s="252">
        <f t="shared" si="24"/>
        <v>0</v>
      </c>
      <c r="X339" s="251"/>
      <c r="Y339" s="251"/>
      <c r="Z339" s="252">
        <f t="shared" si="26"/>
        <v>0</v>
      </c>
      <c r="AA339" s="251"/>
      <c r="AB339" s="251"/>
      <c r="AC339" s="252">
        <f t="shared" si="28"/>
        <v>0</v>
      </c>
      <c r="AD339" s="251"/>
      <c r="AE339" s="251"/>
      <c r="AF339" s="253">
        <f t="shared" si="30"/>
        <v>262.97138</v>
      </c>
      <c r="AG339" s="254">
        <v>262.97138</v>
      </c>
      <c r="AH339" s="251"/>
      <c r="AI339" s="256" t="s">
        <v>36</v>
      </c>
      <c r="AJ339" s="252">
        <f t="shared" si="32"/>
        <v>0</v>
      </c>
      <c r="AK339" s="251"/>
      <c r="AL339" s="251"/>
      <c r="AM339" s="251"/>
    </row>
    <row r="340" ht="15.75" customHeight="1" outlineLevel="2">
      <c r="A340" s="257"/>
      <c r="B340" s="258"/>
      <c r="C340" s="259"/>
      <c r="D340" s="206">
        <v>2019.0</v>
      </c>
      <c r="E340" s="193">
        <f t="shared" si="841"/>
        <v>98.49856</v>
      </c>
      <c r="F340" s="193">
        <f t="shared" ref="F340:G340" si="845">I340+L340+O340+R340+U340+X340+AA340+AD340+AK340+AG340</f>
        <v>98.49856</v>
      </c>
      <c r="G340" s="193">
        <f t="shared" si="845"/>
        <v>0</v>
      </c>
      <c r="H340" s="187">
        <f t="shared" si="14"/>
        <v>0</v>
      </c>
      <c r="I340" s="193"/>
      <c r="J340" s="251"/>
      <c r="K340" s="252">
        <f t="shared" si="16"/>
        <v>0</v>
      </c>
      <c r="L340" s="251"/>
      <c r="M340" s="251"/>
      <c r="N340" s="252">
        <f t="shared" si="18"/>
        <v>0</v>
      </c>
      <c r="O340" s="251"/>
      <c r="P340" s="251"/>
      <c r="Q340" s="252">
        <f t="shared" si="20"/>
        <v>0</v>
      </c>
      <c r="R340" s="251"/>
      <c r="S340" s="251"/>
      <c r="T340" s="252">
        <f t="shared" si="22"/>
        <v>0</v>
      </c>
      <c r="U340" s="251"/>
      <c r="V340" s="251"/>
      <c r="W340" s="252">
        <f t="shared" si="24"/>
        <v>0</v>
      </c>
      <c r="X340" s="251"/>
      <c r="Y340" s="251"/>
      <c r="Z340" s="252">
        <f t="shared" si="26"/>
        <v>0</v>
      </c>
      <c r="AA340" s="251"/>
      <c r="AB340" s="251"/>
      <c r="AC340" s="252">
        <f t="shared" si="28"/>
        <v>0</v>
      </c>
      <c r="AD340" s="251"/>
      <c r="AE340" s="251"/>
      <c r="AF340" s="253">
        <f t="shared" si="30"/>
        <v>98.49856</v>
      </c>
      <c r="AG340" s="254">
        <v>98.49856</v>
      </c>
      <c r="AH340" s="251"/>
      <c r="AI340" s="255"/>
      <c r="AJ340" s="252">
        <f t="shared" si="32"/>
        <v>0</v>
      </c>
      <c r="AK340" s="251"/>
      <c r="AL340" s="251"/>
      <c r="AM340" s="251"/>
    </row>
    <row r="341" ht="15.75" customHeight="1" outlineLevel="2">
      <c r="A341" s="257"/>
      <c r="B341" s="258"/>
      <c r="C341" s="259"/>
      <c r="D341" s="206">
        <v>2020.0</v>
      </c>
      <c r="E341" s="193">
        <f t="shared" si="841"/>
        <v>211.549</v>
      </c>
      <c r="F341" s="193">
        <f t="shared" ref="F341:G341" si="846">I341+L341+O341+R341+U341+X341+AA341+AD341+AK341+AG341</f>
        <v>0</v>
      </c>
      <c r="G341" s="193">
        <f t="shared" si="846"/>
        <v>211.549</v>
      </c>
      <c r="H341" s="187">
        <f t="shared" si="14"/>
        <v>0</v>
      </c>
      <c r="I341" s="193"/>
      <c r="J341" s="251"/>
      <c r="K341" s="252">
        <f t="shared" si="16"/>
        <v>0</v>
      </c>
      <c r="L341" s="251"/>
      <c r="M341" s="251"/>
      <c r="N341" s="252">
        <f t="shared" si="18"/>
        <v>0</v>
      </c>
      <c r="O341" s="251"/>
      <c r="P341" s="251"/>
      <c r="Q341" s="252">
        <f t="shared" si="20"/>
        <v>0</v>
      </c>
      <c r="R341" s="251"/>
      <c r="S341" s="251"/>
      <c r="T341" s="252">
        <f t="shared" si="22"/>
        <v>0</v>
      </c>
      <c r="U341" s="251"/>
      <c r="V341" s="251"/>
      <c r="W341" s="252">
        <f t="shared" si="24"/>
        <v>0</v>
      </c>
      <c r="X341" s="251"/>
      <c r="Y341" s="251"/>
      <c r="Z341" s="252">
        <f t="shared" si="26"/>
        <v>0</v>
      </c>
      <c r="AA341" s="251"/>
      <c r="AB341" s="251"/>
      <c r="AC341" s="252">
        <f t="shared" si="28"/>
        <v>0</v>
      </c>
      <c r="AD341" s="251"/>
      <c r="AE341" s="251"/>
      <c r="AF341" s="252">
        <f t="shared" si="30"/>
        <v>211.549</v>
      </c>
      <c r="AG341" s="251"/>
      <c r="AH341" s="254">
        <v>211.549</v>
      </c>
      <c r="AI341" s="255"/>
      <c r="AJ341" s="252">
        <f t="shared" si="32"/>
        <v>0</v>
      </c>
      <c r="AK341" s="251"/>
      <c r="AL341" s="251"/>
      <c r="AM341" s="251"/>
    </row>
    <row r="342" ht="15.75" customHeight="1" outlineLevel="2">
      <c r="A342" s="257"/>
      <c r="B342" s="258"/>
      <c r="C342" s="259"/>
      <c r="D342" s="213">
        <v>2021.0</v>
      </c>
      <c r="E342" s="193">
        <f t="shared" si="841"/>
        <v>0</v>
      </c>
      <c r="F342" s="193">
        <f t="shared" ref="F342:G342" si="847">I342+L342+O342+R342+U342+X342+AA342+AD342+AK342+AG342</f>
        <v>0</v>
      </c>
      <c r="G342" s="193">
        <f t="shared" si="847"/>
        <v>0</v>
      </c>
      <c r="H342" s="187">
        <f t="shared" si="14"/>
        <v>0</v>
      </c>
      <c r="I342" s="193"/>
      <c r="J342" s="251"/>
      <c r="K342" s="252">
        <f t="shared" si="16"/>
        <v>0</v>
      </c>
      <c r="L342" s="251"/>
      <c r="M342" s="251"/>
      <c r="N342" s="252">
        <f t="shared" si="18"/>
        <v>0</v>
      </c>
      <c r="O342" s="251"/>
      <c r="P342" s="251"/>
      <c r="Q342" s="252">
        <f t="shared" si="20"/>
        <v>0</v>
      </c>
      <c r="R342" s="251"/>
      <c r="S342" s="251"/>
      <c r="T342" s="252">
        <f t="shared" si="22"/>
        <v>0</v>
      </c>
      <c r="U342" s="251"/>
      <c r="V342" s="251"/>
      <c r="W342" s="252">
        <f t="shared" si="24"/>
        <v>0</v>
      </c>
      <c r="X342" s="251"/>
      <c r="Y342" s="251"/>
      <c r="Z342" s="252">
        <f t="shared" si="26"/>
        <v>0</v>
      </c>
      <c r="AA342" s="251"/>
      <c r="AB342" s="251"/>
      <c r="AC342" s="252">
        <f t="shared" si="28"/>
        <v>0</v>
      </c>
      <c r="AD342" s="251"/>
      <c r="AE342" s="251"/>
      <c r="AF342" s="252">
        <f t="shared" si="30"/>
        <v>0</v>
      </c>
      <c r="AG342" s="251"/>
      <c r="AH342" s="254"/>
      <c r="AI342" s="255"/>
      <c r="AJ342" s="252">
        <f t="shared" si="32"/>
        <v>0</v>
      </c>
      <c r="AK342" s="251"/>
      <c r="AL342" s="251"/>
      <c r="AM342" s="251"/>
    </row>
    <row r="343" ht="15.75" customHeight="1" outlineLevel="1">
      <c r="A343" s="195">
        <v>40.0</v>
      </c>
      <c r="B343" s="196" t="s">
        <v>473</v>
      </c>
      <c r="C343" s="197" t="s">
        <v>474</v>
      </c>
      <c r="D343" s="198"/>
      <c r="E343" s="199">
        <f t="shared" ref="E343:G343" si="848">SUM(E344:E350)</f>
        <v>702.04684</v>
      </c>
      <c r="F343" s="199">
        <f t="shared" si="848"/>
        <v>0</v>
      </c>
      <c r="G343" s="199">
        <f t="shared" si="848"/>
        <v>702.04684</v>
      </c>
      <c r="H343" s="199">
        <f t="shared" si="14"/>
        <v>0</v>
      </c>
      <c r="I343" s="199">
        <f t="shared" ref="I343:J343" si="849">SUM(I344:I350)</f>
        <v>0</v>
      </c>
      <c r="J343" s="198">
        <f t="shared" si="849"/>
        <v>0</v>
      </c>
      <c r="K343" s="198">
        <f t="shared" si="16"/>
        <v>49.978</v>
      </c>
      <c r="L343" s="198">
        <f t="shared" ref="L343:M343" si="850">SUM(L344:L350)</f>
        <v>0</v>
      </c>
      <c r="M343" s="198">
        <f t="shared" si="850"/>
        <v>49.978</v>
      </c>
      <c r="N343" s="198">
        <f t="shared" si="18"/>
        <v>24.37092</v>
      </c>
      <c r="O343" s="198">
        <f t="shared" ref="O343:P343" si="851">SUM(O344:O350)</f>
        <v>0</v>
      </c>
      <c r="P343" s="198">
        <f t="shared" si="851"/>
        <v>24.37092</v>
      </c>
      <c r="Q343" s="198">
        <f t="shared" si="20"/>
        <v>94.323</v>
      </c>
      <c r="R343" s="198">
        <f t="shared" ref="R343:S343" si="852">SUM(R344:R350)</f>
        <v>0</v>
      </c>
      <c r="S343" s="198">
        <f t="shared" si="852"/>
        <v>94.323</v>
      </c>
      <c r="T343" s="198">
        <f t="shared" si="22"/>
        <v>0</v>
      </c>
      <c r="U343" s="198">
        <f t="shared" ref="U343:V343" si="853">SUM(U344:U350)</f>
        <v>0</v>
      </c>
      <c r="V343" s="198">
        <f t="shared" si="853"/>
        <v>0</v>
      </c>
      <c r="W343" s="198">
        <f t="shared" si="24"/>
        <v>0</v>
      </c>
      <c r="X343" s="198">
        <f t="shared" ref="X343:Y343" si="854">SUM(X344:X350)</f>
        <v>0</v>
      </c>
      <c r="Y343" s="198">
        <f t="shared" si="854"/>
        <v>0</v>
      </c>
      <c r="Z343" s="198">
        <f t="shared" si="26"/>
        <v>0</v>
      </c>
      <c r="AA343" s="198">
        <f t="shared" ref="AA343:AB343" si="855">SUM(AA344:AA350)</f>
        <v>0</v>
      </c>
      <c r="AB343" s="198">
        <f t="shared" si="855"/>
        <v>0</v>
      </c>
      <c r="AC343" s="198">
        <f t="shared" si="28"/>
        <v>214.87592</v>
      </c>
      <c r="AD343" s="198">
        <f t="shared" ref="AD343:AE343" si="856">SUM(AD344:AD350)</f>
        <v>0</v>
      </c>
      <c r="AE343" s="198">
        <f t="shared" si="856"/>
        <v>214.87592</v>
      </c>
      <c r="AF343" s="198">
        <f t="shared" si="30"/>
        <v>318.499</v>
      </c>
      <c r="AG343" s="200">
        <f t="shared" ref="AG343:AH343" si="857">SUM(AG344:AG350)</f>
        <v>0</v>
      </c>
      <c r="AH343" s="200">
        <f t="shared" si="857"/>
        <v>318.499</v>
      </c>
      <c r="AI343" s="201"/>
      <c r="AJ343" s="202">
        <f t="shared" si="32"/>
        <v>0</v>
      </c>
      <c r="AK343" s="200">
        <f t="shared" ref="AK343:AL343" si="858">SUM(AK344:AK350)</f>
        <v>0</v>
      </c>
      <c r="AL343" s="200">
        <f t="shared" si="858"/>
        <v>0</v>
      </c>
      <c r="AM343" s="200"/>
    </row>
    <row r="344" ht="15.75" customHeight="1" outlineLevel="2">
      <c r="A344" s="257"/>
      <c r="B344" s="258"/>
      <c r="C344" s="259"/>
      <c r="D344" s="206">
        <v>2015.0</v>
      </c>
      <c r="E344" s="193">
        <f t="shared" ref="E344:E350" si="860">SUM(F344:G344)</f>
        <v>0</v>
      </c>
      <c r="F344" s="193">
        <f t="shared" ref="F344:G344" si="859">I344+L344+O344+R344+U344+X344+AA344+AD344+AK344+AG344</f>
        <v>0</v>
      </c>
      <c r="G344" s="193">
        <f t="shared" si="859"/>
        <v>0</v>
      </c>
      <c r="H344" s="187">
        <f t="shared" si="14"/>
        <v>0</v>
      </c>
      <c r="I344" s="193"/>
      <c r="J344" s="251"/>
      <c r="K344" s="252">
        <f t="shared" si="16"/>
        <v>0</v>
      </c>
      <c r="L344" s="251"/>
      <c r="M344" s="251"/>
      <c r="N344" s="252">
        <f t="shared" si="18"/>
        <v>0</v>
      </c>
      <c r="O344" s="251"/>
      <c r="P344" s="251"/>
      <c r="Q344" s="252">
        <f t="shared" si="20"/>
        <v>0</v>
      </c>
      <c r="R344" s="251"/>
      <c r="S344" s="251"/>
      <c r="T344" s="252">
        <f t="shared" si="22"/>
        <v>0</v>
      </c>
      <c r="U344" s="251"/>
      <c r="V344" s="251"/>
      <c r="W344" s="252">
        <f t="shared" si="24"/>
        <v>0</v>
      </c>
      <c r="X344" s="251"/>
      <c r="Y344" s="251"/>
      <c r="Z344" s="252">
        <f t="shared" si="26"/>
        <v>0</v>
      </c>
      <c r="AA344" s="251"/>
      <c r="AB344" s="251"/>
      <c r="AC344" s="252">
        <f t="shared" si="28"/>
        <v>0</v>
      </c>
      <c r="AD344" s="251"/>
      <c r="AE344" s="251"/>
      <c r="AF344" s="252">
        <f t="shared" si="30"/>
        <v>0</v>
      </c>
      <c r="AG344" s="251"/>
      <c r="AH344" s="251"/>
      <c r="AI344" s="255"/>
      <c r="AJ344" s="252">
        <f t="shared" si="32"/>
        <v>0</v>
      </c>
      <c r="AK344" s="251"/>
      <c r="AL344" s="251"/>
      <c r="AM344" s="251"/>
    </row>
    <row r="345" ht="15.75" customHeight="1" outlineLevel="2">
      <c r="A345" s="257"/>
      <c r="B345" s="258"/>
      <c r="C345" s="259"/>
      <c r="D345" s="206">
        <v>2016.0</v>
      </c>
      <c r="E345" s="193">
        <f t="shared" si="860"/>
        <v>0</v>
      </c>
      <c r="F345" s="193">
        <f t="shared" ref="F345:G345" si="861">I345+L345+O345+R345+U345+X345+AA345+AD345+AK345+AG345</f>
        <v>0</v>
      </c>
      <c r="G345" s="193">
        <f t="shared" si="861"/>
        <v>0</v>
      </c>
      <c r="H345" s="187">
        <f t="shared" si="14"/>
        <v>0</v>
      </c>
      <c r="I345" s="193"/>
      <c r="J345" s="251"/>
      <c r="K345" s="252">
        <f t="shared" si="16"/>
        <v>0</v>
      </c>
      <c r="L345" s="251"/>
      <c r="M345" s="251"/>
      <c r="N345" s="252">
        <f t="shared" si="18"/>
        <v>0</v>
      </c>
      <c r="O345" s="251"/>
      <c r="P345" s="251"/>
      <c r="Q345" s="252">
        <f t="shared" si="20"/>
        <v>0</v>
      </c>
      <c r="R345" s="251"/>
      <c r="S345" s="251"/>
      <c r="T345" s="252">
        <f t="shared" si="22"/>
        <v>0</v>
      </c>
      <c r="U345" s="251"/>
      <c r="V345" s="251"/>
      <c r="W345" s="252">
        <f t="shared" si="24"/>
        <v>0</v>
      </c>
      <c r="X345" s="251"/>
      <c r="Y345" s="251"/>
      <c r="Z345" s="252">
        <f t="shared" si="26"/>
        <v>0</v>
      </c>
      <c r="AA345" s="251"/>
      <c r="AB345" s="251"/>
      <c r="AC345" s="252">
        <f t="shared" si="28"/>
        <v>0</v>
      </c>
      <c r="AD345" s="251"/>
      <c r="AE345" s="251"/>
      <c r="AF345" s="252">
        <f t="shared" si="30"/>
        <v>0</v>
      </c>
      <c r="AG345" s="251"/>
      <c r="AH345" s="251"/>
      <c r="AI345" s="255"/>
      <c r="AJ345" s="252">
        <f t="shared" si="32"/>
        <v>0</v>
      </c>
      <c r="AK345" s="251"/>
      <c r="AL345" s="251"/>
      <c r="AM345" s="251"/>
    </row>
    <row r="346" ht="15.75" customHeight="1" outlineLevel="2">
      <c r="A346" s="257"/>
      <c r="B346" s="258"/>
      <c r="C346" s="259"/>
      <c r="D346" s="206">
        <v>2017.0</v>
      </c>
      <c r="E346" s="193">
        <f t="shared" si="860"/>
        <v>24.37092</v>
      </c>
      <c r="F346" s="193">
        <f t="shared" ref="F346:G346" si="862">I346+L346+O346+R346+U346+X346+AA346+AD346+AK346+AG346</f>
        <v>0</v>
      </c>
      <c r="G346" s="193">
        <f t="shared" si="862"/>
        <v>24.37092</v>
      </c>
      <c r="H346" s="187">
        <f t="shared" si="14"/>
        <v>0</v>
      </c>
      <c r="I346" s="193"/>
      <c r="J346" s="251"/>
      <c r="K346" s="252">
        <f t="shared" si="16"/>
        <v>0</v>
      </c>
      <c r="L346" s="251"/>
      <c r="M346" s="251"/>
      <c r="N346" s="252">
        <f t="shared" si="18"/>
        <v>24.37092</v>
      </c>
      <c r="O346" s="251"/>
      <c r="P346" s="254">
        <v>24.37092</v>
      </c>
      <c r="Q346" s="252">
        <f t="shared" si="20"/>
        <v>0</v>
      </c>
      <c r="R346" s="251"/>
      <c r="S346" s="251"/>
      <c r="T346" s="252">
        <f t="shared" si="22"/>
        <v>0</v>
      </c>
      <c r="U346" s="251"/>
      <c r="V346" s="251"/>
      <c r="W346" s="252">
        <f t="shared" si="24"/>
        <v>0</v>
      </c>
      <c r="X346" s="251"/>
      <c r="Y346" s="251"/>
      <c r="Z346" s="252">
        <f t="shared" si="26"/>
        <v>0</v>
      </c>
      <c r="AA346" s="251"/>
      <c r="AB346" s="251"/>
      <c r="AC346" s="252">
        <f t="shared" si="28"/>
        <v>0</v>
      </c>
      <c r="AD346" s="251"/>
      <c r="AE346" s="251"/>
      <c r="AF346" s="252">
        <f t="shared" si="30"/>
        <v>0</v>
      </c>
      <c r="AG346" s="251"/>
      <c r="AH346" s="251"/>
      <c r="AI346" s="255"/>
      <c r="AJ346" s="252">
        <f t="shared" si="32"/>
        <v>0</v>
      </c>
      <c r="AK346" s="251"/>
      <c r="AL346" s="251"/>
      <c r="AM346" s="251"/>
    </row>
    <row r="347" ht="15.75" customHeight="1" outlineLevel="2">
      <c r="A347" s="257"/>
      <c r="B347" s="258"/>
      <c r="C347" s="259"/>
      <c r="D347" s="206">
        <v>2018.0</v>
      </c>
      <c r="E347" s="193">
        <f t="shared" si="860"/>
        <v>16.85592</v>
      </c>
      <c r="F347" s="193">
        <f t="shared" ref="F347:G347" si="863">I347+L347+O347+R347+U347+X347+AA347+AD347+AK347+AG347</f>
        <v>0</v>
      </c>
      <c r="G347" s="193">
        <f t="shared" si="863"/>
        <v>16.85592</v>
      </c>
      <c r="H347" s="187">
        <f t="shared" si="14"/>
        <v>0</v>
      </c>
      <c r="I347" s="193"/>
      <c r="J347" s="251"/>
      <c r="K347" s="252">
        <f t="shared" si="16"/>
        <v>0</v>
      </c>
      <c r="L347" s="251"/>
      <c r="M347" s="251"/>
      <c r="N347" s="252">
        <f t="shared" si="18"/>
        <v>0</v>
      </c>
      <c r="O347" s="251"/>
      <c r="P347" s="251"/>
      <c r="Q347" s="252">
        <f t="shared" si="20"/>
        <v>0</v>
      </c>
      <c r="R347" s="251"/>
      <c r="S347" s="251"/>
      <c r="T347" s="252">
        <f t="shared" si="22"/>
        <v>0</v>
      </c>
      <c r="U347" s="251"/>
      <c r="V347" s="251"/>
      <c r="W347" s="252">
        <f t="shared" si="24"/>
        <v>0</v>
      </c>
      <c r="X347" s="251"/>
      <c r="Y347" s="251"/>
      <c r="Z347" s="252">
        <f t="shared" si="26"/>
        <v>0</v>
      </c>
      <c r="AA347" s="251"/>
      <c r="AB347" s="251"/>
      <c r="AC347" s="252">
        <f t="shared" si="28"/>
        <v>16.85592</v>
      </c>
      <c r="AD347" s="251"/>
      <c r="AE347" s="254">
        <v>16.85592</v>
      </c>
      <c r="AF347" s="252">
        <f t="shared" si="30"/>
        <v>0</v>
      </c>
      <c r="AG347" s="251"/>
      <c r="AH347" s="251"/>
      <c r="AI347" s="255"/>
      <c r="AJ347" s="252">
        <f t="shared" si="32"/>
        <v>0</v>
      </c>
      <c r="AK347" s="251"/>
      <c r="AL347" s="251"/>
      <c r="AM347" s="251"/>
    </row>
    <row r="348" ht="15.75" customHeight="1" outlineLevel="2">
      <c r="A348" s="257"/>
      <c r="B348" s="258"/>
      <c r="C348" s="259"/>
      <c r="D348" s="206">
        <v>2019.0</v>
      </c>
      <c r="E348" s="193">
        <f t="shared" si="860"/>
        <v>292.343</v>
      </c>
      <c r="F348" s="193">
        <f t="shared" ref="F348:G348" si="864">I348+L348+O348+R348+U348+X348+AA348+AD348+AK348+AG348</f>
        <v>0</v>
      </c>
      <c r="G348" s="193">
        <f t="shared" si="864"/>
        <v>292.343</v>
      </c>
      <c r="H348" s="187">
        <f t="shared" si="14"/>
        <v>0</v>
      </c>
      <c r="I348" s="193"/>
      <c r="J348" s="251"/>
      <c r="K348" s="252">
        <f t="shared" si="16"/>
        <v>0</v>
      </c>
      <c r="L348" s="251"/>
      <c r="M348" s="251"/>
      <c r="N348" s="252">
        <f t="shared" si="18"/>
        <v>0</v>
      </c>
      <c r="O348" s="251"/>
      <c r="P348" s="251"/>
      <c r="Q348" s="252">
        <f t="shared" si="20"/>
        <v>94.323</v>
      </c>
      <c r="R348" s="251"/>
      <c r="S348" s="254">
        <v>94.323</v>
      </c>
      <c r="T348" s="252">
        <f t="shared" si="22"/>
        <v>0</v>
      </c>
      <c r="U348" s="251"/>
      <c r="V348" s="251"/>
      <c r="W348" s="252">
        <f t="shared" si="24"/>
        <v>0</v>
      </c>
      <c r="X348" s="251"/>
      <c r="Y348" s="251"/>
      <c r="Z348" s="252">
        <f t="shared" si="26"/>
        <v>0</v>
      </c>
      <c r="AA348" s="251"/>
      <c r="AB348" s="251"/>
      <c r="AC348" s="252">
        <f t="shared" si="28"/>
        <v>198.02</v>
      </c>
      <c r="AD348" s="251"/>
      <c r="AE348" s="254">
        <v>198.02</v>
      </c>
      <c r="AF348" s="252">
        <f t="shared" si="30"/>
        <v>0</v>
      </c>
      <c r="AG348" s="251"/>
      <c r="AH348" s="251"/>
      <c r="AI348" s="255"/>
      <c r="AJ348" s="252">
        <f t="shared" si="32"/>
        <v>0</v>
      </c>
      <c r="AK348" s="251"/>
      <c r="AL348" s="251"/>
      <c r="AM348" s="251"/>
    </row>
    <row r="349" ht="15.75" customHeight="1" outlineLevel="2">
      <c r="A349" s="257"/>
      <c r="B349" s="258"/>
      <c r="C349" s="259"/>
      <c r="D349" s="206">
        <v>2020.0</v>
      </c>
      <c r="E349" s="193">
        <f t="shared" si="860"/>
        <v>368.477</v>
      </c>
      <c r="F349" s="193">
        <f t="shared" ref="F349:G349" si="865">I349+L349+O349+R349+U349+X349+AA349+AD349+AK349+AG349</f>
        <v>0</v>
      </c>
      <c r="G349" s="193">
        <f t="shared" si="865"/>
        <v>368.477</v>
      </c>
      <c r="H349" s="187">
        <f t="shared" si="14"/>
        <v>0</v>
      </c>
      <c r="I349" s="193"/>
      <c r="J349" s="251"/>
      <c r="K349" s="252">
        <f t="shared" si="16"/>
        <v>49.978</v>
      </c>
      <c r="L349" s="251"/>
      <c r="M349" s="254">
        <v>49.978</v>
      </c>
      <c r="N349" s="252">
        <f t="shared" si="18"/>
        <v>0</v>
      </c>
      <c r="O349" s="251"/>
      <c r="P349" s="251"/>
      <c r="Q349" s="252">
        <f t="shared" si="20"/>
        <v>0</v>
      </c>
      <c r="R349" s="251"/>
      <c r="S349" s="251"/>
      <c r="T349" s="252">
        <f t="shared" si="22"/>
        <v>0</v>
      </c>
      <c r="U349" s="251"/>
      <c r="V349" s="251"/>
      <c r="W349" s="252">
        <f t="shared" si="24"/>
        <v>0</v>
      </c>
      <c r="X349" s="251"/>
      <c r="Y349" s="251"/>
      <c r="Z349" s="252">
        <f t="shared" si="26"/>
        <v>0</v>
      </c>
      <c r="AA349" s="251"/>
      <c r="AB349" s="251"/>
      <c r="AC349" s="252">
        <f t="shared" si="28"/>
        <v>0</v>
      </c>
      <c r="AD349" s="251"/>
      <c r="AE349" s="251"/>
      <c r="AF349" s="252">
        <f t="shared" si="30"/>
        <v>318.499</v>
      </c>
      <c r="AG349" s="251"/>
      <c r="AH349" s="254">
        <v>318.499</v>
      </c>
      <c r="AI349" s="255"/>
      <c r="AJ349" s="252">
        <f t="shared" si="32"/>
        <v>0</v>
      </c>
      <c r="AK349" s="251"/>
      <c r="AL349" s="251"/>
      <c r="AM349" s="251"/>
    </row>
    <row r="350" ht="15.75" customHeight="1" outlineLevel="2">
      <c r="A350" s="257"/>
      <c r="B350" s="258"/>
      <c r="C350" s="259"/>
      <c r="D350" s="213">
        <v>2021.0</v>
      </c>
      <c r="E350" s="193">
        <f t="shared" si="860"/>
        <v>0</v>
      </c>
      <c r="F350" s="193">
        <f t="shared" ref="F350:G350" si="866">I350+L350+O350+R350+U350+X350+AA350+AD350+AK350+AG350</f>
        <v>0</v>
      </c>
      <c r="G350" s="193">
        <f t="shared" si="866"/>
        <v>0</v>
      </c>
      <c r="H350" s="187">
        <f t="shared" si="14"/>
        <v>0</v>
      </c>
      <c r="I350" s="193"/>
      <c r="J350" s="251"/>
      <c r="K350" s="252">
        <f t="shared" si="16"/>
        <v>0</v>
      </c>
      <c r="L350" s="251"/>
      <c r="M350" s="254"/>
      <c r="N350" s="252">
        <f t="shared" si="18"/>
        <v>0</v>
      </c>
      <c r="O350" s="251"/>
      <c r="P350" s="251"/>
      <c r="Q350" s="252">
        <f t="shared" si="20"/>
        <v>0</v>
      </c>
      <c r="R350" s="251"/>
      <c r="S350" s="251"/>
      <c r="T350" s="252">
        <f t="shared" si="22"/>
        <v>0</v>
      </c>
      <c r="U350" s="251"/>
      <c r="V350" s="251"/>
      <c r="W350" s="252">
        <f t="shared" si="24"/>
        <v>0</v>
      </c>
      <c r="X350" s="251"/>
      <c r="Y350" s="251"/>
      <c r="Z350" s="252">
        <f t="shared" si="26"/>
        <v>0</v>
      </c>
      <c r="AA350" s="251"/>
      <c r="AB350" s="251"/>
      <c r="AC350" s="252">
        <f t="shared" si="28"/>
        <v>0</v>
      </c>
      <c r="AD350" s="251"/>
      <c r="AE350" s="251"/>
      <c r="AF350" s="252">
        <f t="shared" si="30"/>
        <v>0</v>
      </c>
      <c r="AG350" s="251"/>
      <c r="AH350" s="254"/>
      <c r="AI350" s="255"/>
      <c r="AJ350" s="252">
        <f t="shared" si="32"/>
        <v>0</v>
      </c>
      <c r="AK350" s="251"/>
      <c r="AL350" s="251"/>
      <c r="AM350" s="251"/>
    </row>
    <row r="351" ht="15.75" customHeight="1" outlineLevel="1">
      <c r="A351" s="195">
        <v>41.0</v>
      </c>
      <c r="B351" s="196" t="s">
        <v>475</v>
      </c>
      <c r="C351" s="197" t="s">
        <v>476</v>
      </c>
      <c r="D351" s="198"/>
      <c r="E351" s="199">
        <f t="shared" ref="E351:G351" si="867">SUM(E352:E358)</f>
        <v>0</v>
      </c>
      <c r="F351" s="199">
        <f t="shared" si="867"/>
        <v>0</v>
      </c>
      <c r="G351" s="199">
        <f t="shared" si="867"/>
        <v>0</v>
      </c>
      <c r="H351" s="199">
        <f t="shared" si="14"/>
        <v>0</v>
      </c>
      <c r="I351" s="199">
        <f t="shared" ref="I351:J351" si="868">SUM(I352:I358)</f>
        <v>0</v>
      </c>
      <c r="J351" s="198">
        <f t="shared" si="868"/>
        <v>0</v>
      </c>
      <c r="K351" s="198">
        <f t="shared" si="16"/>
        <v>0</v>
      </c>
      <c r="L351" s="198">
        <f t="shared" ref="L351:M351" si="869">SUM(L352:L358)</f>
        <v>0</v>
      </c>
      <c r="M351" s="198">
        <f t="shared" si="869"/>
        <v>0</v>
      </c>
      <c r="N351" s="198">
        <f t="shared" si="18"/>
        <v>0</v>
      </c>
      <c r="O351" s="198">
        <f t="shared" ref="O351:P351" si="870">SUM(O352:O358)</f>
        <v>0</v>
      </c>
      <c r="P351" s="198">
        <f t="shared" si="870"/>
        <v>0</v>
      </c>
      <c r="Q351" s="198">
        <f t="shared" si="20"/>
        <v>0</v>
      </c>
      <c r="R351" s="198">
        <f t="shared" ref="R351:S351" si="871">SUM(R352:R358)</f>
        <v>0</v>
      </c>
      <c r="S351" s="198">
        <f t="shared" si="871"/>
        <v>0</v>
      </c>
      <c r="T351" s="198">
        <f t="shared" si="22"/>
        <v>0</v>
      </c>
      <c r="U351" s="198">
        <f t="shared" ref="U351:V351" si="872">SUM(U352:U358)</f>
        <v>0</v>
      </c>
      <c r="V351" s="198">
        <f t="shared" si="872"/>
        <v>0</v>
      </c>
      <c r="W351" s="198">
        <f t="shared" si="24"/>
        <v>0</v>
      </c>
      <c r="X351" s="198">
        <f t="shared" ref="X351:Y351" si="873">SUM(X352:X358)</f>
        <v>0</v>
      </c>
      <c r="Y351" s="198">
        <f t="shared" si="873"/>
        <v>0</v>
      </c>
      <c r="Z351" s="198">
        <f t="shared" si="26"/>
        <v>0</v>
      </c>
      <c r="AA351" s="198">
        <f t="shared" ref="AA351:AB351" si="874">SUM(AA352:AA358)</f>
        <v>0</v>
      </c>
      <c r="AB351" s="198">
        <f t="shared" si="874"/>
        <v>0</v>
      </c>
      <c r="AC351" s="198">
        <f t="shared" si="28"/>
        <v>0</v>
      </c>
      <c r="AD351" s="198">
        <f t="shared" ref="AD351:AE351" si="875">SUM(AD352:AD358)</f>
        <v>0</v>
      </c>
      <c r="AE351" s="198">
        <f t="shared" si="875"/>
        <v>0</v>
      </c>
      <c r="AF351" s="198">
        <f t="shared" si="30"/>
        <v>0</v>
      </c>
      <c r="AG351" s="200">
        <f t="shared" ref="AG351:AH351" si="876">SUM(AG352:AG358)</f>
        <v>0</v>
      </c>
      <c r="AH351" s="200">
        <f t="shared" si="876"/>
        <v>0</v>
      </c>
      <c r="AI351" s="201"/>
      <c r="AJ351" s="202">
        <f t="shared" si="32"/>
        <v>0</v>
      </c>
      <c r="AK351" s="200">
        <f t="shared" ref="AK351:AL351" si="877">SUM(AK352:AK358)</f>
        <v>0</v>
      </c>
      <c r="AL351" s="200">
        <f t="shared" si="877"/>
        <v>0</v>
      </c>
      <c r="AM351" s="200"/>
    </row>
    <row r="352" ht="15.75" customHeight="1" outlineLevel="2">
      <c r="A352" s="257"/>
      <c r="B352" s="258"/>
      <c r="C352" s="259"/>
      <c r="D352" s="206">
        <v>2015.0</v>
      </c>
      <c r="E352" s="193">
        <f t="shared" ref="E352:E358" si="879">SUM(F352:G352)</f>
        <v>0</v>
      </c>
      <c r="F352" s="193">
        <f t="shared" ref="F352:G352" si="878">I352+L352+O352+R352+U352+X352+AA352+AD352+AK352+AG352</f>
        <v>0</v>
      </c>
      <c r="G352" s="193">
        <f t="shared" si="878"/>
        <v>0</v>
      </c>
      <c r="H352" s="187">
        <f t="shared" si="14"/>
        <v>0</v>
      </c>
      <c r="I352" s="193"/>
      <c r="J352" s="251"/>
      <c r="K352" s="252">
        <f t="shared" si="16"/>
        <v>0</v>
      </c>
      <c r="L352" s="251"/>
      <c r="M352" s="251"/>
      <c r="N352" s="252">
        <f t="shared" si="18"/>
        <v>0</v>
      </c>
      <c r="O352" s="251"/>
      <c r="P352" s="251"/>
      <c r="Q352" s="252">
        <f t="shared" si="20"/>
        <v>0</v>
      </c>
      <c r="R352" s="251"/>
      <c r="S352" s="251"/>
      <c r="T352" s="252">
        <f t="shared" si="22"/>
        <v>0</v>
      </c>
      <c r="U352" s="251"/>
      <c r="V352" s="251"/>
      <c r="W352" s="252">
        <f t="shared" si="24"/>
        <v>0</v>
      </c>
      <c r="X352" s="251"/>
      <c r="Y352" s="251"/>
      <c r="Z352" s="252">
        <f t="shared" si="26"/>
        <v>0</v>
      </c>
      <c r="AA352" s="251"/>
      <c r="AB352" s="251"/>
      <c r="AC352" s="252">
        <f t="shared" si="28"/>
        <v>0</v>
      </c>
      <c r="AD352" s="251"/>
      <c r="AE352" s="251"/>
      <c r="AF352" s="252">
        <f t="shared" si="30"/>
        <v>0</v>
      </c>
      <c r="AG352" s="251"/>
      <c r="AH352" s="251"/>
      <c r="AI352" s="255"/>
      <c r="AJ352" s="252">
        <f t="shared" si="32"/>
        <v>0</v>
      </c>
      <c r="AK352" s="251"/>
      <c r="AL352" s="251"/>
      <c r="AM352" s="251"/>
    </row>
    <row r="353" ht="15.75" customHeight="1" outlineLevel="2">
      <c r="A353" s="257"/>
      <c r="B353" s="258"/>
      <c r="C353" s="259"/>
      <c r="D353" s="206">
        <v>2016.0</v>
      </c>
      <c r="E353" s="193">
        <f t="shared" si="879"/>
        <v>0</v>
      </c>
      <c r="F353" s="193">
        <f t="shared" ref="F353:G353" si="880">I353+L353+O353+R353+U353+X353+AA353+AD353+AK353+AG353</f>
        <v>0</v>
      </c>
      <c r="G353" s="193">
        <f t="shared" si="880"/>
        <v>0</v>
      </c>
      <c r="H353" s="187">
        <f t="shared" si="14"/>
        <v>0</v>
      </c>
      <c r="I353" s="193"/>
      <c r="J353" s="251"/>
      <c r="K353" s="252">
        <f t="shared" si="16"/>
        <v>0</v>
      </c>
      <c r="L353" s="251"/>
      <c r="M353" s="251"/>
      <c r="N353" s="252">
        <f t="shared" si="18"/>
        <v>0</v>
      </c>
      <c r="O353" s="251"/>
      <c r="P353" s="251"/>
      <c r="Q353" s="252">
        <f t="shared" si="20"/>
        <v>0</v>
      </c>
      <c r="R353" s="251"/>
      <c r="S353" s="251"/>
      <c r="T353" s="252">
        <f t="shared" si="22"/>
        <v>0</v>
      </c>
      <c r="U353" s="251"/>
      <c r="V353" s="251"/>
      <c r="W353" s="252">
        <f t="shared" si="24"/>
        <v>0</v>
      </c>
      <c r="X353" s="251"/>
      <c r="Y353" s="251"/>
      <c r="Z353" s="252">
        <f t="shared" si="26"/>
        <v>0</v>
      </c>
      <c r="AA353" s="251"/>
      <c r="AB353" s="251"/>
      <c r="AC353" s="252">
        <f t="shared" si="28"/>
        <v>0</v>
      </c>
      <c r="AD353" s="251"/>
      <c r="AE353" s="251"/>
      <c r="AF353" s="252">
        <f t="shared" si="30"/>
        <v>0</v>
      </c>
      <c r="AG353" s="251"/>
      <c r="AH353" s="251"/>
      <c r="AI353" s="255"/>
      <c r="AJ353" s="252">
        <f t="shared" si="32"/>
        <v>0</v>
      </c>
      <c r="AK353" s="251"/>
      <c r="AL353" s="251"/>
      <c r="AM353" s="251"/>
    </row>
    <row r="354" ht="15.75" customHeight="1" outlineLevel="2">
      <c r="A354" s="257"/>
      <c r="B354" s="258"/>
      <c r="C354" s="259"/>
      <c r="D354" s="206">
        <v>2017.0</v>
      </c>
      <c r="E354" s="193">
        <f t="shared" si="879"/>
        <v>0</v>
      </c>
      <c r="F354" s="193">
        <f t="shared" ref="F354:G354" si="881">I354+L354+O354+R354+U354+X354+AA354+AD354+AK354+AG354</f>
        <v>0</v>
      </c>
      <c r="G354" s="193">
        <f t="shared" si="881"/>
        <v>0</v>
      </c>
      <c r="H354" s="187">
        <f t="shared" si="14"/>
        <v>0</v>
      </c>
      <c r="I354" s="193"/>
      <c r="J354" s="251"/>
      <c r="K354" s="252">
        <f t="shared" si="16"/>
        <v>0</v>
      </c>
      <c r="L354" s="251"/>
      <c r="M354" s="251"/>
      <c r="N354" s="252">
        <f t="shared" si="18"/>
        <v>0</v>
      </c>
      <c r="O354" s="251"/>
      <c r="P354" s="251"/>
      <c r="Q354" s="252">
        <f t="shared" si="20"/>
        <v>0</v>
      </c>
      <c r="R354" s="251"/>
      <c r="S354" s="251"/>
      <c r="T354" s="252">
        <f t="shared" si="22"/>
        <v>0</v>
      </c>
      <c r="U354" s="251"/>
      <c r="V354" s="251"/>
      <c r="W354" s="252">
        <f t="shared" si="24"/>
        <v>0</v>
      </c>
      <c r="X354" s="251"/>
      <c r="Y354" s="251"/>
      <c r="Z354" s="252">
        <f t="shared" si="26"/>
        <v>0</v>
      </c>
      <c r="AA354" s="251"/>
      <c r="AB354" s="251"/>
      <c r="AC354" s="252">
        <f t="shared" si="28"/>
        <v>0</v>
      </c>
      <c r="AD354" s="251"/>
      <c r="AE354" s="251"/>
      <c r="AF354" s="252">
        <f t="shared" si="30"/>
        <v>0</v>
      </c>
      <c r="AG354" s="251"/>
      <c r="AH354" s="251"/>
      <c r="AI354" s="255"/>
      <c r="AJ354" s="252">
        <f t="shared" si="32"/>
        <v>0</v>
      </c>
      <c r="AK354" s="251"/>
      <c r="AL354" s="251"/>
      <c r="AM354" s="251"/>
    </row>
    <row r="355" ht="15.75" customHeight="1" outlineLevel="2">
      <c r="A355" s="257"/>
      <c r="B355" s="258"/>
      <c r="C355" s="259"/>
      <c r="D355" s="206">
        <v>2018.0</v>
      </c>
      <c r="E355" s="193">
        <f t="shared" si="879"/>
        <v>0</v>
      </c>
      <c r="F355" s="193">
        <f t="shared" ref="F355:G355" si="882">I355+L355+O355+R355+U355+X355+AA355+AD355+AK355+AG355</f>
        <v>0</v>
      </c>
      <c r="G355" s="193">
        <f t="shared" si="882"/>
        <v>0</v>
      </c>
      <c r="H355" s="187">
        <f t="shared" si="14"/>
        <v>0</v>
      </c>
      <c r="I355" s="193"/>
      <c r="J355" s="251"/>
      <c r="K355" s="252">
        <f t="shared" si="16"/>
        <v>0</v>
      </c>
      <c r="L355" s="251"/>
      <c r="M355" s="251"/>
      <c r="N355" s="252">
        <f t="shared" si="18"/>
        <v>0</v>
      </c>
      <c r="O355" s="251"/>
      <c r="P355" s="251"/>
      <c r="Q355" s="252">
        <f t="shared" si="20"/>
        <v>0</v>
      </c>
      <c r="R355" s="251"/>
      <c r="S355" s="251"/>
      <c r="T355" s="252">
        <f t="shared" si="22"/>
        <v>0</v>
      </c>
      <c r="U355" s="251"/>
      <c r="V355" s="251"/>
      <c r="W355" s="252">
        <f t="shared" si="24"/>
        <v>0</v>
      </c>
      <c r="X355" s="251"/>
      <c r="Y355" s="251"/>
      <c r="Z355" s="252">
        <f t="shared" si="26"/>
        <v>0</v>
      </c>
      <c r="AA355" s="251"/>
      <c r="AB355" s="251"/>
      <c r="AC355" s="252">
        <f t="shared" si="28"/>
        <v>0</v>
      </c>
      <c r="AD355" s="251"/>
      <c r="AE355" s="251"/>
      <c r="AF355" s="252">
        <f t="shared" si="30"/>
        <v>0</v>
      </c>
      <c r="AG355" s="251"/>
      <c r="AH355" s="251"/>
      <c r="AI355" s="255"/>
      <c r="AJ355" s="252">
        <f t="shared" si="32"/>
        <v>0</v>
      </c>
      <c r="AK355" s="251"/>
      <c r="AL355" s="251"/>
      <c r="AM355" s="251"/>
    </row>
    <row r="356" ht="15.75" customHeight="1" outlineLevel="2">
      <c r="A356" s="257"/>
      <c r="B356" s="258"/>
      <c r="C356" s="259"/>
      <c r="D356" s="206">
        <v>2019.0</v>
      </c>
      <c r="E356" s="193">
        <f t="shared" si="879"/>
        <v>0</v>
      </c>
      <c r="F356" s="193">
        <f t="shared" ref="F356:G356" si="883">I356+L356+O356+R356+U356+X356+AA356+AD356+AK356+AG356</f>
        <v>0</v>
      </c>
      <c r="G356" s="193">
        <f t="shared" si="883"/>
        <v>0</v>
      </c>
      <c r="H356" s="187">
        <f t="shared" si="14"/>
        <v>0</v>
      </c>
      <c r="I356" s="193"/>
      <c r="J356" s="251"/>
      <c r="K356" s="252">
        <f t="shared" si="16"/>
        <v>0</v>
      </c>
      <c r="L356" s="251"/>
      <c r="M356" s="251"/>
      <c r="N356" s="252">
        <f t="shared" si="18"/>
        <v>0</v>
      </c>
      <c r="O356" s="251"/>
      <c r="P356" s="251"/>
      <c r="Q356" s="252">
        <f t="shared" si="20"/>
        <v>0</v>
      </c>
      <c r="R356" s="251"/>
      <c r="S356" s="251"/>
      <c r="T356" s="252">
        <f t="shared" si="22"/>
        <v>0</v>
      </c>
      <c r="U356" s="251"/>
      <c r="V356" s="251"/>
      <c r="W356" s="252">
        <f t="shared" si="24"/>
        <v>0</v>
      </c>
      <c r="X356" s="251"/>
      <c r="Y356" s="251"/>
      <c r="Z356" s="252">
        <f t="shared" si="26"/>
        <v>0</v>
      </c>
      <c r="AA356" s="251"/>
      <c r="AB356" s="251"/>
      <c r="AC356" s="252">
        <f t="shared" si="28"/>
        <v>0</v>
      </c>
      <c r="AD356" s="251"/>
      <c r="AE356" s="251"/>
      <c r="AF356" s="252">
        <f t="shared" si="30"/>
        <v>0</v>
      </c>
      <c r="AG356" s="251"/>
      <c r="AH356" s="251"/>
      <c r="AI356" s="255"/>
      <c r="AJ356" s="252">
        <f t="shared" si="32"/>
        <v>0</v>
      </c>
      <c r="AK356" s="251"/>
      <c r="AL356" s="251"/>
      <c r="AM356" s="251"/>
    </row>
    <row r="357" ht="15.75" customHeight="1" outlineLevel="2">
      <c r="A357" s="257"/>
      <c r="B357" s="258"/>
      <c r="C357" s="259"/>
      <c r="D357" s="206">
        <v>2020.0</v>
      </c>
      <c r="E357" s="193">
        <f t="shared" si="879"/>
        <v>0</v>
      </c>
      <c r="F357" s="193">
        <f t="shared" ref="F357:G357" si="884">I357+L357+O357+R357+U357+X357+AA357+AD357+AK357+AG357</f>
        <v>0</v>
      </c>
      <c r="G357" s="193">
        <f t="shared" si="884"/>
        <v>0</v>
      </c>
      <c r="H357" s="187">
        <f t="shared" si="14"/>
        <v>0</v>
      </c>
      <c r="I357" s="193"/>
      <c r="J357" s="251"/>
      <c r="K357" s="252">
        <f t="shared" si="16"/>
        <v>0</v>
      </c>
      <c r="L357" s="251"/>
      <c r="M357" s="251"/>
      <c r="N357" s="252">
        <f t="shared" si="18"/>
        <v>0</v>
      </c>
      <c r="O357" s="251"/>
      <c r="P357" s="251"/>
      <c r="Q357" s="252">
        <f t="shared" si="20"/>
        <v>0</v>
      </c>
      <c r="R357" s="251"/>
      <c r="S357" s="251"/>
      <c r="T357" s="252">
        <f t="shared" si="22"/>
        <v>0</v>
      </c>
      <c r="U357" s="251"/>
      <c r="V357" s="251"/>
      <c r="W357" s="252">
        <f t="shared" si="24"/>
        <v>0</v>
      </c>
      <c r="X357" s="251"/>
      <c r="Y357" s="251"/>
      <c r="Z357" s="252">
        <f t="shared" si="26"/>
        <v>0</v>
      </c>
      <c r="AA357" s="251"/>
      <c r="AB357" s="251"/>
      <c r="AC357" s="252">
        <f t="shared" si="28"/>
        <v>0</v>
      </c>
      <c r="AD357" s="251"/>
      <c r="AE357" s="251"/>
      <c r="AF357" s="252">
        <f t="shared" si="30"/>
        <v>0</v>
      </c>
      <c r="AG357" s="251"/>
      <c r="AH357" s="251"/>
      <c r="AI357" s="255"/>
      <c r="AJ357" s="252">
        <f t="shared" si="32"/>
        <v>0</v>
      </c>
      <c r="AK357" s="251"/>
      <c r="AL357" s="251"/>
      <c r="AM357" s="251"/>
    </row>
    <row r="358" ht="15.75" customHeight="1" outlineLevel="2">
      <c r="A358" s="257"/>
      <c r="B358" s="258"/>
      <c r="C358" s="259"/>
      <c r="D358" s="213">
        <v>2021.0</v>
      </c>
      <c r="E358" s="193">
        <f t="shared" si="879"/>
        <v>0</v>
      </c>
      <c r="F358" s="193">
        <f t="shared" ref="F358:G358" si="885">I358+L358+O358+R358+U358+X358+AA358+AD358+AK358+AG358</f>
        <v>0</v>
      </c>
      <c r="G358" s="193">
        <f t="shared" si="885"/>
        <v>0</v>
      </c>
      <c r="H358" s="187">
        <f t="shared" si="14"/>
        <v>0</v>
      </c>
      <c r="I358" s="193"/>
      <c r="J358" s="251"/>
      <c r="K358" s="252">
        <f t="shared" si="16"/>
        <v>0</v>
      </c>
      <c r="L358" s="251"/>
      <c r="M358" s="251"/>
      <c r="N358" s="252">
        <f t="shared" si="18"/>
        <v>0</v>
      </c>
      <c r="O358" s="251"/>
      <c r="P358" s="251"/>
      <c r="Q358" s="252">
        <f t="shared" si="20"/>
        <v>0</v>
      </c>
      <c r="R358" s="251"/>
      <c r="S358" s="251"/>
      <c r="T358" s="252">
        <f t="shared" si="22"/>
        <v>0</v>
      </c>
      <c r="U358" s="251"/>
      <c r="V358" s="251"/>
      <c r="W358" s="252">
        <f t="shared" si="24"/>
        <v>0</v>
      </c>
      <c r="X358" s="251"/>
      <c r="Y358" s="251"/>
      <c r="Z358" s="252">
        <f t="shared" si="26"/>
        <v>0</v>
      </c>
      <c r="AA358" s="251"/>
      <c r="AB358" s="251"/>
      <c r="AC358" s="252">
        <f t="shared" si="28"/>
        <v>0</v>
      </c>
      <c r="AD358" s="251"/>
      <c r="AE358" s="251"/>
      <c r="AF358" s="252">
        <f t="shared" si="30"/>
        <v>0</v>
      </c>
      <c r="AG358" s="251"/>
      <c r="AH358" s="251"/>
      <c r="AI358" s="255"/>
      <c r="AJ358" s="252">
        <f t="shared" si="32"/>
        <v>0</v>
      </c>
      <c r="AK358" s="251"/>
      <c r="AL358" s="251"/>
      <c r="AM358" s="251"/>
    </row>
    <row r="359" ht="15.75" customHeight="1" outlineLevel="1">
      <c r="A359" s="195">
        <v>42.0</v>
      </c>
      <c r="B359" s="196" t="s">
        <v>477</v>
      </c>
      <c r="C359" s="197" t="s">
        <v>478</v>
      </c>
      <c r="D359" s="198"/>
      <c r="E359" s="199">
        <f t="shared" ref="E359:G359" si="886">SUM(E360:E366)</f>
        <v>0</v>
      </c>
      <c r="F359" s="199">
        <f t="shared" si="886"/>
        <v>0</v>
      </c>
      <c r="G359" s="199">
        <f t="shared" si="886"/>
        <v>0</v>
      </c>
      <c r="H359" s="199">
        <f t="shared" si="14"/>
        <v>0</v>
      </c>
      <c r="I359" s="199">
        <f t="shared" ref="I359:J359" si="887">SUM(I360:I366)</f>
        <v>0</v>
      </c>
      <c r="J359" s="198">
        <f t="shared" si="887"/>
        <v>0</v>
      </c>
      <c r="K359" s="198">
        <f t="shared" si="16"/>
        <v>0</v>
      </c>
      <c r="L359" s="198">
        <f t="shared" ref="L359:M359" si="888">SUM(L360:L366)</f>
        <v>0</v>
      </c>
      <c r="M359" s="198">
        <f t="shared" si="888"/>
        <v>0</v>
      </c>
      <c r="N359" s="198">
        <f t="shared" si="18"/>
        <v>0</v>
      </c>
      <c r="O359" s="198">
        <f t="shared" ref="O359:P359" si="889">SUM(O360:O366)</f>
        <v>0</v>
      </c>
      <c r="P359" s="198">
        <f t="shared" si="889"/>
        <v>0</v>
      </c>
      <c r="Q359" s="198">
        <f t="shared" si="20"/>
        <v>0</v>
      </c>
      <c r="R359" s="198">
        <f t="shared" ref="R359:S359" si="890">SUM(R360:R366)</f>
        <v>0</v>
      </c>
      <c r="S359" s="198">
        <f t="shared" si="890"/>
        <v>0</v>
      </c>
      <c r="T359" s="198">
        <f t="shared" si="22"/>
        <v>0</v>
      </c>
      <c r="U359" s="198">
        <f t="shared" ref="U359:V359" si="891">SUM(U360:U366)</f>
        <v>0</v>
      </c>
      <c r="V359" s="198">
        <f t="shared" si="891"/>
        <v>0</v>
      </c>
      <c r="W359" s="198">
        <f t="shared" si="24"/>
        <v>0</v>
      </c>
      <c r="X359" s="198">
        <f t="shared" ref="X359:Y359" si="892">SUM(X360:X366)</f>
        <v>0</v>
      </c>
      <c r="Y359" s="198">
        <f t="shared" si="892"/>
        <v>0</v>
      </c>
      <c r="Z359" s="198">
        <f t="shared" si="26"/>
        <v>0</v>
      </c>
      <c r="AA359" s="198">
        <f t="shared" ref="AA359:AB359" si="893">SUM(AA360:AA366)</f>
        <v>0</v>
      </c>
      <c r="AB359" s="198">
        <f t="shared" si="893"/>
        <v>0</v>
      </c>
      <c r="AC359" s="198">
        <f t="shared" si="28"/>
        <v>0</v>
      </c>
      <c r="AD359" s="198">
        <f t="shared" ref="AD359:AE359" si="894">SUM(AD360:AD366)</f>
        <v>0</v>
      </c>
      <c r="AE359" s="198">
        <f t="shared" si="894"/>
        <v>0</v>
      </c>
      <c r="AF359" s="198">
        <f t="shared" si="30"/>
        <v>0</v>
      </c>
      <c r="AG359" s="200">
        <f t="shared" ref="AG359:AH359" si="895">SUM(AG360:AG366)</f>
        <v>0</v>
      </c>
      <c r="AH359" s="200">
        <f t="shared" si="895"/>
        <v>0</v>
      </c>
      <c r="AI359" s="201"/>
      <c r="AJ359" s="202">
        <f t="shared" si="32"/>
        <v>0</v>
      </c>
      <c r="AK359" s="200">
        <f t="shared" ref="AK359:AL359" si="896">SUM(AK360:AK366)</f>
        <v>0</v>
      </c>
      <c r="AL359" s="200">
        <f t="shared" si="896"/>
        <v>0</v>
      </c>
      <c r="AM359" s="200"/>
    </row>
    <row r="360" ht="15.75" customHeight="1" outlineLevel="2">
      <c r="A360" s="257"/>
      <c r="B360" s="258"/>
      <c r="C360" s="259"/>
      <c r="D360" s="206">
        <v>2015.0</v>
      </c>
      <c r="E360" s="193">
        <f t="shared" ref="E360:E366" si="898">SUM(F360:G360)</f>
        <v>0</v>
      </c>
      <c r="F360" s="193">
        <f t="shared" ref="F360:G360" si="897">I360+L360+O360+R360+U360+X360+AA360+AD360+AK360+AG360</f>
        <v>0</v>
      </c>
      <c r="G360" s="193">
        <f t="shared" si="897"/>
        <v>0</v>
      </c>
      <c r="H360" s="187">
        <f t="shared" si="14"/>
        <v>0</v>
      </c>
      <c r="I360" s="193"/>
      <c r="J360" s="251"/>
      <c r="K360" s="252">
        <f t="shared" si="16"/>
        <v>0</v>
      </c>
      <c r="L360" s="251"/>
      <c r="M360" s="251"/>
      <c r="N360" s="252">
        <f t="shared" si="18"/>
        <v>0</v>
      </c>
      <c r="O360" s="251"/>
      <c r="P360" s="251"/>
      <c r="Q360" s="252">
        <f t="shared" si="20"/>
        <v>0</v>
      </c>
      <c r="R360" s="251"/>
      <c r="S360" s="251"/>
      <c r="T360" s="252">
        <f t="shared" si="22"/>
        <v>0</v>
      </c>
      <c r="U360" s="251"/>
      <c r="V360" s="251"/>
      <c r="W360" s="252">
        <f t="shared" si="24"/>
        <v>0</v>
      </c>
      <c r="X360" s="251"/>
      <c r="Y360" s="251"/>
      <c r="Z360" s="252">
        <f t="shared" si="26"/>
        <v>0</v>
      </c>
      <c r="AA360" s="251"/>
      <c r="AB360" s="251"/>
      <c r="AC360" s="252">
        <f t="shared" si="28"/>
        <v>0</v>
      </c>
      <c r="AD360" s="251"/>
      <c r="AE360" s="251"/>
      <c r="AF360" s="252">
        <f t="shared" si="30"/>
        <v>0</v>
      </c>
      <c r="AG360" s="251"/>
      <c r="AH360" s="251"/>
      <c r="AI360" s="255"/>
      <c r="AJ360" s="252">
        <f t="shared" si="32"/>
        <v>0</v>
      </c>
      <c r="AK360" s="251"/>
      <c r="AL360" s="251"/>
      <c r="AM360" s="251"/>
    </row>
    <row r="361" ht="15.75" customHeight="1" outlineLevel="2">
      <c r="A361" s="257"/>
      <c r="B361" s="258"/>
      <c r="C361" s="259"/>
      <c r="D361" s="206">
        <v>2016.0</v>
      </c>
      <c r="E361" s="193">
        <f t="shared" si="898"/>
        <v>0</v>
      </c>
      <c r="F361" s="193">
        <f t="shared" ref="F361:G361" si="899">I361+L361+O361+R361+U361+X361+AA361+AD361+AK361+AG361</f>
        <v>0</v>
      </c>
      <c r="G361" s="193">
        <f t="shared" si="899"/>
        <v>0</v>
      </c>
      <c r="H361" s="187">
        <f t="shared" si="14"/>
        <v>0</v>
      </c>
      <c r="I361" s="193"/>
      <c r="J361" s="251"/>
      <c r="K361" s="252">
        <f t="shared" si="16"/>
        <v>0</v>
      </c>
      <c r="L361" s="251"/>
      <c r="M361" s="251"/>
      <c r="N361" s="252">
        <f t="shared" si="18"/>
        <v>0</v>
      </c>
      <c r="O361" s="251"/>
      <c r="P361" s="251"/>
      <c r="Q361" s="252">
        <f t="shared" si="20"/>
        <v>0</v>
      </c>
      <c r="R361" s="251"/>
      <c r="S361" s="251"/>
      <c r="T361" s="252">
        <f t="shared" si="22"/>
        <v>0</v>
      </c>
      <c r="U361" s="251"/>
      <c r="V361" s="251"/>
      <c r="W361" s="252">
        <f t="shared" si="24"/>
        <v>0</v>
      </c>
      <c r="X361" s="251"/>
      <c r="Y361" s="251"/>
      <c r="Z361" s="252">
        <f t="shared" si="26"/>
        <v>0</v>
      </c>
      <c r="AA361" s="251"/>
      <c r="AB361" s="251"/>
      <c r="AC361" s="252">
        <f t="shared" si="28"/>
        <v>0</v>
      </c>
      <c r="AD361" s="251"/>
      <c r="AE361" s="251"/>
      <c r="AF361" s="252">
        <f t="shared" si="30"/>
        <v>0</v>
      </c>
      <c r="AG361" s="251"/>
      <c r="AH361" s="251"/>
      <c r="AI361" s="255"/>
      <c r="AJ361" s="252">
        <f t="shared" si="32"/>
        <v>0</v>
      </c>
      <c r="AK361" s="251"/>
      <c r="AL361" s="251"/>
      <c r="AM361" s="251"/>
    </row>
    <row r="362" ht="15.75" customHeight="1" outlineLevel="2">
      <c r="A362" s="257"/>
      <c r="B362" s="258"/>
      <c r="C362" s="259"/>
      <c r="D362" s="206">
        <v>2017.0</v>
      </c>
      <c r="E362" s="193">
        <f t="shared" si="898"/>
        <v>0</v>
      </c>
      <c r="F362" s="193">
        <f t="shared" ref="F362:G362" si="900">I362+L362+O362+R362+U362+X362+AA362+AD362+AK362+AG362</f>
        <v>0</v>
      </c>
      <c r="G362" s="193">
        <f t="shared" si="900"/>
        <v>0</v>
      </c>
      <c r="H362" s="187">
        <f t="shared" si="14"/>
        <v>0</v>
      </c>
      <c r="I362" s="193"/>
      <c r="J362" s="251"/>
      <c r="K362" s="252">
        <f t="shared" si="16"/>
        <v>0</v>
      </c>
      <c r="L362" s="251"/>
      <c r="M362" s="251"/>
      <c r="N362" s="252">
        <f t="shared" si="18"/>
        <v>0</v>
      </c>
      <c r="O362" s="251"/>
      <c r="P362" s="251"/>
      <c r="Q362" s="252">
        <f t="shared" si="20"/>
        <v>0</v>
      </c>
      <c r="R362" s="251"/>
      <c r="S362" s="251"/>
      <c r="T362" s="252">
        <f t="shared" si="22"/>
        <v>0</v>
      </c>
      <c r="U362" s="251"/>
      <c r="V362" s="251"/>
      <c r="W362" s="252">
        <f t="shared" si="24"/>
        <v>0</v>
      </c>
      <c r="X362" s="251"/>
      <c r="Y362" s="251"/>
      <c r="Z362" s="252">
        <f t="shared" si="26"/>
        <v>0</v>
      </c>
      <c r="AA362" s="251"/>
      <c r="AB362" s="251"/>
      <c r="AC362" s="252">
        <f t="shared" si="28"/>
        <v>0</v>
      </c>
      <c r="AD362" s="251"/>
      <c r="AE362" s="251"/>
      <c r="AF362" s="252">
        <f t="shared" si="30"/>
        <v>0</v>
      </c>
      <c r="AG362" s="251"/>
      <c r="AH362" s="251"/>
      <c r="AI362" s="255"/>
      <c r="AJ362" s="252">
        <f t="shared" si="32"/>
        <v>0</v>
      </c>
      <c r="AK362" s="251"/>
      <c r="AL362" s="251"/>
      <c r="AM362" s="251"/>
    </row>
    <row r="363" ht="15.75" customHeight="1" outlineLevel="2">
      <c r="A363" s="257"/>
      <c r="B363" s="258"/>
      <c r="C363" s="259"/>
      <c r="D363" s="206">
        <v>2018.0</v>
      </c>
      <c r="E363" s="193">
        <f t="shared" si="898"/>
        <v>0</v>
      </c>
      <c r="F363" s="193">
        <f t="shared" ref="F363:G363" si="901">I363+L363+O363+R363+U363+X363+AA363+AD363+AK363+AG363</f>
        <v>0</v>
      </c>
      <c r="G363" s="193">
        <f t="shared" si="901"/>
        <v>0</v>
      </c>
      <c r="H363" s="187">
        <f t="shared" si="14"/>
        <v>0</v>
      </c>
      <c r="I363" s="193"/>
      <c r="J363" s="251"/>
      <c r="K363" s="252">
        <f t="shared" si="16"/>
        <v>0</v>
      </c>
      <c r="L363" s="251"/>
      <c r="M363" s="251"/>
      <c r="N363" s="252">
        <f t="shared" si="18"/>
        <v>0</v>
      </c>
      <c r="O363" s="251"/>
      <c r="P363" s="251"/>
      <c r="Q363" s="252">
        <f t="shared" si="20"/>
        <v>0</v>
      </c>
      <c r="R363" s="251"/>
      <c r="S363" s="251"/>
      <c r="T363" s="252">
        <f t="shared" si="22"/>
        <v>0</v>
      </c>
      <c r="U363" s="251"/>
      <c r="V363" s="251"/>
      <c r="W363" s="252">
        <f t="shared" si="24"/>
        <v>0</v>
      </c>
      <c r="X363" s="251"/>
      <c r="Y363" s="251"/>
      <c r="Z363" s="252">
        <f t="shared" si="26"/>
        <v>0</v>
      </c>
      <c r="AA363" s="251"/>
      <c r="AB363" s="251"/>
      <c r="AC363" s="252">
        <f t="shared" si="28"/>
        <v>0</v>
      </c>
      <c r="AD363" s="251"/>
      <c r="AE363" s="251"/>
      <c r="AF363" s="252">
        <f t="shared" si="30"/>
        <v>0</v>
      </c>
      <c r="AG363" s="251"/>
      <c r="AH363" s="251"/>
      <c r="AI363" s="255"/>
      <c r="AJ363" s="252">
        <f t="shared" si="32"/>
        <v>0</v>
      </c>
      <c r="AK363" s="251"/>
      <c r="AL363" s="251"/>
      <c r="AM363" s="251"/>
    </row>
    <row r="364" ht="15.75" customHeight="1" outlineLevel="2">
      <c r="A364" s="257"/>
      <c r="B364" s="258"/>
      <c r="C364" s="259"/>
      <c r="D364" s="206">
        <v>2019.0</v>
      </c>
      <c r="E364" s="193">
        <f t="shared" si="898"/>
        <v>0</v>
      </c>
      <c r="F364" s="193">
        <f t="shared" ref="F364:G364" si="902">I364+L364+O364+R364+U364+X364+AA364+AD364+AK364+AG364</f>
        <v>0</v>
      </c>
      <c r="G364" s="193">
        <f t="shared" si="902"/>
        <v>0</v>
      </c>
      <c r="H364" s="187">
        <f t="shared" si="14"/>
        <v>0</v>
      </c>
      <c r="I364" s="193"/>
      <c r="J364" s="251"/>
      <c r="K364" s="252">
        <f t="shared" si="16"/>
        <v>0</v>
      </c>
      <c r="L364" s="251"/>
      <c r="M364" s="251"/>
      <c r="N364" s="252">
        <f t="shared" si="18"/>
        <v>0</v>
      </c>
      <c r="O364" s="251"/>
      <c r="P364" s="251"/>
      <c r="Q364" s="252">
        <f t="shared" si="20"/>
        <v>0</v>
      </c>
      <c r="R364" s="251"/>
      <c r="S364" s="251"/>
      <c r="T364" s="252">
        <f t="shared" si="22"/>
        <v>0</v>
      </c>
      <c r="U364" s="251"/>
      <c r="V364" s="251"/>
      <c r="W364" s="252">
        <f t="shared" si="24"/>
        <v>0</v>
      </c>
      <c r="X364" s="251"/>
      <c r="Y364" s="251"/>
      <c r="Z364" s="252">
        <f t="shared" si="26"/>
        <v>0</v>
      </c>
      <c r="AA364" s="251"/>
      <c r="AB364" s="251"/>
      <c r="AC364" s="252">
        <f t="shared" si="28"/>
        <v>0</v>
      </c>
      <c r="AD364" s="251"/>
      <c r="AE364" s="251"/>
      <c r="AF364" s="252">
        <f t="shared" si="30"/>
        <v>0</v>
      </c>
      <c r="AG364" s="251"/>
      <c r="AH364" s="251"/>
      <c r="AI364" s="255"/>
      <c r="AJ364" s="252">
        <f t="shared" si="32"/>
        <v>0</v>
      </c>
      <c r="AK364" s="251"/>
      <c r="AL364" s="251"/>
      <c r="AM364" s="251"/>
    </row>
    <row r="365" ht="15.75" customHeight="1" outlineLevel="2">
      <c r="A365" s="257"/>
      <c r="B365" s="258"/>
      <c r="C365" s="259"/>
      <c r="D365" s="206">
        <v>2020.0</v>
      </c>
      <c r="E365" s="193">
        <f t="shared" si="898"/>
        <v>0</v>
      </c>
      <c r="F365" s="193">
        <f t="shared" ref="F365:G365" si="903">I365+L365+O365+R365+U365+X365+AA365+AD365+AK365+AG365</f>
        <v>0</v>
      </c>
      <c r="G365" s="193">
        <f t="shared" si="903"/>
        <v>0</v>
      </c>
      <c r="H365" s="187">
        <f t="shared" si="14"/>
        <v>0</v>
      </c>
      <c r="I365" s="193"/>
      <c r="J365" s="251"/>
      <c r="K365" s="252">
        <f t="shared" si="16"/>
        <v>0</v>
      </c>
      <c r="L365" s="251"/>
      <c r="M365" s="251"/>
      <c r="N365" s="252">
        <f t="shared" si="18"/>
        <v>0</v>
      </c>
      <c r="O365" s="251"/>
      <c r="P365" s="251"/>
      <c r="Q365" s="252">
        <f t="shared" si="20"/>
        <v>0</v>
      </c>
      <c r="R365" s="251"/>
      <c r="S365" s="251"/>
      <c r="T365" s="252">
        <f t="shared" si="22"/>
        <v>0</v>
      </c>
      <c r="U365" s="251"/>
      <c r="V365" s="251"/>
      <c r="W365" s="252">
        <f t="shared" si="24"/>
        <v>0</v>
      </c>
      <c r="X365" s="251"/>
      <c r="Y365" s="251"/>
      <c r="Z365" s="252">
        <f t="shared" si="26"/>
        <v>0</v>
      </c>
      <c r="AA365" s="251"/>
      <c r="AB365" s="251"/>
      <c r="AC365" s="252">
        <f t="shared" si="28"/>
        <v>0</v>
      </c>
      <c r="AD365" s="251"/>
      <c r="AE365" s="251"/>
      <c r="AF365" s="252">
        <f t="shared" si="30"/>
        <v>0</v>
      </c>
      <c r="AG365" s="251"/>
      <c r="AH365" s="251"/>
      <c r="AI365" s="255"/>
      <c r="AJ365" s="252">
        <f t="shared" si="32"/>
        <v>0</v>
      </c>
      <c r="AK365" s="251"/>
      <c r="AL365" s="251"/>
      <c r="AM365" s="251"/>
    </row>
    <row r="366" ht="15.75" customHeight="1" outlineLevel="2">
      <c r="A366" s="257"/>
      <c r="B366" s="258"/>
      <c r="C366" s="259"/>
      <c r="D366" s="213">
        <v>2021.0</v>
      </c>
      <c r="E366" s="193">
        <f t="shared" si="898"/>
        <v>0</v>
      </c>
      <c r="F366" s="193">
        <f t="shared" ref="F366:G366" si="904">I366+L366+O366+R366+U366+X366+AA366+AD366+AK366+AG366</f>
        <v>0</v>
      </c>
      <c r="G366" s="193">
        <f t="shared" si="904"/>
        <v>0</v>
      </c>
      <c r="H366" s="187">
        <f t="shared" si="14"/>
        <v>0</v>
      </c>
      <c r="I366" s="193"/>
      <c r="J366" s="251"/>
      <c r="K366" s="252">
        <f t="shared" si="16"/>
        <v>0</v>
      </c>
      <c r="L366" s="251"/>
      <c r="M366" s="251"/>
      <c r="N366" s="252">
        <f t="shared" si="18"/>
        <v>0</v>
      </c>
      <c r="O366" s="251"/>
      <c r="P366" s="251"/>
      <c r="Q366" s="252">
        <f t="shared" si="20"/>
        <v>0</v>
      </c>
      <c r="R366" s="251"/>
      <c r="S366" s="251"/>
      <c r="T366" s="252">
        <f t="shared" si="22"/>
        <v>0</v>
      </c>
      <c r="U366" s="251"/>
      <c r="V366" s="251"/>
      <c r="W366" s="252">
        <f t="shared" si="24"/>
        <v>0</v>
      </c>
      <c r="X366" s="251"/>
      <c r="Y366" s="251"/>
      <c r="Z366" s="252">
        <f t="shared" si="26"/>
        <v>0</v>
      </c>
      <c r="AA366" s="251"/>
      <c r="AB366" s="251"/>
      <c r="AC366" s="252">
        <f t="shared" si="28"/>
        <v>0</v>
      </c>
      <c r="AD366" s="251"/>
      <c r="AE366" s="251"/>
      <c r="AF366" s="252">
        <f t="shared" si="30"/>
        <v>0</v>
      </c>
      <c r="AG366" s="251"/>
      <c r="AH366" s="251"/>
      <c r="AI366" s="255"/>
      <c r="AJ366" s="252">
        <f t="shared" si="32"/>
        <v>0</v>
      </c>
      <c r="AK366" s="251"/>
      <c r="AL366" s="251"/>
      <c r="AM366" s="251"/>
    </row>
    <row r="367" ht="15.75" customHeight="1" outlineLevel="1">
      <c r="A367" s="195">
        <v>43.0</v>
      </c>
      <c r="B367" s="196" t="s">
        <v>479</v>
      </c>
      <c r="C367" s="197" t="s">
        <v>480</v>
      </c>
      <c r="D367" s="198"/>
      <c r="E367" s="199">
        <f t="shared" ref="E367:G367" si="905">SUM(E368:E374)</f>
        <v>726.57576</v>
      </c>
      <c r="F367" s="199">
        <f t="shared" si="905"/>
        <v>407.0579</v>
      </c>
      <c r="G367" s="199">
        <f t="shared" si="905"/>
        <v>319.51786</v>
      </c>
      <c r="H367" s="199">
        <f t="shared" si="14"/>
        <v>48.8182</v>
      </c>
      <c r="I367" s="199">
        <f t="shared" ref="I367:J367" si="906">SUM(I368:I374)</f>
        <v>48.8182</v>
      </c>
      <c r="J367" s="198">
        <f t="shared" si="906"/>
        <v>0</v>
      </c>
      <c r="K367" s="198">
        <f t="shared" si="16"/>
        <v>380.6197</v>
      </c>
      <c r="L367" s="198">
        <f t="shared" ref="L367:M367" si="907">SUM(L368:L374)</f>
        <v>358.2397</v>
      </c>
      <c r="M367" s="198">
        <f t="shared" si="907"/>
        <v>22.38</v>
      </c>
      <c r="N367" s="198">
        <f t="shared" si="18"/>
        <v>49.9899</v>
      </c>
      <c r="O367" s="198">
        <f t="shared" ref="O367:P367" si="908">SUM(O368:O374)</f>
        <v>0</v>
      </c>
      <c r="P367" s="198">
        <f t="shared" si="908"/>
        <v>49.9899</v>
      </c>
      <c r="Q367" s="198">
        <f t="shared" si="20"/>
        <v>0</v>
      </c>
      <c r="R367" s="198">
        <f t="shared" ref="R367:S367" si="909">SUM(R368:R374)</f>
        <v>0</v>
      </c>
      <c r="S367" s="198">
        <f t="shared" si="909"/>
        <v>0</v>
      </c>
      <c r="T367" s="198">
        <f t="shared" si="22"/>
        <v>0</v>
      </c>
      <c r="U367" s="198">
        <f t="shared" ref="U367:V367" si="910">SUM(U368:U374)</f>
        <v>0</v>
      </c>
      <c r="V367" s="198">
        <f t="shared" si="910"/>
        <v>0</v>
      </c>
      <c r="W367" s="198">
        <f t="shared" si="24"/>
        <v>0</v>
      </c>
      <c r="X367" s="198">
        <f t="shared" ref="X367:Y367" si="911">SUM(X368:X374)</f>
        <v>0</v>
      </c>
      <c r="Y367" s="198">
        <f t="shared" si="911"/>
        <v>0</v>
      </c>
      <c r="Z367" s="198">
        <f t="shared" si="26"/>
        <v>97.81896</v>
      </c>
      <c r="AA367" s="198">
        <f t="shared" ref="AA367:AB367" si="912">SUM(AA368:AA374)</f>
        <v>0</v>
      </c>
      <c r="AB367" s="198">
        <f t="shared" si="912"/>
        <v>97.81896</v>
      </c>
      <c r="AC367" s="198">
        <f t="shared" si="28"/>
        <v>0</v>
      </c>
      <c r="AD367" s="198">
        <f t="shared" ref="AD367:AE367" si="913">SUM(AD368:AD374)</f>
        <v>0</v>
      </c>
      <c r="AE367" s="198">
        <f t="shared" si="913"/>
        <v>0</v>
      </c>
      <c r="AF367" s="198">
        <f t="shared" si="30"/>
        <v>149.329</v>
      </c>
      <c r="AG367" s="200">
        <f t="shared" ref="AG367:AH367" si="914">SUM(AG368:AG374)</f>
        <v>0</v>
      </c>
      <c r="AH367" s="200">
        <f t="shared" si="914"/>
        <v>149.329</v>
      </c>
      <c r="AI367" s="201"/>
      <c r="AJ367" s="202">
        <f t="shared" si="32"/>
        <v>0</v>
      </c>
      <c r="AK367" s="200">
        <f t="shared" ref="AK367:AL367" si="915">SUM(AK368:AK374)</f>
        <v>0</v>
      </c>
      <c r="AL367" s="200">
        <f t="shared" si="915"/>
        <v>0</v>
      </c>
      <c r="AM367" s="200"/>
    </row>
    <row r="368" ht="15.75" customHeight="1" outlineLevel="2">
      <c r="A368" s="257"/>
      <c r="B368" s="258"/>
      <c r="C368" s="259"/>
      <c r="D368" s="206">
        <v>2015.0</v>
      </c>
      <c r="E368" s="193">
        <f t="shared" ref="E368:E374" si="917">SUM(F368:G368)</f>
        <v>282.3386</v>
      </c>
      <c r="F368" s="193">
        <f t="shared" ref="F368:G368" si="916">I368+L368+O368+R368+U368+X368+AA368+AD368+AK368+AG368</f>
        <v>282.3386</v>
      </c>
      <c r="G368" s="193">
        <f t="shared" si="916"/>
        <v>0</v>
      </c>
      <c r="H368" s="261">
        <f t="shared" si="14"/>
        <v>48.8182</v>
      </c>
      <c r="I368" s="262">
        <v>48.8182</v>
      </c>
      <c r="J368" s="251"/>
      <c r="K368" s="253">
        <f t="shared" si="16"/>
        <v>233.5204</v>
      </c>
      <c r="L368" s="254">
        <v>233.5204</v>
      </c>
      <c r="M368" s="251"/>
      <c r="N368" s="252">
        <f t="shared" si="18"/>
        <v>0</v>
      </c>
      <c r="O368" s="251"/>
      <c r="P368" s="251"/>
      <c r="Q368" s="252">
        <f t="shared" si="20"/>
        <v>0</v>
      </c>
      <c r="R368" s="251"/>
      <c r="S368" s="251"/>
      <c r="T368" s="252">
        <f t="shared" si="22"/>
        <v>0</v>
      </c>
      <c r="U368" s="251"/>
      <c r="V368" s="251"/>
      <c r="W368" s="252">
        <f t="shared" si="24"/>
        <v>0</v>
      </c>
      <c r="X368" s="251"/>
      <c r="Y368" s="251"/>
      <c r="Z368" s="252">
        <f t="shared" si="26"/>
        <v>0</v>
      </c>
      <c r="AA368" s="251"/>
      <c r="AB368" s="251"/>
      <c r="AC368" s="252">
        <f t="shared" si="28"/>
        <v>0</v>
      </c>
      <c r="AD368" s="251"/>
      <c r="AE368" s="251"/>
      <c r="AF368" s="252">
        <f t="shared" si="30"/>
        <v>0</v>
      </c>
      <c r="AG368" s="251"/>
      <c r="AH368" s="251"/>
      <c r="AI368" s="255"/>
      <c r="AJ368" s="252">
        <f t="shared" si="32"/>
        <v>0</v>
      </c>
      <c r="AK368" s="251"/>
      <c r="AL368" s="251"/>
      <c r="AM368" s="251"/>
    </row>
    <row r="369" ht="15.75" customHeight="1" outlineLevel="2">
      <c r="A369" s="257"/>
      <c r="B369" s="258"/>
      <c r="C369" s="259"/>
      <c r="D369" s="206">
        <v>2016.0</v>
      </c>
      <c r="E369" s="193">
        <f t="shared" si="917"/>
        <v>0</v>
      </c>
      <c r="F369" s="193">
        <f t="shared" ref="F369:G369" si="918">I369+L369+O369+R369+U369+X369+AA369+AD369+AK369+AG369</f>
        <v>0</v>
      </c>
      <c r="G369" s="193">
        <f t="shared" si="918"/>
        <v>0</v>
      </c>
      <c r="H369" s="187">
        <f t="shared" si="14"/>
        <v>0</v>
      </c>
      <c r="I369" s="193"/>
      <c r="J369" s="251"/>
      <c r="K369" s="252">
        <f t="shared" si="16"/>
        <v>0</v>
      </c>
      <c r="L369" s="251"/>
      <c r="M369" s="251"/>
      <c r="N369" s="252">
        <f t="shared" si="18"/>
        <v>0</v>
      </c>
      <c r="O369" s="251"/>
      <c r="P369" s="251"/>
      <c r="Q369" s="252">
        <f t="shared" si="20"/>
        <v>0</v>
      </c>
      <c r="R369" s="251"/>
      <c r="S369" s="251"/>
      <c r="T369" s="252">
        <f t="shared" si="22"/>
        <v>0</v>
      </c>
      <c r="U369" s="251"/>
      <c r="V369" s="251"/>
      <c r="W369" s="252">
        <f t="shared" si="24"/>
        <v>0</v>
      </c>
      <c r="X369" s="251"/>
      <c r="Y369" s="251"/>
      <c r="Z369" s="252">
        <f t="shared" si="26"/>
        <v>0</v>
      </c>
      <c r="AA369" s="251"/>
      <c r="AB369" s="251"/>
      <c r="AC369" s="252">
        <f t="shared" si="28"/>
        <v>0</v>
      </c>
      <c r="AD369" s="251"/>
      <c r="AE369" s="251"/>
      <c r="AF369" s="252">
        <f t="shared" si="30"/>
        <v>0</v>
      </c>
      <c r="AG369" s="251"/>
      <c r="AH369" s="251"/>
      <c r="AI369" s="255"/>
      <c r="AJ369" s="252">
        <f t="shared" si="32"/>
        <v>0</v>
      </c>
      <c r="AK369" s="251"/>
      <c r="AL369" s="251"/>
      <c r="AM369" s="251"/>
    </row>
    <row r="370" ht="15.75" customHeight="1" outlineLevel="2">
      <c r="A370" s="257"/>
      <c r="B370" s="258"/>
      <c r="C370" s="259"/>
      <c r="D370" s="206">
        <v>2017.0</v>
      </c>
      <c r="E370" s="193">
        <f t="shared" si="917"/>
        <v>147.0993</v>
      </c>
      <c r="F370" s="193">
        <f t="shared" ref="F370:G370" si="919">I370+L370+O370+R370+U370+X370+AA370+AD370+AK370+AG370</f>
        <v>124.7193</v>
      </c>
      <c r="G370" s="193">
        <f t="shared" si="919"/>
        <v>22.38</v>
      </c>
      <c r="H370" s="187">
        <f t="shared" si="14"/>
        <v>0</v>
      </c>
      <c r="I370" s="193"/>
      <c r="J370" s="251"/>
      <c r="K370" s="253">
        <f t="shared" si="16"/>
        <v>147.0993</v>
      </c>
      <c r="L370" s="254">
        <v>124.7193</v>
      </c>
      <c r="M370" s="254">
        <v>22.38</v>
      </c>
      <c r="N370" s="252">
        <f t="shared" si="18"/>
        <v>0</v>
      </c>
      <c r="O370" s="251"/>
      <c r="P370" s="251"/>
      <c r="Q370" s="252">
        <f t="shared" si="20"/>
        <v>0</v>
      </c>
      <c r="R370" s="251"/>
      <c r="S370" s="251"/>
      <c r="T370" s="252">
        <f t="shared" si="22"/>
        <v>0</v>
      </c>
      <c r="U370" s="251"/>
      <c r="V370" s="251"/>
      <c r="W370" s="252">
        <f t="shared" si="24"/>
        <v>0</v>
      </c>
      <c r="X370" s="251"/>
      <c r="Y370" s="251"/>
      <c r="Z370" s="252">
        <f t="shared" si="26"/>
        <v>0</v>
      </c>
      <c r="AA370" s="251"/>
      <c r="AB370" s="251"/>
      <c r="AC370" s="252">
        <f t="shared" si="28"/>
        <v>0</v>
      </c>
      <c r="AD370" s="251"/>
      <c r="AE370" s="251"/>
      <c r="AF370" s="252">
        <f t="shared" si="30"/>
        <v>0</v>
      </c>
      <c r="AG370" s="251"/>
      <c r="AH370" s="251"/>
      <c r="AI370" s="255"/>
      <c r="AJ370" s="252">
        <f t="shared" si="32"/>
        <v>0</v>
      </c>
      <c r="AK370" s="251"/>
      <c r="AL370" s="251"/>
      <c r="AM370" s="251"/>
    </row>
    <row r="371" ht="15.75" customHeight="1" outlineLevel="2">
      <c r="A371" s="257"/>
      <c r="B371" s="258"/>
      <c r="C371" s="259"/>
      <c r="D371" s="206">
        <v>2018.0</v>
      </c>
      <c r="E371" s="193">
        <f t="shared" si="917"/>
        <v>49.9899</v>
      </c>
      <c r="F371" s="193">
        <f t="shared" ref="F371:G371" si="920">I371+L371+O371+R371+U371+X371+AA371+AD371+AK371+AG371</f>
        <v>0</v>
      </c>
      <c r="G371" s="193">
        <f t="shared" si="920"/>
        <v>49.9899</v>
      </c>
      <c r="H371" s="187">
        <f t="shared" si="14"/>
        <v>0</v>
      </c>
      <c r="I371" s="193"/>
      <c r="J371" s="251"/>
      <c r="K371" s="252">
        <f t="shared" si="16"/>
        <v>0</v>
      </c>
      <c r="L371" s="251"/>
      <c r="M371" s="251"/>
      <c r="N371" s="252">
        <f t="shared" si="18"/>
        <v>49.9899</v>
      </c>
      <c r="O371" s="251"/>
      <c r="P371" s="254">
        <v>49.9899</v>
      </c>
      <c r="Q371" s="252">
        <f t="shared" si="20"/>
        <v>0</v>
      </c>
      <c r="R371" s="251"/>
      <c r="S371" s="251"/>
      <c r="T371" s="252">
        <f t="shared" si="22"/>
        <v>0</v>
      </c>
      <c r="U371" s="251"/>
      <c r="V371" s="251"/>
      <c r="W371" s="252">
        <f t="shared" si="24"/>
        <v>0</v>
      </c>
      <c r="X371" s="251"/>
      <c r="Y371" s="251"/>
      <c r="Z371" s="252">
        <f t="shared" si="26"/>
        <v>0</v>
      </c>
      <c r="AA371" s="251"/>
      <c r="AB371" s="251"/>
      <c r="AC371" s="252">
        <f t="shared" si="28"/>
        <v>0</v>
      </c>
      <c r="AD371" s="251"/>
      <c r="AE371" s="251"/>
      <c r="AF371" s="252">
        <f t="shared" si="30"/>
        <v>0</v>
      </c>
      <c r="AG371" s="251"/>
      <c r="AH371" s="251"/>
      <c r="AI371" s="255"/>
      <c r="AJ371" s="252">
        <f t="shared" si="32"/>
        <v>0</v>
      </c>
      <c r="AK371" s="251"/>
      <c r="AL371" s="251"/>
      <c r="AM371" s="251"/>
    </row>
    <row r="372" ht="15.75" customHeight="1" outlineLevel="2">
      <c r="A372" s="257"/>
      <c r="B372" s="258"/>
      <c r="C372" s="259"/>
      <c r="D372" s="206">
        <v>2019.0</v>
      </c>
      <c r="E372" s="193">
        <f t="shared" si="917"/>
        <v>97.81896</v>
      </c>
      <c r="F372" s="193">
        <f t="shared" ref="F372:G372" si="921">I372+L372+O372+R372+U372+X372+AA372+AD372+AK372+AG372</f>
        <v>0</v>
      </c>
      <c r="G372" s="193">
        <f t="shared" si="921"/>
        <v>97.81896</v>
      </c>
      <c r="H372" s="187">
        <f t="shared" si="14"/>
        <v>0</v>
      </c>
      <c r="I372" s="193"/>
      <c r="J372" s="251"/>
      <c r="K372" s="252">
        <f t="shared" si="16"/>
        <v>0</v>
      </c>
      <c r="L372" s="251"/>
      <c r="M372" s="251"/>
      <c r="N372" s="252">
        <f t="shared" si="18"/>
        <v>0</v>
      </c>
      <c r="O372" s="251"/>
      <c r="P372" s="251"/>
      <c r="Q372" s="252">
        <f t="shared" si="20"/>
        <v>0</v>
      </c>
      <c r="R372" s="251"/>
      <c r="S372" s="251"/>
      <c r="T372" s="252">
        <f t="shared" si="22"/>
        <v>0</v>
      </c>
      <c r="U372" s="251"/>
      <c r="V372" s="251"/>
      <c r="W372" s="252">
        <f t="shared" si="24"/>
        <v>0</v>
      </c>
      <c r="X372" s="251"/>
      <c r="Y372" s="251"/>
      <c r="Z372" s="252">
        <f t="shared" si="26"/>
        <v>97.81896</v>
      </c>
      <c r="AA372" s="251"/>
      <c r="AB372" s="254">
        <v>97.81896</v>
      </c>
      <c r="AC372" s="252">
        <f t="shared" si="28"/>
        <v>0</v>
      </c>
      <c r="AD372" s="251"/>
      <c r="AE372" s="251"/>
      <c r="AF372" s="252">
        <f t="shared" si="30"/>
        <v>0</v>
      </c>
      <c r="AG372" s="251"/>
      <c r="AH372" s="251"/>
      <c r="AI372" s="255"/>
      <c r="AJ372" s="252">
        <f t="shared" si="32"/>
        <v>0</v>
      </c>
      <c r="AK372" s="251"/>
      <c r="AL372" s="251"/>
      <c r="AM372" s="251"/>
    </row>
    <row r="373" ht="15.75" customHeight="1" outlineLevel="2">
      <c r="A373" s="257"/>
      <c r="B373" s="258"/>
      <c r="C373" s="259"/>
      <c r="D373" s="206">
        <v>2020.0</v>
      </c>
      <c r="E373" s="193">
        <f t="shared" si="917"/>
        <v>149.329</v>
      </c>
      <c r="F373" s="193">
        <f t="shared" ref="F373:G373" si="922">I373+L373+O373+R373+U373+X373+AA373+AD373+AK373+AG373</f>
        <v>0</v>
      </c>
      <c r="G373" s="193">
        <f t="shared" si="922"/>
        <v>149.329</v>
      </c>
      <c r="H373" s="187">
        <f t="shared" si="14"/>
        <v>0</v>
      </c>
      <c r="I373" s="193"/>
      <c r="J373" s="251"/>
      <c r="K373" s="252">
        <f t="shared" si="16"/>
        <v>0</v>
      </c>
      <c r="L373" s="251"/>
      <c r="M373" s="251"/>
      <c r="N373" s="252">
        <f t="shared" si="18"/>
        <v>0</v>
      </c>
      <c r="O373" s="251"/>
      <c r="P373" s="251"/>
      <c r="Q373" s="252">
        <f t="shared" si="20"/>
        <v>0</v>
      </c>
      <c r="R373" s="251"/>
      <c r="S373" s="251"/>
      <c r="T373" s="252">
        <f t="shared" si="22"/>
        <v>0</v>
      </c>
      <c r="U373" s="251"/>
      <c r="V373" s="251"/>
      <c r="W373" s="252">
        <f t="shared" si="24"/>
        <v>0</v>
      </c>
      <c r="X373" s="251"/>
      <c r="Y373" s="251"/>
      <c r="Z373" s="252">
        <f t="shared" si="26"/>
        <v>0</v>
      </c>
      <c r="AA373" s="251"/>
      <c r="AB373" s="251"/>
      <c r="AC373" s="252">
        <f t="shared" si="28"/>
        <v>0</v>
      </c>
      <c r="AD373" s="251"/>
      <c r="AE373" s="251"/>
      <c r="AF373" s="252">
        <f t="shared" si="30"/>
        <v>149.329</v>
      </c>
      <c r="AG373" s="251"/>
      <c r="AH373" s="254">
        <v>149.329</v>
      </c>
      <c r="AI373" s="255"/>
      <c r="AJ373" s="252">
        <f t="shared" si="32"/>
        <v>0</v>
      </c>
      <c r="AK373" s="251"/>
      <c r="AL373" s="251"/>
      <c r="AM373" s="251"/>
    </row>
    <row r="374" ht="15.75" customHeight="1" outlineLevel="2">
      <c r="A374" s="257"/>
      <c r="B374" s="258"/>
      <c r="C374" s="259"/>
      <c r="D374" s="213">
        <v>2021.0</v>
      </c>
      <c r="E374" s="193">
        <f t="shared" si="917"/>
        <v>0</v>
      </c>
      <c r="F374" s="193">
        <f t="shared" ref="F374:G374" si="923">I374+L374+O374+R374+U374+X374+AA374+AD374+AK374+AG374</f>
        <v>0</v>
      </c>
      <c r="G374" s="193">
        <f t="shared" si="923"/>
        <v>0</v>
      </c>
      <c r="H374" s="187">
        <f t="shared" si="14"/>
        <v>0</v>
      </c>
      <c r="I374" s="193"/>
      <c r="J374" s="251"/>
      <c r="K374" s="252">
        <f t="shared" si="16"/>
        <v>0</v>
      </c>
      <c r="L374" s="251"/>
      <c r="M374" s="251"/>
      <c r="N374" s="252">
        <f t="shared" si="18"/>
        <v>0</v>
      </c>
      <c r="O374" s="251"/>
      <c r="P374" s="251"/>
      <c r="Q374" s="252">
        <f t="shared" si="20"/>
        <v>0</v>
      </c>
      <c r="R374" s="251"/>
      <c r="S374" s="251"/>
      <c r="T374" s="252">
        <f t="shared" si="22"/>
        <v>0</v>
      </c>
      <c r="U374" s="251"/>
      <c r="V374" s="251"/>
      <c r="W374" s="252">
        <f t="shared" si="24"/>
        <v>0</v>
      </c>
      <c r="X374" s="251"/>
      <c r="Y374" s="251"/>
      <c r="Z374" s="252">
        <f t="shared" si="26"/>
        <v>0</v>
      </c>
      <c r="AA374" s="251"/>
      <c r="AB374" s="251"/>
      <c r="AC374" s="252">
        <f t="shared" si="28"/>
        <v>0</v>
      </c>
      <c r="AD374" s="251"/>
      <c r="AE374" s="251"/>
      <c r="AF374" s="252">
        <f t="shared" si="30"/>
        <v>0</v>
      </c>
      <c r="AG374" s="251"/>
      <c r="AH374" s="254"/>
      <c r="AI374" s="255"/>
      <c r="AJ374" s="252">
        <f t="shared" si="32"/>
        <v>0</v>
      </c>
      <c r="AK374" s="251"/>
      <c r="AL374" s="251"/>
      <c r="AM374" s="251"/>
    </row>
    <row r="375" ht="15.75" customHeight="1" outlineLevel="1">
      <c r="A375" s="195">
        <v>44.0</v>
      </c>
      <c r="B375" s="196" t="s">
        <v>481</v>
      </c>
      <c r="C375" s="197" t="s">
        <v>482</v>
      </c>
      <c r="D375" s="198"/>
      <c r="E375" s="199">
        <f t="shared" ref="E375:G375" si="924">SUM(E376:E382)</f>
        <v>4710.28352</v>
      </c>
      <c r="F375" s="199">
        <f t="shared" si="924"/>
        <v>3902.20052</v>
      </c>
      <c r="G375" s="199">
        <f t="shared" si="924"/>
        <v>808.083</v>
      </c>
      <c r="H375" s="199">
        <f t="shared" si="14"/>
        <v>0</v>
      </c>
      <c r="I375" s="199">
        <f t="shared" ref="I375:J375" si="925">SUM(I376:I382)</f>
        <v>0</v>
      </c>
      <c r="J375" s="198">
        <f t="shared" si="925"/>
        <v>0</v>
      </c>
      <c r="K375" s="198">
        <f t="shared" si="16"/>
        <v>598.87328</v>
      </c>
      <c r="L375" s="198">
        <f t="shared" ref="L375:M375" si="926">SUM(L376:L382)</f>
        <v>598.87328</v>
      </c>
      <c r="M375" s="198">
        <f t="shared" si="926"/>
        <v>0</v>
      </c>
      <c r="N375" s="198">
        <f t="shared" si="18"/>
        <v>941.12596</v>
      </c>
      <c r="O375" s="198">
        <f t="shared" ref="O375:P375" si="927">SUM(O376:O382)</f>
        <v>941.12596</v>
      </c>
      <c r="P375" s="198">
        <f t="shared" si="927"/>
        <v>0</v>
      </c>
      <c r="Q375" s="198">
        <f t="shared" si="20"/>
        <v>0</v>
      </c>
      <c r="R375" s="198">
        <f t="shared" ref="R375:S375" si="928">SUM(R376:R382)</f>
        <v>0</v>
      </c>
      <c r="S375" s="198">
        <f t="shared" si="928"/>
        <v>0</v>
      </c>
      <c r="T375" s="198">
        <f t="shared" si="22"/>
        <v>0</v>
      </c>
      <c r="U375" s="198">
        <f t="shared" ref="U375:V375" si="929">SUM(U376:U382)</f>
        <v>0</v>
      </c>
      <c r="V375" s="198">
        <f t="shared" si="929"/>
        <v>0</v>
      </c>
      <c r="W375" s="198">
        <f t="shared" si="24"/>
        <v>0</v>
      </c>
      <c r="X375" s="198">
        <f t="shared" ref="X375:Y375" si="930">SUM(X376:X382)</f>
        <v>0</v>
      </c>
      <c r="Y375" s="198">
        <f t="shared" si="930"/>
        <v>0</v>
      </c>
      <c r="Z375" s="198">
        <f t="shared" si="26"/>
        <v>0</v>
      </c>
      <c r="AA375" s="198">
        <f t="shared" ref="AA375:AB375" si="931">SUM(AA376:AA382)</f>
        <v>0</v>
      </c>
      <c r="AB375" s="198">
        <f t="shared" si="931"/>
        <v>0</v>
      </c>
      <c r="AC375" s="198">
        <f t="shared" si="28"/>
        <v>0</v>
      </c>
      <c r="AD375" s="198">
        <f t="shared" ref="AD375:AE375" si="932">SUM(AD376:AD382)</f>
        <v>0</v>
      </c>
      <c r="AE375" s="198">
        <f t="shared" si="932"/>
        <v>0</v>
      </c>
      <c r="AF375" s="198">
        <f t="shared" si="30"/>
        <v>2683.28428</v>
      </c>
      <c r="AG375" s="200">
        <f t="shared" ref="AG375:AH375" si="933">SUM(AG376:AG382)</f>
        <v>1875.20128</v>
      </c>
      <c r="AH375" s="200">
        <f t="shared" si="933"/>
        <v>808.083</v>
      </c>
      <c r="AI375" s="201"/>
      <c r="AJ375" s="202">
        <f t="shared" si="32"/>
        <v>487</v>
      </c>
      <c r="AK375" s="200">
        <f t="shared" ref="AK375:AL375" si="934">SUM(AK376:AK382)</f>
        <v>487</v>
      </c>
      <c r="AL375" s="200">
        <f t="shared" si="934"/>
        <v>0</v>
      </c>
      <c r="AM375" s="200"/>
    </row>
    <row r="376" ht="15.75" customHeight="1" outlineLevel="2">
      <c r="A376" s="257"/>
      <c r="B376" s="258"/>
      <c r="C376" s="259"/>
      <c r="D376" s="206">
        <v>2015.0</v>
      </c>
      <c r="E376" s="193">
        <f t="shared" ref="E376:E382" si="936">SUM(F376:G376)</f>
        <v>941.12596</v>
      </c>
      <c r="F376" s="193">
        <f t="shared" ref="F376:G376" si="935">I376+L376+O376+R376+U376+X376+AA376+AD376+AK376+AG376</f>
        <v>941.12596</v>
      </c>
      <c r="G376" s="193">
        <f t="shared" si="935"/>
        <v>0</v>
      </c>
      <c r="H376" s="187">
        <f t="shared" si="14"/>
        <v>0</v>
      </c>
      <c r="I376" s="193"/>
      <c r="J376" s="251"/>
      <c r="K376" s="252">
        <f t="shared" si="16"/>
        <v>0</v>
      </c>
      <c r="L376" s="251"/>
      <c r="M376" s="251"/>
      <c r="N376" s="253">
        <f t="shared" si="18"/>
        <v>941.12596</v>
      </c>
      <c r="O376" s="254">
        <v>941.12596</v>
      </c>
      <c r="P376" s="251"/>
      <c r="Q376" s="252">
        <f t="shared" si="20"/>
        <v>0</v>
      </c>
      <c r="R376" s="251"/>
      <c r="S376" s="251"/>
      <c r="T376" s="252">
        <f t="shared" si="22"/>
        <v>0</v>
      </c>
      <c r="U376" s="251"/>
      <c r="V376" s="251"/>
      <c r="W376" s="252">
        <f t="shared" si="24"/>
        <v>0</v>
      </c>
      <c r="X376" s="251"/>
      <c r="Y376" s="251"/>
      <c r="Z376" s="252">
        <f t="shared" si="26"/>
        <v>0</v>
      </c>
      <c r="AA376" s="251"/>
      <c r="AB376" s="251"/>
      <c r="AC376" s="252">
        <f t="shared" si="28"/>
        <v>0</v>
      </c>
      <c r="AD376" s="251"/>
      <c r="AE376" s="251"/>
      <c r="AF376" s="252">
        <f t="shared" si="30"/>
        <v>0</v>
      </c>
      <c r="AG376" s="251"/>
      <c r="AH376" s="251"/>
      <c r="AI376" s="255"/>
      <c r="AJ376" s="252">
        <f t="shared" si="32"/>
        <v>0</v>
      </c>
      <c r="AK376" s="251"/>
      <c r="AL376" s="251"/>
      <c r="AM376" s="251"/>
    </row>
    <row r="377" ht="15.75" customHeight="1" outlineLevel="2">
      <c r="A377" s="257"/>
      <c r="B377" s="258"/>
      <c r="C377" s="259"/>
      <c r="D377" s="206">
        <v>2016.0</v>
      </c>
      <c r="E377" s="193">
        <f t="shared" si="936"/>
        <v>0</v>
      </c>
      <c r="F377" s="193">
        <f t="shared" ref="F377:G377" si="937">I377+L377+O377+R377+U377+X377+AA377+AD377+AK377+AG377</f>
        <v>0</v>
      </c>
      <c r="G377" s="193">
        <f t="shared" si="937"/>
        <v>0</v>
      </c>
      <c r="H377" s="187">
        <f t="shared" si="14"/>
        <v>0</v>
      </c>
      <c r="I377" s="193"/>
      <c r="J377" s="251"/>
      <c r="K377" s="252">
        <f t="shared" si="16"/>
        <v>0</v>
      </c>
      <c r="L377" s="251"/>
      <c r="M377" s="251"/>
      <c r="N377" s="252">
        <f t="shared" si="18"/>
        <v>0</v>
      </c>
      <c r="O377" s="251"/>
      <c r="P377" s="251"/>
      <c r="Q377" s="252">
        <f t="shared" si="20"/>
        <v>0</v>
      </c>
      <c r="R377" s="251"/>
      <c r="S377" s="251"/>
      <c r="T377" s="252">
        <f t="shared" si="22"/>
        <v>0</v>
      </c>
      <c r="U377" s="251"/>
      <c r="V377" s="251"/>
      <c r="W377" s="252">
        <f t="shared" si="24"/>
        <v>0</v>
      </c>
      <c r="X377" s="251"/>
      <c r="Y377" s="251"/>
      <c r="Z377" s="252">
        <f t="shared" si="26"/>
        <v>0</v>
      </c>
      <c r="AA377" s="251"/>
      <c r="AB377" s="251"/>
      <c r="AC377" s="252">
        <f t="shared" si="28"/>
        <v>0</v>
      </c>
      <c r="AD377" s="251"/>
      <c r="AE377" s="251"/>
      <c r="AF377" s="252">
        <f t="shared" si="30"/>
        <v>0</v>
      </c>
      <c r="AG377" s="251"/>
      <c r="AH377" s="251"/>
      <c r="AI377" s="255"/>
      <c r="AJ377" s="252">
        <f t="shared" si="32"/>
        <v>0</v>
      </c>
      <c r="AK377" s="251"/>
      <c r="AL377" s="251"/>
      <c r="AM377" s="251"/>
    </row>
    <row r="378" ht="15.75" customHeight="1" outlineLevel="2">
      <c r="A378" s="257"/>
      <c r="B378" s="258"/>
      <c r="C378" s="259"/>
      <c r="D378" s="206">
        <v>2017.0</v>
      </c>
      <c r="E378" s="193">
        <f t="shared" si="936"/>
        <v>297.084</v>
      </c>
      <c r="F378" s="193">
        <f t="shared" ref="F378:G378" si="938">I378+L378+O378+R378+U378+X378+AA378+AD378+AK378+AG378</f>
        <v>297.084</v>
      </c>
      <c r="G378" s="193">
        <f t="shared" si="938"/>
        <v>0</v>
      </c>
      <c r="H378" s="187">
        <f t="shared" si="14"/>
        <v>0</v>
      </c>
      <c r="I378" s="193"/>
      <c r="J378" s="251"/>
      <c r="K378" s="252">
        <f t="shared" si="16"/>
        <v>0</v>
      </c>
      <c r="L378" s="251"/>
      <c r="M378" s="251"/>
      <c r="N378" s="252">
        <f t="shared" si="18"/>
        <v>0</v>
      </c>
      <c r="O378" s="251"/>
      <c r="P378" s="251"/>
      <c r="Q378" s="252">
        <f t="shared" si="20"/>
        <v>0</v>
      </c>
      <c r="R378" s="251"/>
      <c r="S378" s="251"/>
      <c r="T378" s="252">
        <f t="shared" si="22"/>
        <v>0</v>
      </c>
      <c r="U378" s="251"/>
      <c r="V378" s="251"/>
      <c r="W378" s="252">
        <f t="shared" si="24"/>
        <v>0</v>
      </c>
      <c r="X378" s="251"/>
      <c r="Y378" s="251"/>
      <c r="Z378" s="252">
        <f t="shared" si="26"/>
        <v>0</v>
      </c>
      <c r="AA378" s="251"/>
      <c r="AB378" s="251"/>
      <c r="AC378" s="252">
        <f t="shared" si="28"/>
        <v>0</v>
      </c>
      <c r="AD378" s="251"/>
      <c r="AE378" s="251"/>
      <c r="AF378" s="253">
        <f t="shared" si="30"/>
        <v>297.084</v>
      </c>
      <c r="AG378" s="254">
        <v>297.084</v>
      </c>
      <c r="AH378" s="251"/>
      <c r="AI378" s="256" t="s">
        <v>483</v>
      </c>
      <c r="AJ378" s="252">
        <f t="shared" si="32"/>
        <v>0</v>
      </c>
      <c r="AK378" s="251"/>
      <c r="AL378" s="251"/>
      <c r="AM378" s="251"/>
    </row>
    <row r="379" ht="15.75" customHeight="1" outlineLevel="2">
      <c r="A379" s="257"/>
      <c r="B379" s="258"/>
      <c r="C379" s="259"/>
      <c r="D379" s="206">
        <v>2018.0</v>
      </c>
      <c r="E379" s="193">
        <f t="shared" si="936"/>
        <v>908.91</v>
      </c>
      <c r="F379" s="193">
        <f t="shared" ref="F379:G379" si="939">I379+L379+O379+R379+U379+X379+AA379+AD379+AK379+AG379</f>
        <v>908.91</v>
      </c>
      <c r="G379" s="193">
        <f t="shared" si="939"/>
        <v>0</v>
      </c>
      <c r="H379" s="187">
        <f t="shared" si="14"/>
        <v>0</v>
      </c>
      <c r="I379" s="193"/>
      <c r="J379" s="251"/>
      <c r="K379" s="253">
        <f t="shared" si="16"/>
        <v>420.61</v>
      </c>
      <c r="L379" s="254">
        <v>420.61</v>
      </c>
      <c r="M379" s="251"/>
      <c r="N379" s="252">
        <f t="shared" si="18"/>
        <v>0</v>
      </c>
      <c r="O379" s="251"/>
      <c r="P379" s="251"/>
      <c r="Q379" s="252">
        <f t="shared" si="20"/>
        <v>0</v>
      </c>
      <c r="R379" s="251"/>
      <c r="S379" s="251"/>
      <c r="T379" s="252">
        <f t="shared" si="22"/>
        <v>0</v>
      </c>
      <c r="U379" s="251"/>
      <c r="V379" s="251"/>
      <c r="W379" s="252">
        <f t="shared" si="24"/>
        <v>0</v>
      </c>
      <c r="X379" s="251"/>
      <c r="Y379" s="251"/>
      <c r="Z379" s="252">
        <f t="shared" si="26"/>
        <v>0</v>
      </c>
      <c r="AA379" s="251"/>
      <c r="AB379" s="251"/>
      <c r="AC379" s="252">
        <f t="shared" si="28"/>
        <v>0</v>
      </c>
      <c r="AD379" s="251"/>
      <c r="AE379" s="251"/>
      <c r="AF379" s="253">
        <f t="shared" si="30"/>
        <v>1.3</v>
      </c>
      <c r="AG379" s="254">
        <v>1.3</v>
      </c>
      <c r="AH379" s="251"/>
      <c r="AI379" s="255"/>
      <c r="AJ379" s="253">
        <f t="shared" si="32"/>
        <v>487</v>
      </c>
      <c r="AK379" s="254">
        <v>487.0</v>
      </c>
      <c r="AL379" s="251"/>
      <c r="AM379" s="251"/>
    </row>
    <row r="380" ht="15.75" customHeight="1" outlineLevel="2">
      <c r="A380" s="257"/>
      <c r="B380" s="258"/>
      <c r="C380" s="259"/>
      <c r="D380" s="206">
        <v>2019.0</v>
      </c>
      <c r="E380" s="193">
        <f t="shared" si="936"/>
        <v>662.08056</v>
      </c>
      <c r="F380" s="193">
        <f t="shared" ref="F380:G380" si="940">I380+L380+O380+R380+U380+X380+AA380+AD380+AK380+AG380</f>
        <v>662.08056</v>
      </c>
      <c r="G380" s="193">
        <f t="shared" si="940"/>
        <v>0</v>
      </c>
      <c r="H380" s="187">
        <f t="shared" si="14"/>
        <v>0</v>
      </c>
      <c r="I380" s="193"/>
      <c r="J380" s="251"/>
      <c r="K380" s="253">
        <f t="shared" si="16"/>
        <v>178.26328</v>
      </c>
      <c r="L380" s="254">
        <v>178.26328</v>
      </c>
      <c r="M380" s="251"/>
      <c r="N380" s="252">
        <f t="shared" si="18"/>
        <v>0</v>
      </c>
      <c r="O380" s="251"/>
      <c r="P380" s="251"/>
      <c r="Q380" s="252">
        <f t="shared" si="20"/>
        <v>0</v>
      </c>
      <c r="R380" s="251"/>
      <c r="S380" s="251"/>
      <c r="T380" s="252">
        <f t="shared" si="22"/>
        <v>0</v>
      </c>
      <c r="U380" s="251"/>
      <c r="V380" s="251"/>
      <c r="W380" s="252">
        <f t="shared" si="24"/>
        <v>0</v>
      </c>
      <c r="X380" s="251"/>
      <c r="Y380" s="251"/>
      <c r="Z380" s="252">
        <f t="shared" si="26"/>
        <v>0</v>
      </c>
      <c r="AA380" s="251"/>
      <c r="AB380" s="251"/>
      <c r="AC380" s="252">
        <f t="shared" si="28"/>
        <v>0</v>
      </c>
      <c r="AD380" s="251"/>
      <c r="AE380" s="251"/>
      <c r="AF380" s="253">
        <f t="shared" si="30"/>
        <v>483.81728</v>
      </c>
      <c r="AG380" s="254">
        <v>483.81728</v>
      </c>
      <c r="AH380" s="251"/>
      <c r="AI380" s="256" t="s">
        <v>93</v>
      </c>
      <c r="AJ380" s="252">
        <f t="shared" si="32"/>
        <v>0</v>
      </c>
      <c r="AK380" s="251"/>
      <c r="AL380" s="251"/>
      <c r="AM380" s="251"/>
    </row>
    <row r="381" ht="15.75" customHeight="1" outlineLevel="2">
      <c r="A381" s="257"/>
      <c r="B381" s="258"/>
      <c r="C381" s="259"/>
      <c r="D381" s="206">
        <v>2020.0</v>
      </c>
      <c r="E381" s="193">
        <f t="shared" si="936"/>
        <v>1901.083</v>
      </c>
      <c r="F381" s="193">
        <f t="shared" ref="F381:G381" si="941">I381+L381+O381+R381+U381+X381+AA381+AD381+AK381+AG381</f>
        <v>1093</v>
      </c>
      <c r="G381" s="193">
        <f t="shared" si="941"/>
        <v>808.083</v>
      </c>
      <c r="H381" s="187">
        <f t="shared" si="14"/>
        <v>0</v>
      </c>
      <c r="I381" s="193"/>
      <c r="J381" s="251"/>
      <c r="K381" s="252">
        <f t="shared" si="16"/>
        <v>0</v>
      </c>
      <c r="L381" s="251"/>
      <c r="M381" s="251"/>
      <c r="N381" s="252">
        <f t="shared" si="18"/>
        <v>0</v>
      </c>
      <c r="O381" s="251"/>
      <c r="P381" s="251"/>
      <c r="Q381" s="252">
        <f t="shared" si="20"/>
        <v>0</v>
      </c>
      <c r="R381" s="251"/>
      <c r="S381" s="251"/>
      <c r="T381" s="252">
        <f t="shared" si="22"/>
        <v>0</v>
      </c>
      <c r="U381" s="251"/>
      <c r="V381" s="251"/>
      <c r="W381" s="253">
        <f t="shared" si="24"/>
        <v>0</v>
      </c>
      <c r="X381" s="254"/>
      <c r="Y381" s="251"/>
      <c r="Z381" s="252">
        <f t="shared" si="26"/>
        <v>0</v>
      </c>
      <c r="AA381" s="251"/>
      <c r="AB381" s="251"/>
      <c r="AC381" s="252">
        <f t="shared" si="28"/>
        <v>0</v>
      </c>
      <c r="AD381" s="251"/>
      <c r="AE381" s="251"/>
      <c r="AF381" s="253">
        <f t="shared" si="30"/>
        <v>1901.083</v>
      </c>
      <c r="AG381" s="254">
        <v>1093.0</v>
      </c>
      <c r="AH381" s="254">
        <v>808.083</v>
      </c>
      <c r="AI381" s="256" t="s">
        <v>484</v>
      </c>
      <c r="AJ381" s="252">
        <f t="shared" si="32"/>
        <v>0</v>
      </c>
      <c r="AK381" s="251"/>
      <c r="AL381" s="251"/>
      <c r="AM381" s="251"/>
    </row>
    <row r="382" ht="15.75" customHeight="1" outlineLevel="2">
      <c r="A382" s="257"/>
      <c r="B382" s="258"/>
      <c r="C382" s="259"/>
      <c r="D382" s="213">
        <v>2021.0</v>
      </c>
      <c r="E382" s="193">
        <f t="shared" si="936"/>
        <v>0</v>
      </c>
      <c r="F382" s="193">
        <f t="shared" ref="F382:G382" si="942">I382+L382+O382+R382+U382+X382+AA382+AD382+AK382+AG382</f>
        <v>0</v>
      </c>
      <c r="G382" s="193">
        <f t="shared" si="942"/>
        <v>0</v>
      </c>
      <c r="H382" s="187">
        <f t="shared" si="14"/>
        <v>0</v>
      </c>
      <c r="I382" s="193"/>
      <c r="J382" s="251"/>
      <c r="K382" s="252">
        <f t="shared" si="16"/>
        <v>0</v>
      </c>
      <c r="L382" s="251"/>
      <c r="M382" s="251"/>
      <c r="N382" s="252">
        <f t="shared" si="18"/>
        <v>0</v>
      </c>
      <c r="O382" s="251"/>
      <c r="P382" s="251"/>
      <c r="Q382" s="252">
        <f t="shared" si="20"/>
        <v>0</v>
      </c>
      <c r="R382" s="251"/>
      <c r="S382" s="251"/>
      <c r="T382" s="252">
        <f t="shared" si="22"/>
        <v>0</v>
      </c>
      <c r="U382" s="251"/>
      <c r="V382" s="251"/>
      <c r="W382" s="253">
        <f t="shared" si="24"/>
        <v>0</v>
      </c>
      <c r="X382" s="254"/>
      <c r="Y382" s="251"/>
      <c r="Z382" s="252">
        <f t="shared" si="26"/>
        <v>0</v>
      </c>
      <c r="AA382" s="251"/>
      <c r="AB382" s="251"/>
      <c r="AC382" s="252">
        <f t="shared" si="28"/>
        <v>0</v>
      </c>
      <c r="AD382" s="251"/>
      <c r="AE382" s="251"/>
      <c r="AF382" s="253">
        <f t="shared" si="30"/>
        <v>0</v>
      </c>
      <c r="AG382" s="254"/>
      <c r="AH382" s="254"/>
      <c r="AI382" s="255"/>
      <c r="AJ382" s="252">
        <f t="shared" si="32"/>
        <v>0</v>
      </c>
      <c r="AK382" s="251"/>
      <c r="AL382" s="251"/>
      <c r="AM382" s="251"/>
    </row>
    <row r="383" ht="15.75" customHeight="1" outlineLevel="1">
      <c r="A383" s="195">
        <v>45.0</v>
      </c>
      <c r="B383" s="196" t="s">
        <v>485</v>
      </c>
      <c r="C383" s="197" t="s">
        <v>486</v>
      </c>
      <c r="D383" s="198"/>
      <c r="E383" s="199">
        <f t="shared" ref="E383:G383" si="943">SUM(E384:E390)</f>
        <v>10562.47988</v>
      </c>
      <c r="F383" s="199">
        <f t="shared" si="943"/>
        <v>10562.47988</v>
      </c>
      <c r="G383" s="199">
        <f t="shared" si="943"/>
        <v>0</v>
      </c>
      <c r="H383" s="199">
        <f t="shared" si="14"/>
        <v>0</v>
      </c>
      <c r="I383" s="199">
        <f t="shared" ref="I383:J383" si="944">SUM(I384:I390)</f>
        <v>0</v>
      </c>
      <c r="J383" s="198">
        <f t="shared" si="944"/>
        <v>0</v>
      </c>
      <c r="K383" s="198">
        <f t="shared" si="16"/>
        <v>0</v>
      </c>
      <c r="L383" s="198">
        <f t="shared" ref="L383:M383" si="945">SUM(L384:L390)</f>
        <v>0</v>
      </c>
      <c r="M383" s="198">
        <f t="shared" si="945"/>
        <v>0</v>
      </c>
      <c r="N383" s="198">
        <f t="shared" si="18"/>
        <v>0</v>
      </c>
      <c r="O383" s="198">
        <f t="shared" ref="O383:P383" si="946">SUM(O384:O390)</f>
        <v>0</v>
      </c>
      <c r="P383" s="198">
        <f t="shared" si="946"/>
        <v>0</v>
      </c>
      <c r="Q383" s="198">
        <f t="shared" si="20"/>
        <v>0</v>
      </c>
      <c r="R383" s="198">
        <f t="shared" ref="R383:S383" si="947">SUM(R384:R390)</f>
        <v>0</v>
      </c>
      <c r="S383" s="198">
        <f t="shared" si="947"/>
        <v>0</v>
      </c>
      <c r="T383" s="198">
        <f t="shared" si="22"/>
        <v>0</v>
      </c>
      <c r="U383" s="198">
        <f t="shared" ref="U383:V383" si="948">SUM(U384:U390)</f>
        <v>0</v>
      </c>
      <c r="V383" s="198">
        <f t="shared" si="948"/>
        <v>0</v>
      </c>
      <c r="W383" s="198">
        <f t="shared" si="24"/>
        <v>0</v>
      </c>
      <c r="X383" s="198">
        <f t="shared" ref="X383:Y383" si="949">SUM(X384:X390)</f>
        <v>0</v>
      </c>
      <c r="Y383" s="198">
        <f t="shared" si="949"/>
        <v>0</v>
      </c>
      <c r="Z383" s="198">
        <f t="shared" si="26"/>
        <v>0</v>
      </c>
      <c r="AA383" s="198"/>
      <c r="AB383" s="198">
        <f>SUM(AB384:AB390)</f>
        <v>0</v>
      </c>
      <c r="AC383" s="198">
        <f t="shared" si="28"/>
        <v>0</v>
      </c>
      <c r="AD383" s="198">
        <f t="shared" ref="AD383:AE383" si="950">SUM(AD384:AD390)</f>
        <v>0</v>
      </c>
      <c r="AE383" s="198">
        <f t="shared" si="950"/>
        <v>0</v>
      </c>
      <c r="AF383" s="198">
        <f t="shared" si="30"/>
        <v>10562.47988</v>
      </c>
      <c r="AG383" s="200">
        <f t="shared" ref="AG383:AH383" si="951">SUM(AG384:AG390)</f>
        <v>10562.47988</v>
      </c>
      <c r="AH383" s="200">
        <f t="shared" si="951"/>
        <v>0</v>
      </c>
      <c r="AI383" s="201"/>
      <c r="AJ383" s="202">
        <f t="shared" si="32"/>
        <v>0</v>
      </c>
      <c r="AK383" s="200">
        <f t="shared" ref="AK383:AL383" si="952">SUM(AK384:AK390)</f>
        <v>0</v>
      </c>
      <c r="AL383" s="200">
        <f t="shared" si="952"/>
        <v>0</v>
      </c>
      <c r="AM383" s="200"/>
    </row>
    <row r="384" ht="15.75" customHeight="1" outlineLevel="2">
      <c r="A384" s="257"/>
      <c r="B384" s="258"/>
      <c r="C384" s="259"/>
      <c r="D384" s="206">
        <v>2015.0</v>
      </c>
      <c r="E384" s="193">
        <f t="shared" ref="E384:E391" si="954">SUM(F384:G384)</f>
        <v>959.57627</v>
      </c>
      <c r="F384" s="193">
        <f t="shared" ref="F384:G384" si="953">I384+L384+O384+R384+U384+X384+AA384+AD384+AK384+AG384</f>
        <v>959.57627</v>
      </c>
      <c r="G384" s="193">
        <f t="shared" si="953"/>
        <v>0</v>
      </c>
      <c r="H384" s="187">
        <f t="shared" si="14"/>
        <v>0</v>
      </c>
      <c r="I384" s="193"/>
      <c r="J384" s="251"/>
      <c r="K384" s="252">
        <f t="shared" si="16"/>
        <v>0</v>
      </c>
      <c r="L384" s="251"/>
      <c r="M384" s="251"/>
      <c r="N384" s="252">
        <f t="shared" si="18"/>
        <v>0</v>
      </c>
      <c r="O384" s="251"/>
      <c r="P384" s="251"/>
      <c r="Q384" s="252">
        <f t="shared" si="20"/>
        <v>0</v>
      </c>
      <c r="R384" s="251"/>
      <c r="S384" s="251"/>
      <c r="T384" s="252">
        <f t="shared" si="22"/>
        <v>0</v>
      </c>
      <c r="U384" s="251"/>
      <c r="V384" s="251"/>
      <c r="W384" s="252">
        <f t="shared" si="24"/>
        <v>0</v>
      </c>
      <c r="X384" s="251"/>
      <c r="Y384" s="251"/>
      <c r="Z384" s="252">
        <f t="shared" si="26"/>
        <v>0</v>
      </c>
      <c r="AA384" s="251"/>
      <c r="AB384" s="251"/>
      <c r="AC384" s="252">
        <f t="shared" si="28"/>
        <v>0</v>
      </c>
      <c r="AD384" s="251"/>
      <c r="AE384" s="251"/>
      <c r="AF384" s="253">
        <f t="shared" si="30"/>
        <v>959.57627</v>
      </c>
      <c r="AG384" s="254">
        <v>959.57627</v>
      </c>
      <c r="AH384" s="251"/>
      <c r="AI384" s="256" t="s">
        <v>487</v>
      </c>
      <c r="AJ384" s="252">
        <f t="shared" si="32"/>
        <v>0</v>
      </c>
      <c r="AK384" s="251"/>
      <c r="AL384" s="251"/>
      <c r="AM384" s="251"/>
    </row>
    <row r="385" ht="15.75" customHeight="1" outlineLevel="2">
      <c r="A385" s="257"/>
      <c r="B385" s="258"/>
      <c r="C385" s="259"/>
      <c r="D385" s="206">
        <v>2016.0</v>
      </c>
      <c r="E385" s="193">
        <f t="shared" si="954"/>
        <v>582.8</v>
      </c>
      <c r="F385" s="193">
        <f t="shared" ref="F385:G385" si="955">I385+L385+O385+R385+U385+X385+AA385+AD385+AK385+AG385</f>
        <v>582.8</v>
      </c>
      <c r="G385" s="193">
        <f t="shared" si="955"/>
        <v>0</v>
      </c>
      <c r="H385" s="187">
        <f t="shared" si="14"/>
        <v>0</v>
      </c>
      <c r="I385" s="193"/>
      <c r="J385" s="251"/>
      <c r="K385" s="252">
        <f t="shared" si="16"/>
        <v>0</v>
      </c>
      <c r="L385" s="251"/>
      <c r="M385" s="251"/>
      <c r="N385" s="252">
        <f t="shared" si="18"/>
        <v>0</v>
      </c>
      <c r="O385" s="251"/>
      <c r="P385" s="251"/>
      <c r="Q385" s="252">
        <f t="shared" si="20"/>
        <v>0</v>
      </c>
      <c r="R385" s="251"/>
      <c r="S385" s="251"/>
      <c r="T385" s="252">
        <f t="shared" si="22"/>
        <v>0</v>
      </c>
      <c r="U385" s="251"/>
      <c r="V385" s="251"/>
      <c r="W385" s="252">
        <f t="shared" si="24"/>
        <v>0</v>
      </c>
      <c r="X385" s="251"/>
      <c r="Y385" s="251"/>
      <c r="Z385" s="252">
        <f t="shared" si="26"/>
        <v>0</v>
      </c>
      <c r="AA385" s="251"/>
      <c r="AB385" s="251"/>
      <c r="AC385" s="252">
        <f t="shared" si="28"/>
        <v>0</v>
      </c>
      <c r="AD385" s="251"/>
      <c r="AE385" s="251"/>
      <c r="AF385" s="253">
        <f t="shared" si="30"/>
        <v>582.8</v>
      </c>
      <c r="AG385" s="254">
        <v>582.8</v>
      </c>
      <c r="AH385" s="251"/>
      <c r="AI385" s="256" t="s">
        <v>487</v>
      </c>
      <c r="AJ385" s="252">
        <f t="shared" si="32"/>
        <v>0</v>
      </c>
      <c r="AK385" s="251"/>
      <c r="AL385" s="251"/>
      <c r="AM385" s="251"/>
    </row>
    <row r="386" ht="15.75" customHeight="1" outlineLevel="2">
      <c r="A386" s="257"/>
      <c r="B386" s="258"/>
      <c r="C386" s="259"/>
      <c r="D386" s="206">
        <v>2017.0</v>
      </c>
      <c r="E386" s="193">
        <f t="shared" si="954"/>
        <v>3.228</v>
      </c>
      <c r="F386" s="193">
        <f t="shared" ref="F386:G386" si="956">I386+L386+O386+R386+U386+X386+AA386+AD386+AK386+AG386</f>
        <v>3.228</v>
      </c>
      <c r="G386" s="193">
        <f t="shared" si="956"/>
        <v>0</v>
      </c>
      <c r="H386" s="187">
        <f t="shared" si="14"/>
        <v>0</v>
      </c>
      <c r="I386" s="193"/>
      <c r="J386" s="251"/>
      <c r="K386" s="252">
        <f t="shared" si="16"/>
        <v>0</v>
      </c>
      <c r="L386" s="251"/>
      <c r="M386" s="251"/>
      <c r="N386" s="252">
        <f t="shared" si="18"/>
        <v>0</v>
      </c>
      <c r="O386" s="251"/>
      <c r="P386" s="251"/>
      <c r="Q386" s="252">
        <f t="shared" si="20"/>
        <v>0</v>
      </c>
      <c r="R386" s="251"/>
      <c r="S386" s="251"/>
      <c r="T386" s="252">
        <f t="shared" si="22"/>
        <v>0</v>
      </c>
      <c r="U386" s="251"/>
      <c r="V386" s="251"/>
      <c r="W386" s="252">
        <f t="shared" si="24"/>
        <v>0</v>
      </c>
      <c r="X386" s="251"/>
      <c r="Y386" s="251"/>
      <c r="Z386" s="252">
        <f t="shared" si="26"/>
        <v>0</v>
      </c>
      <c r="AA386" s="251"/>
      <c r="AB386" s="251"/>
      <c r="AC386" s="252">
        <f t="shared" si="28"/>
        <v>0</v>
      </c>
      <c r="AD386" s="251"/>
      <c r="AE386" s="251"/>
      <c r="AF386" s="253">
        <f t="shared" si="30"/>
        <v>3.228</v>
      </c>
      <c r="AG386" s="254">
        <v>3.228</v>
      </c>
      <c r="AH386" s="251"/>
      <c r="AI386" s="255"/>
      <c r="AJ386" s="252">
        <f t="shared" si="32"/>
        <v>0</v>
      </c>
      <c r="AK386" s="251"/>
      <c r="AL386" s="251"/>
      <c r="AM386" s="251"/>
    </row>
    <row r="387" ht="15.75" customHeight="1" outlineLevel="2">
      <c r="A387" s="257"/>
      <c r="B387" s="258"/>
      <c r="C387" s="259"/>
      <c r="D387" s="206">
        <v>2018.0</v>
      </c>
      <c r="E387" s="193">
        <f t="shared" si="954"/>
        <v>4580.74887</v>
      </c>
      <c r="F387" s="193">
        <f t="shared" ref="F387:G387" si="957">I387+L387+O387+R387+U387+X387+AA387+AD387+AK387+AG387</f>
        <v>4580.74887</v>
      </c>
      <c r="G387" s="193">
        <f t="shared" si="957"/>
        <v>0</v>
      </c>
      <c r="H387" s="187">
        <f t="shared" si="14"/>
        <v>0</v>
      </c>
      <c r="I387" s="193"/>
      <c r="J387" s="251"/>
      <c r="K387" s="252">
        <f t="shared" si="16"/>
        <v>0</v>
      </c>
      <c r="L387" s="251"/>
      <c r="M387" s="251"/>
      <c r="N387" s="252">
        <f t="shared" si="18"/>
        <v>0</v>
      </c>
      <c r="O387" s="251"/>
      <c r="P387" s="251"/>
      <c r="Q387" s="252">
        <f t="shared" si="20"/>
        <v>0</v>
      </c>
      <c r="R387" s="251"/>
      <c r="S387" s="251"/>
      <c r="T387" s="252">
        <f t="shared" si="22"/>
        <v>0</v>
      </c>
      <c r="U387" s="251"/>
      <c r="V387" s="251"/>
      <c r="W387" s="252">
        <f t="shared" si="24"/>
        <v>0</v>
      </c>
      <c r="X387" s="251"/>
      <c r="Y387" s="251"/>
      <c r="Z387" s="252">
        <f t="shared" si="26"/>
        <v>0</v>
      </c>
      <c r="AA387" s="251"/>
      <c r="AB387" s="251"/>
      <c r="AC387" s="252">
        <f t="shared" si="28"/>
        <v>0</v>
      </c>
      <c r="AD387" s="251"/>
      <c r="AE387" s="251"/>
      <c r="AF387" s="253">
        <f t="shared" si="30"/>
        <v>4580.74887</v>
      </c>
      <c r="AG387" s="254">
        <v>4580.74887</v>
      </c>
      <c r="AH387" s="251"/>
      <c r="AI387" s="256" t="s">
        <v>487</v>
      </c>
      <c r="AJ387" s="252">
        <f t="shared" si="32"/>
        <v>0</v>
      </c>
      <c r="AK387" s="251"/>
      <c r="AL387" s="251"/>
      <c r="AM387" s="251"/>
    </row>
    <row r="388" ht="15.75" customHeight="1" outlineLevel="2">
      <c r="A388" s="257"/>
      <c r="B388" s="258"/>
      <c r="C388" s="259"/>
      <c r="D388" s="206">
        <v>2019.0</v>
      </c>
      <c r="E388" s="193">
        <f t="shared" si="954"/>
        <v>4351.98507</v>
      </c>
      <c r="F388" s="193">
        <f t="shared" ref="F388:G388" si="958">I388+L388+O388+R388+U388+X388+AA388+AD388+AK388+AG388</f>
        <v>4351.98507</v>
      </c>
      <c r="G388" s="193">
        <f t="shared" si="958"/>
        <v>0</v>
      </c>
      <c r="H388" s="187">
        <f t="shared" si="14"/>
        <v>0</v>
      </c>
      <c r="I388" s="193"/>
      <c r="J388" s="251"/>
      <c r="K388" s="252">
        <f t="shared" si="16"/>
        <v>0</v>
      </c>
      <c r="L388" s="251"/>
      <c r="M388" s="251"/>
      <c r="N388" s="252">
        <f t="shared" si="18"/>
        <v>0</v>
      </c>
      <c r="O388" s="251"/>
      <c r="P388" s="251"/>
      <c r="Q388" s="252">
        <f t="shared" si="20"/>
        <v>0</v>
      </c>
      <c r="R388" s="251"/>
      <c r="S388" s="251"/>
      <c r="T388" s="252">
        <f t="shared" si="22"/>
        <v>0</v>
      </c>
      <c r="U388" s="251"/>
      <c r="V388" s="251"/>
      <c r="W388" s="252">
        <f t="shared" si="24"/>
        <v>0</v>
      </c>
      <c r="X388" s="251"/>
      <c r="Y388" s="251"/>
      <c r="Z388" s="252">
        <f t="shared" si="26"/>
        <v>0</v>
      </c>
      <c r="AA388" s="251"/>
      <c r="AB388" s="251"/>
      <c r="AC388" s="252">
        <f t="shared" si="28"/>
        <v>0</v>
      </c>
      <c r="AD388" s="251"/>
      <c r="AE388" s="251"/>
      <c r="AF388" s="253">
        <f t="shared" si="30"/>
        <v>4351.98507</v>
      </c>
      <c r="AG388" s="254">
        <v>4351.98507</v>
      </c>
      <c r="AH388" s="251"/>
      <c r="AI388" s="256" t="s">
        <v>487</v>
      </c>
      <c r="AJ388" s="252">
        <f t="shared" si="32"/>
        <v>0</v>
      </c>
      <c r="AK388" s="251"/>
      <c r="AL388" s="251"/>
      <c r="AM388" s="251"/>
    </row>
    <row r="389" ht="15.75" customHeight="1" outlineLevel="2">
      <c r="A389" s="257"/>
      <c r="B389" s="258"/>
      <c r="C389" s="259"/>
      <c r="D389" s="206">
        <v>2020.0</v>
      </c>
      <c r="E389" s="193">
        <f t="shared" si="954"/>
        <v>84.14167</v>
      </c>
      <c r="F389" s="193">
        <f t="shared" ref="F389:G389" si="959">I389+L389+O389+R389+U389+X389+AA389+AD389+AK389+AG389</f>
        <v>84.14167</v>
      </c>
      <c r="G389" s="193">
        <f t="shared" si="959"/>
        <v>0</v>
      </c>
      <c r="H389" s="187">
        <f t="shared" si="14"/>
        <v>0</v>
      </c>
      <c r="I389" s="193"/>
      <c r="J389" s="251"/>
      <c r="K389" s="252">
        <f t="shared" si="16"/>
        <v>0</v>
      </c>
      <c r="L389" s="251"/>
      <c r="M389" s="251"/>
      <c r="N389" s="252">
        <f t="shared" si="18"/>
        <v>0</v>
      </c>
      <c r="O389" s="251"/>
      <c r="P389" s="251"/>
      <c r="Q389" s="252">
        <f t="shared" si="20"/>
        <v>0</v>
      </c>
      <c r="R389" s="251"/>
      <c r="S389" s="251"/>
      <c r="T389" s="252">
        <f t="shared" si="22"/>
        <v>0</v>
      </c>
      <c r="U389" s="251"/>
      <c r="V389" s="251"/>
      <c r="W389" s="252">
        <f t="shared" si="24"/>
        <v>0</v>
      </c>
      <c r="X389" s="251"/>
      <c r="Y389" s="251"/>
      <c r="Z389" s="252">
        <f t="shared" si="26"/>
        <v>0</v>
      </c>
      <c r="AA389" s="251"/>
      <c r="AB389" s="251"/>
      <c r="AC389" s="252">
        <f t="shared" si="28"/>
        <v>0</v>
      </c>
      <c r="AD389" s="251"/>
      <c r="AE389" s="251"/>
      <c r="AF389" s="253">
        <f t="shared" si="30"/>
        <v>84.14167</v>
      </c>
      <c r="AG389" s="254">
        <v>84.14167</v>
      </c>
      <c r="AH389" s="251"/>
      <c r="AI389" s="255"/>
      <c r="AJ389" s="252">
        <f t="shared" si="32"/>
        <v>0</v>
      </c>
      <c r="AK389" s="251"/>
      <c r="AL389" s="251"/>
      <c r="AM389" s="251"/>
    </row>
    <row r="390" ht="15.75" customHeight="1" outlineLevel="2">
      <c r="A390" s="257"/>
      <c r="B390" s="258"/>
      <c r="C390" s="259"/>
      <c r="D390" s="213">
        <v>2021.0</v>
      </c>
      <c r="E390" s="193">
        <f t="shared" si="954"/>
        <v>0</v>
      </c>
      <c r="F390" s="193">
        <f t="shared" ref="F390:G390" si="960">I390+L390+O390+R390+U390+X390+AA390+AD390+AK390+AG390</f>
        <v>0</v>
      </c>
      <c r="G390" s="193">
        <f t="shared" si="960"/>
        <v>0</v>
      </c>
      <c r="H390" s="187">
        <f t="shared" si="14"/>
        <v>0</v>
      </c>
      <c r="I390" s="193"/>
      <c r="J390" s="251"/>
      <c r="K390" s="252">
        <f t="shared" si="16"/>
        <v>0</v>
      </c>
      <c r="L390" s="251"/>
      <c r="M390" s="251"/>
      <c r="N390" s="252">
        <f t="shared" si="18"/>
        <v>0</v>
      </c>
      <c r="O390" s="251"/>
      <c r="P390" s="251"/>
      <c r="Q390" s="252">
        <f t="shared" si="20"/>
        <v>0</v>
      </c>
      <c r="R390" s="251"/>
      <c r="S390" s="251"/>
      <c r="T390" s="252">
        <f t="shared" si="22"/>
        <v>0</v>
      </c>
      <c r="U390" s="251"/>
      <c r="V390" s="251"/>
      <c r="W390" s="252">
        <f t="shared" si="24"/>
        <v>0</v>
      </c>
      <c r="X390" s="251"/>
      <c r="Y390" s="251"/>
      <c r="Z390" s="252">
        <f t="shared" si="26"/>
        <v>0</v>
      </c>
      <c r="AA390" s="251"/>
      <c r="AB390" s="251"/>
      <c r="AC390" s="252">
        <f t="shared" si="28"/>
        <v>0</v>
      </c>
      <c r="AD390" s="251"/>
      <c r="AE390" s="251"/>
      <c r="AF390" s="253">
        <f t="shared" si="30"/>
        <v>0</v>
      </c>
      <c r="AG390" s="254"/>
      <c r="AH390" s="251"/>
      <c r="AI390" s="255"/>
      <c r="AJ390" s="252">
        <f t="shared" si="32"/>
        <v>0</v>
      </c>
      <c r="AK390" s="251"/>
      <c r="AL390" s="251"/>
      <c r="AM390" s="251"/>
    </row>
    <row r="391" ht="15.75" customHeight="1" collapsed="1">
      <c r="A391" s="263"/>
      <c r="B391" s="264" t="s">
        <v>181</v>
      </c>
      <c r="C391" s="265"/>
      <c r="D391" s="266"/>
      <c r="E391" s="193">
        <f t="shared" si="954"/>
        <v>33818.91406</v>
      </c>
      <c r="F391" s="193">
        <f t="shared" ref="F391:G391" si="961">I391+L391+O391+R391+U391+X391+AA391+AD391+AK391+AG391</f>
        <v>30213.95339</v>
      </c>
      <c r="G391" s="193">
        <f t="shared" si="961"/>
        <v>3604.96067</v>
      </c>
      <c r="H391" s="187">
        <f t="shared" si="14"/>
        <v>1059.3258</v>
      </c>
      <c r="I391" s="193">
        <f t="shared" ref="I391:J391" si="962">I392+I400+I408+I416+I424+I432+I440+I448+I456+I464+I472+I480+I488+I496+I504</f>
        <v>0</v>
      </c>
      <c r="J391" s="266">
        <f t="shared" si="962"/>
        <v>1059.3258</v>
      </c>
      <c r="K391" s="267">
        <f t="shared" si="16"/>
        <v>825.76875</v>
      </c>
      <c r="L391" s="266">
        <f t="shared" ref="L391:M391" si="963">L392+L400+L408+L416+L424+L432+L440+L448+L456+L464+L472+L480+L488+L496+L504</f>
        <v>322.21604</v>
      </c>
      <c r="M391" s="266">
        <f t="shared" si="963"/>
        <v>503.55271</v>
      </c>
      <c r="N391" s="267">
        <f t="shared" si="18"/>
        <v>248.97105</v>
      </c>
      <c r="O391" s="266">
        <f t="shared" ref="O391:P391" si="964">O392+O400+O408+O416+O424+O432+O440+O448+O456+O464+O472+O480+O488+O496+O504</f>
        <v>92.21705</v>
      </c>
      <c r="P391" s="266">
        <f t="shared" si="964"/>
        <v>156.754</v>
      </c>
      <c r="Q391" s="267">
        <f t="shared" si="20"/>
        <v>2192.65807</v>
      </c>
      <c r="R391" s="266">
        <f t="shared" ref="R391:S391" si="965">R392+R400+R408+R416+R424+R432+R440+R448+R456+R464+R472+R480+R488+R496+R504</f>
        <v>1618.91907</v>
      </c>
      <c r="S391" s="266">
        <f t="shared" si="965"/>
        <v>573.739</v>
      </c>
      <c r="T391" s="267">
        <f t="shared" si="22"/>
        <v>0</v>
      </c>
      <c r="U391" s="266">
        <f t="shared" ref="U391:V391" si="966">U392+U400+U408+U416+U424+U432+U440+U448+U456+U464+U472+U480+U488+U496+U504</f>
        <v>0</v>
      </c>
      <c r="V391" s="266">
        <f t="shared" si="966"/>
        <v>0</v>
      </c>
      <c r="W391" s="267">
        <f t="shared" si="24"/>
        <v>258.63</v>
      </c>
      <c r="X391" s="266">
        <f t="shared" ref="X391:Y391" si="967">X392+X400+X408+X416+X424+X432+X440+X448+X456+X464+X472+X480+X488+X496+X504</f>
        <v>258.63</v>
      </c>
      <c r="Y391" s="266">
        <f t="shared" si="967"/>
        <v>0</v>
      </c>
      <c r="Z391" s="267">
        <f t="shared" si="26"/>
        <v>158.76107</v>
      </c>
      <c r="AA391" s="266">
        <f t="shared" ref="AA391:AB391" si="968">AA392+AA400+AA408+AA416+AA424+AA432+AA440+AA448+AA456+AA464+AA472+AA480+AA488+AA496+AA504</f>
        <v>119.97443</v>
      </c>
      <c r="AB391" s="266">
        <f t="shared" si="968"/>
        <v>38.78664</v>
      </c>
      <c r="AC391" s="267">
        <f t="shared" si="28"/>
        <v>463.9917</v>
      </c>
      <c r="AD391" s="266">
        <f t="shared" ref="AD391:AE391" si="969">AD392+AD400+AD408+AD416+AD424+AD432+AD440+AD448+AD456+AD464+AD472+AD480+AD488+AD496+AD504</f>
        <v>77.63618</v>
      </c>
      <c r="AE391" s="266">
        <f t="shared" si="969"/>
        <v>386.35552</v>
      </c>
      <c r="AF391" s="267">
        <f t="shared" si="30"/>
        <v>28237.20762</v>
      </c>
      <c r="AG391" s="266">
        <f t="shared" ref="AG391:AH391" si="970">AG392+AG400+AG408+AG416+AG424+AG432+AG440+AG448+AG456+AG464+AG472+AG480+AG488+AG496+AG504</f>
        <v>27350.76062</v>
      </c>
      <c r="AH391" s="266">
        <f t="shared" si="970"/>
        <v>886.447</v>
      </c>
      <c r="AI391" s="268"/>
      <c r="AJ391" s="267">
        <f t="shared" si="32"/>
        <v>373.6</v>
      </c>
      <c r="AK391" s="266">
        <f t="shared" ref="AK391:AL391" si="971">AK392+AK400+AK408+AK416+AK424+AK432+AK440+AK448+AK456+AK464+AK472+AK480+AK488+AK496+AK504</f>
        <v>373.6</v>
      </c>
      <c r="AL391" s="266">
        <f t="shared" si="971"/>
        <v>0</v>
      </c>
      <c r="AM391" s="266"/>
    </row>
    <row r="392" ht="15.75" hidden="1" customHeight="1" outlineLevel="1">
      <c r="A392" s="195">
        <v>46.0</v>
      </c>
      <c r="B392" s="196" t="s">
        <v>488</v>
      </c>
      <c r="C392" s="197" t="s">
        <v>489</v>
      </c>
      <c r="D392" s="198"/>
      <c r="E392" s="269">
        <f t="shared" ref="E392:G392" si="972">SUM(E393:E399)</f>
        <v>26130.91193</v>
      </c>
      <c r="F392" s="269">
        <f t="shared" si="972"/>
        <v>26130.91193</v>
      </c>
      <c r="G392" s="269">
        <f t="shared" si="972"/>
        <v>0</v>
      </c>
      <c r="H392" s="198">
        <f t="shared" si="14"/>
        <v>0</v>
      </c>
      <c r="I392" s="198">
        <f t="shared" ref="I392:J392" si="973">SUM(I393:I399)</f>
        <v>0</v>
      </c>
      <c r="J392" s="198">
        <f t="shared" si="973"/>
        <v>0</v>
      </c>
      <c r="K392" s="198">
        <f t="shared" si="16"/>
        <v>0</v>
      </c>
      <c r="L392" s="198">
        <f t="shared" ref="L392:M392" si="974">SUM(L393:L399)</f>
        <v>0</v>
      </c>
      <c r="M392" s="198">
        <f t="shared" si="974"/>
        <v>0</v>
      </c>
      <c r="N392" s="198">
        <f t="shared" si="18"/>
        <v>0</v>
      </c>
      <c r="O392" s="198">
        <f t="shared" ref="O392:P392" si="975">SUM(O393:O399)</f>
        <v>0</v>
      </c>
      <c r="P392" s="198">
        <f t="shared" si="975"/>
        <v>0</v>
      </c>
      <c r="Q392" s="198">
        <f t="shared" si="20"/>
        <v>139.732</v>
      </c>
      <c r="R392" s="198">
        <f t="shared" ref="R392:S392" si="976">SUM(R393:R399)</f>
        <v>139.732</v>
      </c>
      <c r="S392" s="198">
        <f t="shared" si="976"/>
        <v>0</v>
      </c>
      <c r="T392" s="198">
        <f t="shared" si="22"/>
        <v>0</v>
      </c>
      <c r="U392" s="198">
        <f t="shared" ref="U392:V392" si="977">SUM(U393:U399)</f>
        <v>0</v>
      </c>
      <c r="V392" s="198">
        <f t="shared" si="977"/>
        <v>0</v>
      </c>
      <c r="W392" s="198">
        <f t="shared" si="24"/>
        <v>258.63</v>
      </c>
      <c r="X392" s="198">
        <f t="shared" ref="X392:Y392" si="978">SUM(X393:X399)</f>
        <v>258.63</v>
      </c>
      <c r="Y392" s="198">
        <f t="shared" si="978"/>
        <v>0</v>
      </c>
      <c r="Z392" s="198">
        <f t="shared" si="26"/>
        <v>0</v>
      </c>
      <c r="AA392" s="198">
        <f t="shared" ref="AA392:AB392" si="979">SUM(AA393:AA399)</f>
        <v>0</v>
      </c>
      <c r="AB392" s="198">
        <f t="shared" si="979"/>
        <v>0</v>
      </c>
      <c r="AC392" s="198">
        <f t="shared" si="28"/>
        <v>0</v>
      </c>
      <c r="AD392" s="198">
        <f t="shared" ref="AD392:AE392" si="980">SUM(AD393:AD399)</f>
        <v>0</v>
      </c>
      <c r="AE392" s="198">
        <f t="shared" si="980"/>
        <v>0</v>
      </c>
      <c r="AF392" s="198">
        <f t="shared" si="30"/>
        <v>25732.54993</v>
      </c>
      <c r="AG392" s="200">
        <f t="shared" ref="AG392:AH392" si="981">SUM(AG393:AG399)</f>
        <v>25732.54993</v>
      </c>
      <c r="AH392" s="200">
        <f t="shared" si="981"/>
        <v>0</v>
      </c>
      <c r="AI392" s="201"/>
      <c r="AJ392" s="202">
        <f t="shared" si="32"/>
        <v>0</v>
      </c>
      <c r="AK392" s="200">
        <f t="shared" ref="AK392:AL392" si="982">SUM(AK393:AK399)</f>
        <v>0</v>
      </c>
      <c r="AL392" s="200">
        <f t="shared" si="982"/>
        <v>0</v>
      </c>
      <c r="AM392" s="200"/>
    </row>
    <row r="393" ht="15.75" hidden="1" customHeight="1" outlineLevel="2">
      <c r="A393" s="257"/>
      <c r="B393" s="258"/>
      <c r="C393" s="259"/>
      <c r="D393" s="206">
        <v>2015.0</v>
      </c>
      <c r="E393" s="270">
        <f t="shared" ref="E393:E399" si="984">SUM(F393:G393)</f>
        <v>2379.08153</v>
      </c>
      <c r="F393" s="270">
        <f t="shared" ref="F393:G393" si="983">I393+L393+O393+R393+U393+X393+AA393+AD393+AK393+AG393</f>
        <v>2379.08153</v>
      </c>
      <c r="G393" s="270">
        <f t="shared" si="983"/>
        <v>0</v>
      </c>
      <c r="H393" s="252">
        <f t="shared" si="14"/>
        <v>0</v>
      </c>
      <c r="I393" s="251"/>
      <c r="J393" s="251"/>
      <c r="K393" s="252">
        <f t="shared" si="16"/>
        <v>0</v>
      </c>
      <c r="L393" s="251"/>
      <c r="M393" s="251"/>
      <c r="N393" s="252">
        <f t="shared" si="18"/>
        <v>0</v>
      </c>
      <c r="O393" s="251"/>
      <c r="P393" s="251"/>
      <c r="Q393" s="252">
        <f t="shared" si="20"/>
        <v>0</v>
      </c>
      <c r="R393" s="251"/>
      <c r="S393" s="251"/>
      <c r="T393" s="252">
        <f t="shared" si="22"/>
        <v>0</v>
      </c>
      <c r="U393" s="251"/>
      <c r="V393" s="251"/>
      <c r="W393" s="252">
        <f t="shared" si="24"/>
        <v>0</v>
      </c>
      <c r="X393" s="251"/>
      <c r="Y393" s="251"/>
      <c r="Z393" s="252">
        <f t="shared" si="26"/>
        <v>0</v>
      </c>
      <c r="AA393" s="251"/>
      <c r="AB393" s="251"/>
      <c r="AC393" s="252">
        <f t="shared" si="28"/>
        <v>0</v>
      </c>
      <c r="AD393" s="251"/>
      <c r="AE393" s="251"/>
      <c r="AF393" s="253">
        <f t="shared" si="30"/>
        <v>2379.08153</v>
      </c>
      <c r="AG393" s="254">
        <v>2379.08153</v>
      </c>
      <c r="AH393" s="251"/>
      <c r="AI393" s="256" t="s">
        <v>443</v>
      </c>
      <c r="AJ393" s="252">
        <f t="shared" si="32"/>
        <v>0</v>
      </c>
      <c r="AK393" s="251"/>
      <c r="AL393" s="251"/>
      <c r="AM393" s="251"/>
    </row>
    <row r="394" ht="15.75" hidden="1" customHeight="1" outlineLevel="2">
      <c r="A394" s="257"/>
      <c r="B394" s="258"/>
      <c r="C394" s="259"/>
      <c r="D394" s="206">
        <v>2016.0</v>
      </c>
      <c r="E394" s="270">
        <f t="shared" si="984"/>
        <v>10276.47</v>
      </c>
      <c r="F394" s="270">
        <f t="shared" ref="F394:G394" si="985">I394+L394+O394+R394+U394+X394+AA394+AD394+AK394+AG394</f>
        <v>10276.47</v>
      </c>
      <c r="G394" s="270">
        <f t="shared" si="985"/>
        <v>0</v>
      </c>
      <c r="H394" s="252">
        <f t="shared" si="14"/>
        <v>0</v>
      </c>
      <c r="I394" s="251"/>
      <c r="J394" s="251"/>
      <c r="K394" s="252">
        <f t="shared" si="16"/>
        <v>0</v>
      </c>
      <c r="L394" s="251"/>
      <c r="M394" s="251"/>
      <c r="N394" s="252">
        <f t="shared" si="18"/>
        <v>0</v>
      </c>
      <c r="O394" s="251"/>
      <c r="P394" s="251"/>
      <c r="Q394" s="252">
        <f t="shared" si="20"/>
        <v>0</v>
      </c>
      <c r="R394" s="251"/>
      <c r="S394" s="251"/>
      <c r="T394" s="252">
        <f t="shared" si="22"/>
        <v>0</v>
      </c>
      <c r="U394" s="251"/>
      <c r="V394" s="251"/>
      <c r="W394" s="253">
        <f t="shared" si="24"/>
        <v>258.63</v>
      </c>
      <c r="X394" s="254">
        <v>258.63</v>
      </c>
      <c r="Y394" s="251"/>
      <c r="Z394" s="252">
        <f t="shared" si="26"/>
        <v>0</v>
      </c>
      <c r="AA394" s="251"/>
      <c r="AB394" s="251"/>
      <c r="AC394" s="252">
        <f t="shared" si="28"/>
        <v>0</v>
      </c>
      <c r="AD394" s="251"/>
      <c r="AE394" s="251"/>
      <c r="AF394" s="253">
        <f t="shared" si="30"/>
        <v>10017.84</v>
      </c>
      <c r="AG394" s="254">
        <v>10017.84</v>
      </c>
      <c r="AH394" s="251"/>
      <c r="AI394" s="256" t="s">
        <v>443</v>
      </c>
      <c r="AJ394" s="252">
        <f t="shared" si="32"/>
        <v>0</v>
      </c>
      <c r="AK394" s="251"/>
      <c r="AL394" s="251"/>
      <c r="AM394" s="251"/>
    </row>
    <row r="395" ht="15.75" hidden="1" customHeight="1" outlineLevel="2">
      <c r="A395" s="257"/>
      <c r="B395" s="258"/>
      <c r="C395" s="259"/>
      <c r="D395" s="206">
        <v>2017.0</v>
      </c>
      <c r="E395" s="270">
        <f t="shared" si="984"/>
        <v>4213.4815</v>
      </c>
      <c r="F395" s="270">
        <f t="shared" ref="F395:G395" si="986">I395+L395+O395+R395+U395+X395+AA395+AD395+AK395+AG395</f>
        <v>4213.4815</v>
      </c>
      <c r="G395" s="270">
        <f t="shared" si="986"/>
        <v>0</v>
      </c>
      <c r="H395" s="252">
        <f t="shared" si="14"/>
        <v>0</v>
      </c>
      <c r="I395" s="251"/>
      <c r="J395" s="251"/>
      <c r="K395" s="252">
        <f t="shared" si="16"/>
        <v>0</v>
      </c>
      <c r="L395" s="251"/>
      <c r="M395" s="251"/>
      <c r="N395" s="252">
        <f t="shared" si="18"/>
        <v>0</v>
      </c>
      <c r="O395" s="251"/>
      <c r="P395" s="251"/>
      <c r="Q395" s="253">
        <f t="shared" si="20"/>
        <v>101.59865</v>
      </c>
      <c r="R395" s="254">
        <v>101.59865</v>
      </c>
      <c r="S395" s="251"/>
      <c r="T395" s="252">
        <f t="shared" si="22"/>
        <v>0</v>
      </c>
      <c r="U395" s="251"/>
      <c r="V395" s="251"/>
      <c r="W395" s="252">
        <f t="shared" si="24"/>
        <v>0</v>
      </c>
      <c r="X395" s="251"/>
      <c r="Y395" s="251"/>
      <c r="Z395" s="252">
        <f t="shared" si="26"/>
        <v>0</v>
      </c>
      <c r="AA395" s="251"/>
      <c r="AB395" s="251"/>
      <c r="AC395" s="252">
        <f t="shared" si="28"/>
        <v>0</v>
      </c>
      <c r="AD395" s="251"/>
      <c r="AE395" s="251"/>
      <c r="AF395" s="253">
        <f t="shared" si="30"/>
        <v>4111.88285</v>
      </c>
      <c r="AG395" s="254">
        <v>4111.88285</v>
      </c>
      <c r="AH395" s="251"/>
      <c r="AI395" s="256" t="s">
        <v>443</v>
      </c>
      <c r="AJ395" s="252">
        <f t="shared" si="32"/>
        <v>0</v>
      </c>
      <c r="AK395" s="251"/>
      <c r="AL395" s="251"/>
      <c r="AM395" s="251"/>
    </row>
    <row r="396" ht="15.75" hidden="1" customHeight="1" outlineLevel="2">
      <c r="A396" s="257"/>
      <c r="B396" s="258"/>
      <c r="C396" s="259"/>
      <c r="D396" s="206">
        <v>2018.0</v>
      </c>
      <c r="E396" s="270">
        <f t="shared" si="984"/>
        <v>7387.44555</v>
      </c>
      <c r="F396" s="270">
        <f t="shared" ref="F396:G396" si="987">I396+L396+O396+R396+U396+X396+AA396+AD396+AK396+AG396</f>
        <v>7387.44555</v>
      </c>
      <c r="G396" s="270">
        <f t="shared" si="987"/>
        <v>0</v>
      </c>
      <c r="H396" s="252">
        <f t="shared" si="14"/>
        <v>0</v>
      </c>
      <c r="I396" s="251"/>
      <c r="J396" s="251"/>
      <c r="K396" s="252">
        <f t="shared" si="16"/>
        <v>0</v>
      </c>
      <c r="L396" s="251"/>
      <c r="M396" s="251"/>
      <c r="N396" s="252">
        <f t="shared" si="18"/>
        <v>0</v>
      </c>
      <c r="O396" s="251"/>
      <c r="P396" s="251"/>
      <c r="Q396" s="252">
        <f t="shared" si="20"/>
        <v>0</v>
      </c>
      <c r="R396" s="251"/>
      <c r="S396" s="251"/>
      <c r="T396" s="252">
        <f t="shared" si="22"/>
        <v>0</v>
      </c>
      <c r="U396" s="251"/>
      <c r="V396" s="251"/>
      <c r="W396" s="252">
        <f t="shared" si="24"/>
        <v>0</v>
      </c>
      <c r="X396" s="251"/>
      <c r="Y396" s="251"/>
      <c r="Z396" s="252">
        <f t="shared" si="26"/>
        <v>0</v>
      </c>
      <c r="AA396" s="251"/>
      <c r="AB396" s="251"/>
      <c r="AC396" s="252">
        <f t="shared" si="28"/>
        <v>0</v>
      </c>
      <c r="AD396" s="251"/>
      <c r="AE396" s="251"/>
      <c r="AF396" s="253">
        <f t="shared" si="30"/>
        <v>7387.44555</v>
      </c>
      <c r="AG396" s="254">
        <v>7387.44555</v>
      </c>
      <c r="AH396" s="251"/>
      <c r="AI396" s="256" t="s">
        <v>443</v>
      </c>
      <c r="AJ396" s="252">
        <f t="shared" si="32"/>
        <v>0</v>
      </c>
      <c r="AK396" s="251"/>
      <c r="AL396" s="251"/>
      <c r="AM396" s="251"/>
    </row>
    <row r="397" ht="15.75" hidden="1" customHeight="1" outlineLevel="2">
      <c r="A397" s="257"/>
      <c r="B397" s="258"/>
      <c r="C397" s="259"/>
      <c r="D397" s="206">
        <v>2019.0</v>
      </c>
      <c r="E397" s="270">
        <f t="shared" si="984"/>
        <v>1874.43335</v>
      </c>
      <c r="F397" s="270">
        <f t="shared" ref="F397:G397" si="988">I397+L397+O397+R397+U397+X397+AA397+AD397+AK397+AG397</f>
        <v>1874.43335</v>
      </c>
      <c r="G397" s="270">
        <f t="shared" si="988"/>
        <v>0</v>
      </c>
      <c r="H397" s="252">
        <f t="shared" si="14"/>
        <v>0</v>
      </c>
      <c r="I397" s="251"/>
      <c r="J397" s="251"/>
      <c r="K397" s="252">
        <f t="shared" si="16"/>
        <v>0</v>
      </c>
      <c r="L397" s="251"/>
      <c r="M397" s="251"/>
      <c r="N397" s="252">
        <f t="shared" si="18"/>
        <v>0</v>
      </c>
      <c r="O397" s="251"/>
      <c r="P397" s="251"/>
      <c r="Q397" s="253">
        <f t="shared" si="20"/>
        <v>38.13335</v>
      </c>
      <c r="R397" s="254">
        <v>38.13335</v>
      </c>
      <c r="S397" s="251"/>
      <c r="T397" s="252">
        <f t="shared" si="22"/>
        <v>0</v>
      </c>
      <c r="U397" s="251"/>
      <c r="V397" s="251"/>
      <c r="W397" s="252">
        <f t="shared" si="24"/>
        <v>0</v>
      </c>
      <c r="X397" s="251"/>
      <c r="Y397" s="251"/>
      <c r="Z397" s="252">
        <f t="shared" si="26"/>
        <v>0</v>
      </c>
      <c r="AA397" s="251"/>
      <c r="AB397" s="251"/>
      <c r="AC397" s="252">
        <f t="shared" si="28"/>
        <v>0</v>
      </c>
      <c r="AD397" s="251"/>
      <c r="AE397" s="251"/>
      <c r="AF397" s="253">
        <f t="shared" si="30"/>
        <v>1836.3</v>
      </c>
      <c r="AG397" s="254">
        <v>1836.3</v>
      </c>
      <c r="AH397" s="251"/>
      <c r="AI397" s="255"/>
      <c r="AJ397" s="252">
        <f t="shared" si="32"/>
        <v>0</v>
      </c>
      <c r="AK397" s="251"/>
      <c r="AL397" s="251"/>
      <c r="AM397" s="251"/>
    </row>
    <row r="398" ht="15.75" hidden="1" customHeight="1" outlineLevel="2">
      <c r="A398" s="257"/>
      <c r="B398" s="258"/>
      <c r="C398" s="259"/>
      <c r="D398" s="206">
        <v>2020.0</v>
      </c>
      <c r="E398" s="270">
        <f t="shared" si="984"/>
        <v>0</v>
      </c>
      <c r="F398" s="270">
        <f t="shared" ref="F398:G398" si="989">I398+L398+O398+R398+U398+X398+AA398+AD398+AK398+AG398</f>
        <v>0</v>
      </c>
      <c r="G398" s="270">
        <f t="shared" si="989"/>
        <v>0</v>
      </c>
      <c r="H398" s="252">
        <f t="shared" si="14"/>
        <v>0</v>
      </c>
      <c r="I398" s="251"/>
      <c r="J398" s="251"/>
      <c r="K398" s="252">
        <f t="shared" si="16"/>
        <v>0</v>
      </c>
      <c r="L398" s="251"/>
      <c r="M398" s="251"/>
      <c r="N398" s="252">
        <f t="shared" si="18"/>
        <v>0</v>
      </c>
      <c r="O398" s="251"/>
      <c r="P398" s="251"/>
      <c r="Q398" s="252">
        <f t="shared" si="20"/>
        <v>0</v>
      </c>
      <c r="R398" s="251"/>
      <c r="S398" s="251"/>
      <c r="T398" s="252">
        <f t="shared" si="22"/>
        <v>0</v>
      </c>
      <c r="U398" s="251"/>
      <c r="V398" s="251"/>
      <c r="W398" s="252">
        <f t="shared" si="24"/>
        <v>0</v>
      </c>
      <c r="X398" s="251"/>
      <c r="Y398" s="251"/>
      <c r="Z398" s="252">
        <f t="shared" si="26"/>
        <v>0</v>
      </c>
      <c r="AA398" s="251"/>
      <c r="AB398" s="251"/>
      <c r="AC398" s="252">
        <f t="shared" si="28"/>
        <v>0</v>
      </c>
      <c r="AD398" s="251"/>
      <c r="AE398" s="251"/>
      <c r="AF398" s="253">
        <f t="shared" si="30"/>
        <v>0</v>
      </c>
      <c r="AG398" s="254"/>
      <c r="AH398" s="251"/>
      <c r="AI398" s="255"/>
      <c r="AJ398" s="252">
        <f t="shared" si="32"/>
        <v>0</v>
      </c>
      <c r="AK398" s="251"/>
      <c r="AL398" s="251"/>
      <c r="AM398" s="251"/>
    </row>
    <row r="399" ht="15.75" hidden="1" customHeight="1" outlineLevel="2">
      <c r="A399" s="257"/>
      <c r="B399" s="258"/>
      <c r="C399" s="259"/>
      <c r="D399" s="213">
        <v>2021.0</v>
      </c>
      <c r="E399" s="270">
        <f t="shared" si="984"/>
        <v>0</v>
      </c>
      <c r="F399" s="270">
        <f t="shared" ref="F399:G399" si="990">I399+L399+O399+R399+U399+X399+AA399+AD399+AK399+AG399</f>
        <v>0</v>
      </c>
      <c r="G399" s="270">
        <f t="shared" si="990"/>
        <v>0</v>
      </c>
      <c r="H399" s="252">
        <f t="shared" si="14"/>
        <v>0</v>
      </c>
      <c r="I399" s="251"/>
      <c r="J399" s="251"/>
      <c r="K399" s="252">
        <f t="shared" si="16"/>
        <v>0</v>
      </c>
      <c r="L399" s="251"/>
      <c r="M399" s="251"/>
      <c r="N399" s="252">
        <f t="shared" si="18"/>
        <v>0</v>
      </c>
      <c r="O399" s="251"/>
      <c r="P399" s="251"/>
      <c r="Q399" s="252">
        <f t="shared" si="20"/>
        <v>0</v>
      </c>
      <c r="R399" s="251"/>
      <c r="S399" s="251"/>
      <c r="T399" s="252">
        <f t="shared" si="22"/>
        <v>0</v>
      </c>
      <c r="U399" s="251"/>
      <c r="V399" s="251"/>
      <c r="W399" s="252">
        <f t="shared" si="24"/>
        <v>0</v>
      </c>
      <c r="X399" s="251"/>
      <c r="Y399" s="251"/>
      <c r="Z399" s="252">
        <f t="shared" si="26"/>
        <v>0</v>
      </c>
      <c r="AA399" s="251"/>
      <c r="AB399" s="251"/>
      <c r="AC399" s="252">
        <f t="shared" si="28"/>
        <v>0</v>
      </c>
      <c r="AD399" s="251"/>
      <c r="AE399" s="251"/>
      <c r="AF399" s="253">
        <f t="shared" si="30"/>
        <v>0</v>
      </c>
      <c r="AG399" s="254"/>
      <c r="AH399" s="251"/>
      <c r="AI399" s="255"/>
      <c r="AJ399" s="252">
        <f t="shared" si="32"/>
        <v>0</v>
      </c>
      <c r="AK399" s="251"/>
      <c r="AL399" s="251"/>
      <c r="AM399" s="251"/>
    </row>
    <row r="400" ht="15.75" hidden="1" customHeight="1" outlineLevel="1">
      <c r="A400" s="195">
        <v>47.0</v>
      </c>
      <c r="B400" s="196" t="s">
        <v>490</v>
      </c>
      <c r="C400" s="197" t="s">
        <v>491</v>
      </c>
      <c r="D400" s="198"/>
      <c r="E400" s="269">
        <f t="shared" ref="E400:G400" si="991">SUM(E401:E407)</f>
        <v>77.97664</v>
      </c>
      <c r="F400" s="269">
        <f t="shared" si="991"/>
        <v>0</v>
      </c>
      <c r="G400" s="269">
        <f t="shared" si="991"/>
        <v>77.97664</v>
      </c>
      <c r="H400" s="198">
        <f t="shared" si="14"/>
        <v>0</v>
      </c>
      <c r="I400" s="198">
        <f t="shared" ref="I400:J400" si="992">SUM(I401:I407)</f>
        <v>0</v>
      </c>
      <c r="J400" s="198">
        <f t="shared" si="992"/>
        <v>0</v>
      </c>
      <c r="K400" s="198">
        <f t="shared" si="16"/>
        <v>0</v>
      </c>
      <c r="L400" s="198">
        <f t="shared" ref="L400:M400" si="993">SUM(L401:L407)</f>
        <v>0</v>
      </c>
      <c r="M400" s="198">
        <f t="shared" si="993"/>
        <v>0</v>
      </c>
      <c r="N400" s="198">
        <f t="shared" si="18"/>
        <v>0</v>
      </c>
      <c r="O400" s="198">
        <f t="shared" ref="O400:P400" si="994">SUM(O401:O407)</f>
        <v>0</v>
      </c>
      <c r="P400" s="198">
        <f t="shared" si="994"/>
        <v>0</v>
      </c>
      <c r="Q400" s="198">
        <f t="shared" si="20"/>
        <v>0</v>
      </c>
      <c r="R400" s="198">
        <f t="shared" ref="R400:S400" si="995">SUM(R401:R407)</f>
        <v>0</v>
      </c>
      <c r="S400" s="198">
        <f t="shared" si="995"/>
        <v>0</v>
      </c>
      <c r="T400" s="198">
        <f t="shared" si="22"/>
        <v>0</v>
      </c>
      <c r="U400" s="198">
        <f t="shared" ref="U400:V400" si="996">SUM(U401:U407)</f>
        <v>0</v>
      </c>
      <c r="V400" s="198">
        <f t="shared" si="996"/>
        <v>0</v>
      </c>
      <c r="W400" s="198">
        <f t="shared" si="24"/>
        <v>0</v>
      </c>
      <c r="X400" s="198">
        <f t="shared" ref="X400:Y400" si="997">SUM(X401:X407)</f>
        <v>0</v>
      </c>
      <c r="Y400" s="198">
        <f t="shared" si="997"/>
        <v>0</v>
      </c>
      <c r="Z400" s="198">
        <f t="shared" si="26"/>
        <v>38.78664</v>
      </c>
      <c r="AA400" s="198">
        <f t="shared" ref="AA400:AB400" si="998">SUM(AA401:AA407)</f>
        <v>0</v>
      </c>
      <c r="AB400" s="198">
        <f t="shared" si="998"/>
        <v>38.78664</v>
      </c>
      <c r="AC400" s="198">
        <f t="shared" si="28"/>
        <v>0</v>
      </c>
      <c r="AD400" s="198">
        <f t="shared" ref="AD400:AE400" si="999">SUM(AD401:AD407)</f>
        <v>0</v>
      </c>
      <c r="AE400" s="198">
        <f t="shared" si="999"/>
        <v>0</v>
      </c>
      <c r="AF400" s="198">
        <f t="shared" si="30"/>
        <v>39.19</v>
      </c>
      <c r="AG400" s="200">
        <f t="shared" ref="AG400:AH400" si="1000">SUM(AG401:AG407)</f>
        <v>0</v>
      </c>
      <c r="AH400" s="200">
        <f t="shared" si="1000"/>
        <v>39.19</v>
      </c>
      <c r="AI400" s="201"/>
      <c r="AJ400" s="202">
        <f t="shared" si="32"/>
        <v>0</v>
      </c>
      <c r="AK400" s="200">
        <f t="shared" ref="AK400:AL400" si="1001">SUM(AK401:AK407)</f>
        <v>0</v>
      </c>
      <c r="AL400" s="200">
        <f t="shared" si="1001"/>
        <v>0</v>
      </c>
      <c r="AM400" s="200"/>
    </row>
    <row r="401" ht="15.75" hidden="1" customHeight="1" outlineLevel="2">
      <c r="A401" s="257"/>
      <c r="B401" s="258"/>
      <c r="C401" s="259"/>
      <c r="D401" s="206">
        <v>2015.0</v>
      </c>
      <c r="E401" s="270">
        <f t="shared" ref="E401:E407" si="1003">SUM(F401:G401)</f>
        <v>38.78664</v>
      </c>
      <c r="F401" s="270">
        <f t="shared" ref="F401:G401" si="1002">I401+L401+O401+R401+U401+X401+AA401+AD401+AK401+AG401</f>
        <v>0</v>
      </c>
      <c r="G401" s="270">
        <f t="shared" si="1002"/>
        <v>38.78664</v>
      </c>
      <c r="H401" s="252">
        <f t="shared" si="14"/>
        <v>0</v>
      </c>
      <c r="I401" s="251"/>
      <c r="J401" s="251"/>
      <c r="K401" s="252">
        <f t="shared" si="16"/>
        <v>0</v>
      </c>
      <c r="L401" s="251"/>
      <c r="M401" s="251"/>
      <c r="N401" s="252">
        <f t="shared" si="18"/>
        <v>0</v>
      </c>
      <c r="O401" s="251"/>
      <c r="P401" s="251"/>
      <c r="Q401" s="252">
        <f t="shared" si="20"/>
        <v>0</v>
      </c>
      <c r="R401" s="251"/>
      <c r="S401" s="251"/>
      <c r="T401" s="252">
        <f t="shared" si="22"/>
        <v>0</v>
      </c>
      <c r="U401" s="251"/>
      <c r="V401" s="251"/>
      <c r="W401" s="252">
        <f t="shared" si="24"/>
        <v>0</v>
      </c>
      <c r="X401" s="251"/>
      <c r="Y401" s="251"/>
      <c r="Z401" s="252">
        <f t="shared" si="26"/>
        <v>38.78664</v>
      </c>
      <c r="AA401" s="251"/>
      <c r="AB401" s="254">
        <v>38.78664</v>
      </c>
      <c r="AC401" s="252">
        <f t="shared" si="28"/>
        <v>0</v>
      </c>
      <c r="AD401" s="251"/>
      <c r="AE401" s="251"/>
      <c r="AF401" s="252">
        <f t="shared" si="30"/>
        <v>0</v>
      </c>
      <c r="AG401" s="251"/>
      <c r="AH401" s="251"/>
      <c r="AI401" s="255"/>
      <c r="AJ401" s="252">
        <f t="shared" si="32"/>
        <v>0</v>
      </c>
      <c r="AK401" s="251"/>
      <c r="AL401" s="251"/>
      <c r="AM401" s="251"/>
    </row>
    <row r="402" ht="15.75" hidden="1" customHeight="1" outlineLevel="2">
      <c r="A402" s="257"/>
      <c r="B402" s="258"/>
      <c r="C402" s="259"/>
      <c r="D402" s="206">
        <v>2016.0</v>
      </c>
      <c r="E402" s="270">
        <f t="shared" si="1003"/>
        <v>0</v>
      </c>
      <c r="F402" s="270">
        <f t="shared" ref="F402:G402" si="1004">I402+L402+O402+R402+U402+X402+AA402+AD402+AK402+AG402</f>
        <v>0</v>
      </c>
      <c r="G402" s="270">
        <f t="shared" si="1004"/>
        <v>0</v>
      </c>
      <c r="H402" s="252">
        <f t="shared" si="14"/>
        <v>0</v>
      </c>
      <c r="I402" s="251"/>
      <c r="J402" s="251"/>
      <c r="K402" s="252">
        <f t="shared" si="16"/>
        <v>0</v>
      </c>
      <c r="L402" s="251"/>
      <c r="M402" s="251"/>
      <c r="N402" s="252">
        <f t="shared" si="18"/>
        <v>0</v>
      </c>
      <c r="O402" s="251"/>
      <c r="P402" s="251"/>
      <c r="Q402" s="252">
        <f t="shared" si="20"/>
        <v>0</v>
      </c>
      <c r="R402" s="251"/>
      <c r="S402" s="251"/>
      <c r="T402" s="252">
        <f t="shared" si="22"/>
        <v>0</v>
      </c>
      <c r="U402" s="251"/>
      <c r="V402" s="251"/>
      <c r="W402" s="252">
        <f t="shared" si="24"/>
        <v>0</v>
      </c>
      <c r="X402" s="251"/>
      <c r="Y402" s="251"/>
      <c r="Z402" s="252">
        <f t="shared" si="26"/>
        <v>0</v>
      </c>
      <c r="AA402" s="251"/>
      <c r="AB402" s="251"/>
      <c r="AC402" s="252">
        <f t="shared" si="28"/>
        <v>0</v>
      </c>
      <c r="AD402" s="251"/>
      <c r="AE402" s="251"/>
      <c r="AF402" s="252">
        <f t="shared" si="30"/>
        <v>0</v>
      </c>
      <c r="AG402" s="251"/>
      <c r="AH402" s="251"/>
      <c r="AI402" s="255"/>
      <c r="AJ402" s="252">
        <f t="shared" si="32"/>
        <v>0</v>
      </c>
      <c r="AK402" s="251"/>
      <c r="AL402" s="251"/>
      <c r="AM402" s="251"/>
    </row>
    <row r="403" ht="15.75" hidden="1" customHeight="1" outlineLevel="2">
      <c r="A403" s="257"/>
      <c r="B403" s="258"/>
      <c r="C403" s="259"/>
      <c r="D403" s="206">
        <v>2017.0</v>
      </c>
      <c r="E403" s="270">
        <f t="shared" si="1003"/>
        <v>0</v>
      </c>
      <c r="F403" s="270">
        <f t="shared" ref="F403:G403" si="1005">I403+L403+O403+R403+U403+X403+AA403+AD403+AK403+AG403</f>
        <v>0</v>
      </c>
      <c r="G403" s="270">
        <f t="shared" si="1005"/>
        <v>0</v>
      </c>
      <c r="H403" s="252">
        <f t="shared" si="14"/>
        <v>0</v>
      </c>
      <c r="I403" s="251"/>
      <c r="J403" s="251"/>
      <c r="K403" s="252">
        <f t="shared" si="16"/>
        <v>0</v>
      </c>
      <c r="L403" s="251"/>
      <c r="M403" s="251"/>
      <c r="N403" s="252">
        <f t="shared" si="18"/>
        <v>0</v>
      </c>
      <c r="O403" s="251"/>
      <c r="P403" s="251"/>
      <c r="Q403" s="252">
        <f t="shared" si="20"/>
        <v>0</v>
      </c>
      <c r="R403" s="251"/>
      <c r="S403" s="251"/>
      <c r="T403" s="252">
        <f t="shared" si="22"/>
        <v>0</v>
      </c>
      <c r="U403" s="251"/>
      <c r="V403" s="251"/>
      <c r="W403" s="252">
        <f t="shared" si="24"/>
        <v>0</v>
      </c>
      <c r="X403" s="251"/>
      <c r="Y403" s="251"/>
      <c r="Z403" s="252">
        <f t="shared" si="26"/>
        <v>0</v>
      </c>
      <c r="AA403" s="251"/>
      <c r="AB403" s="251"/>
      <c r="AC403" s="252">
        <f t="shared" si="28"/>
        <v>0</v>
      </c>
      <c r="AD403" s="251"/>
      <c r="AE403" s="251"/>
      <c r="AF403" s="252">
        <f t="shared" si="30"/>
        <v>0</v>
      </c>
      <c r="AG403" s="251"/>
      <c r="AH403" s="251"/>
      <c r="AI403" s="255"/>
      <c r="AJ403" s="252">
        <f t="shared" si="32"/>
        <v>0</v>
      </c>
      <c r="AK403" s="251"/>
      <c r="AL403" s="251"/>
      <c r="AM403" s="251"/>
    </row>
    <row r="404" ht="15.75" hidden="1" customHeight="1" outlineLevel="2">
      <c r="A404" s="257"/>
      <c r="B404" s="258"/>
      <c r="C404" s="259"/>
      <c r="D404" s="206">
        <v>2018.0</v>
      </c>
      <c r="E404" s="270">
        <f t="shared" si="1003"/>
        <v>0</v>
      </c>
      <c r="F404" s="270">
        <f t="shared" ref="F404:G404" si="1006">I404+L404+O404+R404+U404+X404+AA404+AD404+AK404+AG404</f>
        <v>0</v>
      </c>
      <c r="G404" s="270">
        <f t="shared" si="1006"/>
        <v>0</v>
      </c>
      <c r="H404" s="252">
        <f t="shared" si="14"/>
        <v>0</v>
      </c>
      <c r="I404" s="251"/>
      <c r="J404" s="251"/>
      <c r="K404" s="252">
        <f t="shared" si="16"/>
        <v>0</v>
      </c>
      <c r="L404" s="251"/>
      <c r="M404" s="251"/>
      <c r="N404" s="252">
        <f t="shared" si="18"/>
        <v>0</v>
      </c>
      <c r="O404" s="251"/>
      <c r="P404" s="251"/>
      <c r="Q404" s="252">
        <f t="shared" si="20"/>
        <v>0</v>
      </c>
      <c r="R404" s="251"/>
      <c r="S404" s="251"/>
      <c r="T404" s="252">
        <f t="shared" si="22"/>
        <v>0</v>
      </c>
      <c r="U404" s="251"/>
      <c r="V404" s="251"/>
      <c r="W404" s="252">
        <f t="shared" si="24"/>
        <v>0</v>
      </c>
      <c r="X404" s="251"/>
      <c r="Y404" s="251"/>
      <c r="Z404" s="252">
        <f t="shared" si="26"/>
        <v>0</v>
      </c>
      <c r="AA404" s="251"/>
      <c r="AB404" s="251"/>
      <c r="AC404" s="252">
        <f t="shared" si="28"/>
        <v>0</v>
      </c>
      <c r="AD404" s="251"/>
      <c r="AE404" s="251"/>
      <c r="AF404" s="252">
        <f t="shared" si="30"/>
        <v>0</v>
      </c>
      <c r="AG404" s="251"/>
      <c r="AH404" s="251"/>
      <c r="AI404" s="255"/>
      <c r="AJ404" s="252">
        <f t="shared" si="32"/>
        <v>0</v>
      </c>
      <c r="AK404" s="251"/>
      <c r="AL404" s="251"/>
      <c r="AM404" s="251"/>
    </row>
    <row r="405" ht="15.75" hidden="1" customHeight="1" outlineLevel="2">
      <c r="A405" s="257"/>
      <c r="B405" s="258"/>
      <c r="C405" s="259"/>
      <c r="D405" s="206">
        <v>2019.0</v>
      </c>
      <c r="E405" s="270">
        <f t="shared" si="1003"/>
        <v>0</v>
      </c>
      <c r="F405" s="270">
        <f t="shared" ref="F405:G405" si="1007">I405+L405+O405+R405+U405+X405+AA405+AD405+AK405+AG405</f>
        <v>0</v>
      </c>
      <c r="G405" s="270">
        <f t="shared" si="1007"/>
        <v>0</v>
      </c>
      <c r="H405" s="252">
        <f t="shared" si="14"/>
        <v>0</v>
      </c>
      <c r="I405" s="251"/>
      <c r="J405" s="251"/>
      <c r="K405" s="252">
        <f t="shared" si="16"/>
        <v>0</v>
      </c>
      <c r="L405" s="251"/>
      <c r="M405" s="251"/>
      <c r="N405" s="252">
        <f t="shared" si="18"/>
        <v>0</v>
      </c>
      <c r="O405" s="251"/>
      <c r="P405" s="251"/>
      <c r="Q405" s="252">
        <f t="shared" si="20"/>
        <v>0</v>
      </c>
      <c r="R405" s="251"/>
      <c r="S405" s="251"/>
      <c r="T405" s="252">
        <f t="shared" si="22"/>
        <v>0</v>
      </c>
      <c r="U405" s="251"/>
      <c r="V405" s="251"/>
      <c r="W405" s="252">
        <f t="shared" si="24"/>
        <v>0</v>
      </c>
      <c r="X405" s="251"/>
      <c r="Y405" s="251"/>
      <c r="Z405" s="252">
        <f t="shared" si="26"/>
        <v>0</v>
      </c>
      <c r="AA405" s="251"/>
      <c r="AB405" s="251"/>
      <c r="AC405" s="252">
        <f t="shared" si="28"/>
        <v>0</v>
      </c>
      <c r="AD405" s="251"/>
      <c r="AE405" s="251"/>
      <c r="AF405" s="252">
        <f t="shared" si="30"/>
        <v>0</v>
      </c>
      <c r="AG405" s="251"/>
      <c r="AH405" s="251"/>
      <c r="AI405" s="255"/>
      <c r="AJ405" s="252">
        <f t="shared" si="32"/>
        <v>0</v>
      </c>
      <c r="AK405" s="251"/>
      <c r="AL405" s="251"/>
      <c r="AM405" s="251"/>
    </row>
    <row r="406" ht="15.75" hidden="1" customHeight="1" outlineLevel="2">
      <c r="A406" s="257"/>
      <c r="B406" s="258"/>
      <c r="C406" s="259"/>
      <c r="D406" s="206">
        <v>2020.0</v>
      </c>
      <c r="E406" s="270">
        <f t="shared" si="1003"/>
        <v>39.19</v>
      </c>
      <c r="F406" s="270">
        <f t="shared" ref="F406:G406" si="1008">I406+L406+O406+R406+U406+X406+AA406+AD406+AK406+AG406</f>
        <v>0</v>
      </c>
      <c r="G406" s="270">
        <f t="shared" si="1008"/>
        <v>39.19</v>
      </c>
      <c r="H406" s="252">
        <f t="shared" si="14"/>
        <v>0</v>
      </c>
      <c r="I406" s="251"/>
      <c r="J406" s="251"/>
      <c r="K406" s="252">
        <f t="shared" si="16"/>
        <v>0</v>
      </c>
      <c r="L406" s="251"/>
      <c r="M406" s="251"/>
      <c r="N406" s="252">
        <f t="shared" si="18"/>
        <v>0</v>
      </c>
      <c r="O406" s="251"/>
      <c r="P406" s="251"/>
      <c r="Q406" s="252">
        <f t="shared" si="20"/>
        <v>0</v>
      </c>
      <c r="R406" s="251"/>
      <c r="S406" s="251"/>
      <c r="T406" s="252">
        <f t="shared" si="22"/>
        <v>0</v>
      </c>
      <c r="U406" s="251"/>
      <c r="V406" s="251"/>
      <c r="W406" s="252">
        <f t="shared" si="24"/>
        <v>0</v>
      </c>
      <c r="X406" s="251"/>
      <c r="Y406" s="251"/>
      <c r="Z406" s="252">
        <f t="shared" si="26"/>
        <v>0</v>
      </c>
      <c r="AA406" s="251"/>
      <c r="AB406" s="251"/>
      <c r="AC406" s="252">
        <f t="shared" si="28"/>
        <v>0</v>
      </c>
      <c r="AD406" s="251"/>
      <c r="AE406" s="251"/>
      <c r="AF406" s="252">
        <f t="shared" si="30"/>
        <v>39.19</v>
      </c>
      <c r="AG406" s="251"/>
      <c r="AH406" s="254">
        <v>39.19</v>
      </c>
      <c r="AI406" s="255"/>
      <c r="AJ406" s="252">
        <f t="shared" si="32"/>
        <v>0</v>
      </c>
      <c r="AK406" s="251"/>
      <c r="AL406" s="251"/>
      <c r="AM406" s="251"/>
    </row>
    <row r="407" ht="15.75" hidden="1" customHeight="1" outlineLevel="2">
      <c r="A407" s="257"/>
      <c r="B407" s="258"/>
      <c r="C407" s="259"/>
      <c r="D407" s="213">
        <v>2021.0</v>
      </c>
      <c r="E407" s="270">
        <f t="shared" si="1003"/>
        <v>0</v>
      </c>
      <c r="F407" s="270">
        <f t="shared" ref="F407:G407" si="1009">I407+L407+O407+R407+U407+X407+AA407+AD407+AK407+AG407</f>
        <v>0</v>
      </c>
      <c r="G407" s="270">
        <f t="shared" si="1009"/>
        <v>0</v>
      </c>
      <c r="H407" s="252">
        <f t="shared" si="14"/>
        <v>0</v>
      </c>
      <c r="I407" s="251"/>
      <c r="J407" s="251"/>
      <c r="K407" s="252">
        <f t="shared" si="16"/>
        <v>0</v>
      </c>
      <c r="L407" s="251"/>
      <c r="M407" s="251"/>
      <c r="N407" s="252">
        <f t="shared" si="18"/>
        <v>0</v>
      </c>
      <c r="O407" s="251"/>
      <c r="P407" s="251"/>
      <c r="Q407" s="252">
        <f t="shared" si="20"/>
        <v>0</v>
      </c>
      <c r="R407" s="251"/>
      <c r="S407" s="251"/>
      <c r="T407" s="252">
        <f t="shared" si="22"/>
        <v>0</v>
      </c>
      <c r="U407" s="251"/>
      <c r="V407" s="251"/>
      <c r="W407" s="252">
        <f t="shared" si="24"/>
        <v>0</v>
      </c>
      <c r="X407" s="251"/>
      <c r="Y407" s="251"/>
      <c r="Z407" s="252">
        <f t="shared" si="26"/>
        <v>0</v>
      </c>
      <c r="AA407" s="251"/>
      <c r="AB407" s="251"/>
      <c r="AC407" s="252">
        <f t="shared" si="28"/>
        <v>0</v>
      </c>
      <c r="AD407" s="251"/>
      <c r="AE407" s="251"/>
      <c r="AF407" s="252">
        <f t="shared" si="30"/>
        <v>0</v>
      </c>
      <c r="AG407" s="251"/>
      <c r="AH407" s="254"/>
      <c r="AI407" s="255"/>
      <c r="AJ407" s="252">
        <f t="shared" si="32"/>
        <v>0</v>
      </c>
      <c r="AK407" s="251"/>
      <c r="AL407" s="251"/>
      <c r="AM407" s="251"/>
    </row>
    <row r="408" ht="15.75" hidden="1" customHeight="1" outlineLevel="1">
      <c r="A408" s="195">
        <v>48.0</v>
      </c>
      <c r="B408" s="196" t="s">
        <v>492</v>
      </c>
      <c r="C408" s="197" t="s">
        <v>493</v>
      </c>
      <c r="D408" s="198"/>
      <c r="E408" s="269">
        <f t="shared" ref="E408:G408" si="1010">SUM(E409:E415)</f>
        <v>591.16962</v>
      </c>
      <c r="F408" s="269">
        <f t="shared" si="1010"/>
        <v>357.62662</v>
      </c>
      <c r="G408" s="269">
        <f t="shared" si="1010"/>
        <v>233.543</v>
      </c>
      <c r="H408" s="198">
        <f t="shared" si="14"/>
        <v>0</v>
      </c>
      <c r="I408" s="198">
        <f t="shared" ref="I408:J408" si="1011">SUM(I409:I415)</f>
        <v>0</v>
      </c>
      <c r="J408" s="198">
        <f t="shared" si="1011"/>
        <v>0</v>
      </c>
      <c r="K408" s="198">
        <f t="shared" si="16"/>
        <v>0</v>
      </c>
      <c r="L408" s="198">
        <f t="shared" ref="L408:M408" si="1012">SUM(L409:L415)</f>
        <v>0</v>
      </c>
      <c r="M408" s="198">
        <f t="shared" si="1012"/>
        <v>0</v>
      </c>
      <c r="N408" s="198">
        <f t="shared" si="18"/>
        <v>49.987</v>
      </c>
      <c r="O408" s="198">
        <f t="shared" ref="O408:P408" si="1013">SUM(O409:O415)</f>
        <v>0</v>
      </c>
      <c r="P408" s="198">
        <f t="shared" si="1013"/>
        <v>49.987</v>
      </c>
      <c r="Q408" s="198">
        <f t="shared" si="20"/>
        <v>46.079</v>
      </c>
      <c r="R408" s="198">
        <f t="shared" ref="R408:S408" si="1014">SUM(R409:R415)</f>
        <v>0</v>
      </c>
      <c r="S408" s="198">
        <f t="shared" si="1014"/>
        <v>46.079</v>
      </c>
      <c r="T408" s="198">
        <f t="shared" si="22"/>
        <v>0</v>
      </c>
      <c r="U408" s="198">
        <f t="shared" ref="U408:V408" si="1015">SUM(U409:U415)</f>
        <v>0</v>
      </c>
      <c r="V408" s="198">
        <f t="shared" si="1015"/>
        <v>0</v>
      </c>
      <c r="W408" s="198">
        <f t="shared" si="24"/>
        <v>0</v>
      </c>
      <c r="X408" s="198">
        <f t="shared" ref="X408:Y408" si="1016">SUM(X409:X415)</f>
        <v>0</v>
      </c>
      <c r="Y408" s="198">
        <f t="shared" si="1016"/>
        <v>0</v>
      </c>
      <c r="Z408" s="198">
        <f t="shared" si="26"/>
        <v>119.97443</v>
      </c>
      <c r="AA408" s="198">
        <f t="shared" ref="AA408:AB408" si="1017">SUM(AA409:AA415)</f>
        <v>119.97443</v>
      </c>
      <c r="AB408" s="198">
        <f t="shared" si="1017"/>
        <v>0</v>
      </c>
      <c r="AC408" s="198">
        <f t="shared" si="28"/>
        <v>0</v>
      </c>
      <c r="AD408" s="198">
        <f t="shared" ref="AD408:AE408" si="1018">SUM(AD409:AD415)</f>
        <v>0</v>
      </c>
      <c r="AE408" s="198">
        <f t="shared" si="1018"/>
        <v>0</v>
      </c>
      <c r="AF408" s="198">
        <f t="shared" si="30"/>
        <v>375.12919</v>
      </c>
      <c r="AG408" s="200">
        <f t="shared" ref="AG408:AH408" si="1019">SUM(AG409:AG415)</f>
        <v>237.65219</v>
      </c>
      <c r="AH408" s="200">
        <f t="shared" si="1019"/>
        <v>137.477</v>
      </c>
      <c r="AI408" s="201"/>
      <c r="AJ408" s="202">
        <f t="shared" si="32"/>
        <v>0</v>
      </c>
      <c r="AK408" s="200">
        <f t="shared" ref="AK408:AL408" si="1020">SUM(AK409:AK415)</f>
        <v>0</v>
      </c>
      <c r="AL408" s="200">
        <f t="shared" si="1020"/>
        <v>0</v>
      </c>
      <c r="AM408" s="200"/>
    </row>
    <row r="409" ht="15.75" hidden="1" customHeight="1" outlineLevel="2">
      <c r="A409" s="257"/>
      <c r="B409" s="258"/>
      <c r="C409" s="259"/>
      <c r="D409" s="206">
        <v>2015.0</v>
      </c>
      <c r="E409" s="270">
        <f t="shared" ref="E409:E415" si="1022">SUM(F409:G409)</f>
        <v>237.65219</v>
      </c>
      <c r="F409" s="270">
        <f t="shared" ref="F409:G409" si="1021">I409+L409+O409+R409+U409+X409+AA409+AD409+AK409+AG409</f>
        <v>237.65219</v>
      </c>
      <c r="G409" s="270">
        <f t="shared" si="1021"/>
        <v>0</v>
      </c>
      <c r="H409" s="252">
        <f t="shared" si="14"/>
        <v>0</v>
      </c>
      <c r="I409" s="251"/>
      <c r="J409" s="251"/>
      <c r="K409" s="252">
        <f t="shared" si="16"/>
        <v>0</v>
      </c>
      <c r="L409" s="251"/>
      <c r="M409" s="251"/>
      <c r="N409" s="252">
        <f t="shared" si="18"/>
        <v>0</v>
      </c>
      <c r="O409" s="251"/>
      <c r="P409" s="251"/>
      <c r="Q409" s="252">
        <f t="shared" si="20"/>
        <v>0</v>
      </c>
      <c r="R409" s="251"/>
      <c r="S409" s="251"/>
      <c r="T409" s="252">
        <f t="shared" si="22"/>
        <v>0</v>
      </c>
      <c r="U409" s="251"/>
      <c r="V409" s="251"/>
      <c r="W409" s="252">
        <f t="shared" si="24"/>
        <v>0</v>
      </c>
      <c r="X409" s="251"/>
      <c r="Y409" s="251"/>
      <c r="Z409" s="252">
        <f t="shared" si="26"/>
        <v>0</v>
      </c>
      <c r="AA409" s="251"/>
      <c r="AB409" s="251"/>
      <c r="AC409" s="252">
        <f t="shared" si="28"/>
        <v>0</v>
      </c>
      <c r="AD409" s="251"/>
      <c r="AE409" s="251"/>
      <c r="AF409" s="253">
        <f t="shared" si="30"/>
        <v>237.65219</v>
      </c>
      <c r="AG409" s="254">
        <v>237.65219</v>
      </c>
      <c r="AH409" s="251"/>
      <c r="AI409" s="256" t="s">
        <v>483</v>
      </c>
      <c r="AJ409" s="252">
        <f t="shared" si="32"/>
        <v>0</v>
      </c>
      <c r="AK409" s="251"/>
      <c r="AL409" s="251"/>
      <c r="AM409" s="251"/>
    </row>
    <row r="410" ht="15.75" hidden="1" customHeight="1" outlineLevel="2">
      <c r="A410" s="257"/>
      <c r="B410" s="258"/>
      <c r="C410" s="259"/>
      <c r="D410" s="206">
        <v>2016.0</v>
      </c>
      <c r="E410" s="270">
        <f t="shared" si="1022"/>
        <v>0</v>
      </c>
      <c r="F410" s="270">
        <f t="shared" ref="F410:G410" si="1023">I410+L410+O410+R410+U410+X410+AA410+AD410+AK410+AG410</f>
        <v>0</v>
      </c>
      <c r="G410" s="270">
        <f t="shared" si="1023"/>
        <v>0</v>
      </c>
      <c r="H410" s="252">
        <f t="shared" si="14"/>
        <v>0</v>
      </c>
      <c r="I410" s="251"/>
      <c r="J410" s="251"/>
      <c r="K410" s="252">
        <f t="shared" si="16"/>
        <v>0</v>
      </c>
      <c r="L410" s="251"/>
      <c r="M410" s="251"/>
      <c r="N410" s="252">
        <f t="shared" si="18"/>
        <v>0</v>
      </c>
      <c r="O410" s="251"/>
      <c r="P410" s="251"/>
      <c r="Q410" s="252">
        <f t="shared" si="20"/>
        <v>0</v>
      </c>
      <c r="R410" s="251"/>
      <c r="S410" s="251"/>
      <c r="T410" s="252">
        <f t="shared" si="22"/>
        <v>0</v>
      </c>
      <c r="U410" s="251"/>
      <c r="V410" s="251"/>
      <c r="W410" s="252">
        <f t="shared" si="24"/>
        <v>0</v>
      </c>
      <c r="X410" s="251"/>
      <c r="Y410" s="251"/>
      <c r="Z410" s="252">
        <f t="shared" si="26"/>
        <v>0</v>
      </c>
      <c r="AA410" s="251"/>
      <c r="AB410" s="251"/>
      <c r="AC410" s="252">
        <f t="shared" si="28"/>
        <v>0</v>
      </c>
      <c r="AD410" s="251"/>
      <c r="AE410" s="251"/>
      <c r="AF410" s="252">
        <f t="shared" si="30"/>
        <v>0</v>
      </c>
      <c r="AG410" s="251"/>
      <c r="AH410" s="251"/>
      <c r="AI410" s="255"/>
      <c r="AJ410" s="252">
        <f t="shared" si="32"/>
        <v>0</v>
      </c>
      <c r="AK410" s="251"/>
      <c r="AL410" s="251"/>
      <c r="AM410" s="251"/>
    </row>
    <row r="411" ht="15.75" hidden="1" customHeight="1" outlineLevel="2">
      <c r="A411" s="257"/>
      <c r="B411" s="258"/>
      <c r="C411" s="259"/>
      <c r="D411" s="206">
        <v>2017.0</v>
      </c>
      <c r="E411" s="270">
        <f t="shared" si="1022"/>
        <v>119.97443</v>
      </c>
      <c r="F411" s="270">
        <f t="shared" ref="F411:G411" si="1024">I411+L411+O411+R411+U411+X411+AA411+AD411+AK411+AG411</f>
        <v>119.97443</v>
      </c>
      <c r="G411" s="270">
        <f t="shared" si="1024"/>
        <v>0</v>
      </c>
      <c r="H411" s="252">
        <f t="shared" si="14"/>
        <v>0</v>
      </c>
      <c r="I411" s="251"/>
      <c r="J411" s="251"/>
      <c r="K411" s="252">
        <f t="shared" si="16"/>
        <v>0</v>
      </c>
      <c r="L411" s="251"/>
      <c r="M411" s="251"/>
      <c r="N411" s="252">
        <f t="shared" si="18"/>
        <v>0</v>
      </c>
      <c r="O411" s="251"/>
      <c r="P411" s="251"/>
      <c r="Q411" s="252">
        <f t="shared" si="20"/>
        <v>0</v>
      </c>
      <c r="R411" s="251"/>
      <c r="S411" s="251"/>
      <c r="T411" s="252">
        <f t="shared" si="22"/>
        <v>0</v>
      </c>
      <c r="U411" s="251"/>
      <c r="V411" s="251"/>
      <c r="W411" s="252">
        <f t="shared" si="24"/>
        <v>0</v>
      </c>
      <c r="X411" s="251"/>
      <c r="Y411" s="251"/>
      <c r="Z411" s="253">
        <f t="shared" si="26"/>
        <v>119.97443</v>
      </c>
      <c r="AA411" s="254">
        <v>119.97443</v>
      </c>
      <c r="AB411" s="251"/>
      <c r="AC411" s="252">
        <f t="shared" si="28"/>
        <v>0</v>
      </c>
      <c r="AD411" s="251"/>
      <c r="AE411" s="251"/>
      <c r="AF411" s="253">
        <f t="shared" si="30"/>
        <v>0</v>
      </c>
      <c r="AG411" s="254"/>
      <c r="AH411" s="251"/>
      <c r="AI411" s="255"/>
      <c r="AJ411" s="252">
        <f t="shared" si="32"/>
        <v>0</v>
      </c>
      <c r="AK411" s="251"/>
      <c r="AL411" s="251"/>
      <c r="AM411" s="251"/>
    </row>
    <row r="412" ht="15.75" hidden="1" customHeight="1" outlineLevel="2">
      <c r="A412" s="257"/>
      <c r="B412" s="258"/>
      <c r="C412" s="259"/>
      <c r="D412" s="206">
        <v>2018.0</v>
      </c>
      <c r="E412" s="270">
        <f t="shared" si="1022"/>
        <v>0</v>
      </c>
      <c r="F412" s="270">
        <f t="shared" ref="F412:G412" si="1025">I412+L412+O412+R412+U412+X412+AA412+AD412+AK412+AG412</f>
        <v>0</v>
      </c>
      <c r="G412" s="270">
        <f t="shared" si="1025"/>
        <v>0</v>
      </c>
      <c r="H412" s="252">
        <f t="shared" si="14"/>
        <v>0</v>
      </c>
      <c r="I412" s="251"/>
      <c r="J412" s="251"/>
      <c r="K412" s="252">
        <f t="shared" si="16"/>
        <v>0</v>
      </c>
      <c r="L412" s="251"/>
      <c r="M412" s="251"/>
      <c r="N412" s="252">
        <f t="shared" si="18"/>
        <v>0</v>
      </c>
      <c r="O412" s="251"/>
      <c r="P412" s="251"/>
      <c r="Q412" s="252">
        <f t="shared" si="20"/>
        <v>0</v>
      </c>
      <c r="R412" s="251"/>
      <c r="S412" s="251"/>
      <c r="T412" s="252">
        <f t="shared" si="22"/>
        <v>0</v>
      </c>
      <c r="U412" s="251"/>
      <c r="V412" s="251"/>
      <c r="W412" s="252">
        <f t="shared" si="24"/>
        <v>0</v>
      </c>
      <c r="X412" s="251"/>
      <c r="Y412" s="251"/>
      <c r="Z412" s="252">
        <f t="shared" si="26"/>
        <v>0</v>
      </c>
      <c r="AA412" s="251"/>
      <c r="AB412" s="251"/>
      <c r="AC412" s="252">
        <f t="shared" si="28"/>
        <v>0</v>
      </c>
      <c r="AD412" s="251"/>
      <c r="AE412" s="251"/>
      <c r="AF412" s="252">
        <f t="shared" si="30"/>
        <v>0</v>
      </c>
      <c r="AG412" s="251"/>
      <c r="AH412" s="251"/>
      <c r="AI412" s="255"/>
      <c r="AJ412" s="252">
        <f t="shared" si="32"/>
        <v>0</v>
      </c>
      <c r="AK412" s="251"/>
      <c r="AL412" s="251"/>
      <c r="AM412" s="251"/>
    </row>
    <row r="413" ht="15.75" hidden="1" customHeight="1" outlineLevel="2">
      <c r="A413" s="257"/>
      <c r="B413" s="258"/>
      <c r="C413" s="259"/>
      <c r="D413" s="206">
        <v>2019.0</v>
      </c>
      <c r="E413" s="270">
        <f t="shared" si="1022"/>
        <v>46.079</v>
      </c>
      <c r="F413" s="270">
        <f t="shared" ref="F413:G413" si="1026">I413+L413+O413+R413+U413+X413+AA413+AD413+AK413+AG413</f>
        <v>0</v>
      </c>
      <c r="G413" s="270">
        <f t="shared" si="1026"/>
        <v>46.079</v>
      </c>
      <c r="H413" s="252">
        <f t="shared" si="14"/>
        <v>0</v>
      </c>
      <c r="I413" s="251"/>
      <c r="J413" s="251"/>
      <c r="K413" s="252">
        <f t="shared" si="16"/>
        <v>0</v>
      </c>
      <c r="L413" s="251"/>
      <c r="M413" s="251"/>
      <c r="N413" s="252">
        <f t="shared" si="18"/>
        <v>0</v>
      </c>
      <c r="O413" s="251"/>
      <c r="P413" s="251"/>
      <c r="Q413" s="252">
        <f t="shared" si="20"/>
        <v>46.079</v>
      </c>
      <c r="R413" s="251"/>
      <c r="S413" s="254">
        <v>46.079</v>
      </c>
      <c r="T413" s="252">
        <f t="shared" si="22"/>
        <v>0</v>
      </c>
      <c r="U413" s="251"/>
      <c r="V413" s="251"/>
      <c r="W413" s="252">
        <f t="shared" si="24"/>
        <v>0</v>
      </c>
      <c r="X413" s="251"/>
      <c r="Y413" s="251"/>
      <c r="Z413" s="252">
        <f t="shared" si="26"/>
        <v>0</v>
      </c>
      <c r="AA413" s="251"/>
      <c r="AB413" s="251"/>
      <c r="AC413" s="252">
        <f t="shared" si="28"/>
        <v>0</v>
      </c>
      <c r="AD413" s="251"/>
      <c r="AE413" s="251"/>
      <c r="AF413" s="252">
        <f t="shared" si="30"/>
        <v>0</v>
      </c>
      <c r="AG413" s="251"/>
      <c r="AH413" s="251"/>
      <c r="AI413" s="255"/>
      <c r="AJ413" s="252">
        <f t="shared" si="32"/>
        <v>0</v>
      </c>
      <c r="AK413" s="251"/>
      <c r="AL413" s="251"/>
      <c r="AM413" s="251"/>
    </row>
    <row r="414" ht="15.75" hidden="1" customHeight="1" outlineLevel="2">
      <c r="A414" s="257"/>
      <c r="B414" s="258"/>
      <c r="C414" s="259"/>
      <c r="D414" s="206">
        <v>2020.0</v>
      </c>
      <c r="E414" s="270">
        <f t="shared" si="1022"/>
        <v>187.464</v>
      </c>
      <c r="F414" s="270">
        <f t="shared" ref="F414:G414" si="1027">I414+L414+O414+R414+U414+X414+AA414+AD414+AK414+AG414</f>
        <v>0</v>
      </c>
      <c r="G414" s="270">
        <f t="shared" si="1027"/>
        <v>187.464</v>
      </c>
      <c r="H414" s="252">
        <f t="shared" si="14"/>
        <v>0</v>
      </c>
      <c r="I414" s="251"/>
      <c r="J414" s="251"/>
      <c r="K414" s="252">
        <f t="shared" si="16"/>
        <v>0</v>
      </c>
      <c r="L414" s="251"/>
      <c r="M414" s="251"/>
      <c r="N414" s="252">
        <f t="shared" si="18"/>
        <v>49.987</v>
      </c>
      <c r="O414" s="251"/>
      <c r="P414" s="254">
        <v>49.987</v>
      </c>
      <c r="Q414" s="252">
        <f t="shared" si="20"/>
        <v>0</v>
      </c>
      <c r="R414" s="251"/>
      <c r="S414" s="251"/>
      <c r="T414" s="252">
        <f t="shared" si="22"/>
        <v>0</v>
      </c>
      <c r="U414" s="251"/>
      <c r="V414" s="251"/>
      <c r="W414" s="252">
        <f t="shared" si="24"/>
        <v>0</v>
      </c>
      <c r="X414" s="251"/>
      <c r="Y414" s="251"/>
      <c r="Z414" s="252">
        <f t="shared" si="26"/>
        <v>0</v>
      </c>
      <c r="AA414" s="251"/>
      <c r="AB414" s="251"/>
      <c r="AC414" s="252">
        <f t="shared" si="28"/>
        <v>0</v>
      </c>
      <c r="AD414" s="251"/>
      <c r="AE414" s="251"/>
      <c r="AF414" s="252">
        <f t="shared" si="30"/>
        <v>137.477</v>
      </c>
      <c r="AG414" s="251"/>
      <c r="AH414" s="254">
        <v>137.477</v>
      </c>
      <c r="AI414" s="255"/>
      <c r="AJ414" s="252">
        <f t="shared" si="32"/>
        <v>0</v>
      </c>
      <c r="AK414" s="251"/>
      <c r="AL414" s="251"/>
      <c r="AM414" s="251"/>
    </row>
    <row r="415" ht="15.75" hidden="1" customHeight="1" outlineLevel="2">
      <c r="A415" s="257"/>
      <c r="B415" s="258"/>
      <c r="C415" s="259"/>
      <c r="D415" s="213">
        <v>2021.0</v>
      </c>
      <c r="E415" s="270">
        <f t="shared" si="1022"/>
        <v>0</v>
      </c>
      <c r="F415" s="270">
        <f t="shared" ref="F415:G415" si="1028">I415+L415+O415+R415+U415+X415+AA415+AD415+AK415+AG415</f>
        <v>0</v>
      </c>
      <c r="G415" s="270">
        <f t="shared" si="1028"/>
        <v>0</v>
      </c>
      <c r="H415" s="252">
        <f t="shared" si="14"/>
        <v>0</v>
      </c>
      <c r="I415" s="251"/>
      <c r="J415" s="251"/>
      <c r="K415" s="252">
        <f t="shared" si="16"/>
        <v>0</v>
      </c>
      <c r="L415" s="251"/>
      <c r="M415" s="251"/>
      <c r="N415" s="252">
        <f t="shared" si="18"/>
        <v>0</v>
      </c>
      <c r="O415" s="251"/>
      <c r="P415" s="254"/>
      <c r="Q415" s="252">
        <f t="shared" si="20"/>
        <v>0</v>
      </c>
      <c r="R415" s="251"/>
      <c r="S415" s="251"/>
      <c r="T415" s="252">
        <f t="shared" si="22"/>
        <v>0</v>
      </c>
      <c r="U415" s="251"/>
      <c r="V415" s="251"/>
      <c r="W415" s="252">
        <f t="shared" si="24"/>
        <v>0</v>
      </c>
      <c r="X415" s="251"/>
      <c r="Y415" s="251"/>
      <c r="Z415" s="252">
        <f t="shared" si="26"/>
        <v>0</v>
      </c>
      <c r="AA415" s="251"/>
      <c r="AB415" s="251"/>
      <c r="AC415" s="252">
        <f t="shared" si="28"/>
        <v>0</v>
      </c>
      <c r="AD415" s="251"/>
      <c r="AE415" s="251"/>
      <c r="AF415" s="252">
        <f t="shared" si="30"/>
        <v>0</v>
      </c>
      <c r="AG415" s="251"/>
      <c r="AH415" s="254"/>
      <c r="AI415" s="255"/>
      <c r="AJ415" s="252">
        <f t="shared" si="32"/>
        <v>0</v>
      </c>
      <c r="AK415" s="251"/>
      <c r="AL415" s="251"/>
      <c r="AM415" s="251"/>
    </row>
    <row r="416" ht="15.75" hidden="1" customHeight="1" outlineLevel="1">
      <c r="A416" s="195">
        <v>49.0</v>
      </c>
      <c r="B416" s="196" t="s">
        <v>494</v>
      </c>
      <c r="C416" s="197" t="s">
        <v>495</v>
      </c>
      <c r="D416" s="198"/>
      <c r="E416" s="269">
        <f t="shared" ref="E416:G416" si="1029">SUM(E417:E423)</f>
        <v>198.64</v>
      </c>
      <c r="F416" s="269">
        <f t="shared" si="1029"/>
        <v>0</v>
      </c>
      <c r="G416" s="269">
        <f t="shared" si="1029"/>
        <v>198.64</v>
      </c>
      <c r="H416" s="198">
        <f t="shared" si="14"/>
        <v>0</v>
      </c>
      <c r="I416" s="198">
        <f t="shared" ref="I416:J416" si="1030">SUM(I417:I423)</f>
        <v>0</v>
      </c>
      <c r="J416" s="198">
        <f t="shared" si="1030"/>
        <v>0</v>
      </c>
      <c r="K416" s="198">
        <f t="shared" si="16"/>
        <v>49.9</v>
      </c>
      <c r="L416" s="198">
        <f t="shared" ref="L416:M416" si="1031">SUM(L417:L423)</f>
        <v>0</v>
      </c>
      <c r="M416" s="198">
        <f t="shared" si="1031"/>
        <v>49.9</v>
      </c>
      <c r="N416" s="198">
        <f t="shared" si="18"/>
        <v>0</v>
      </c>
      <c r="O416" s="198">
        <f t="shared" ref="O416:P416" si="1032">SUM(O417:O423)</f>
        <v>0</v>
      </c>
      <c r="P416" s="198">
        <f t="shared" si="1032"/>
        <v>0</v>
      </c>
      <c r="Q416" s="198">
        <f t="shared" si="20"/>
        <v>0</v>
      </c>
      <c r="R416" s="198">
        <f t="shared" ref="R416:S416" si="1033">SUM(R417:R423)</f>
        <v>0</v>
      </c>
      <c r="S416" s="198">
        <f t="shared" si="1033"/>
        <v>0</v>
      </c>
      <c r="T416" s="198">
        <f t="shared" si="22"/>
        <v>0</v>
      </c>
      <c r="U416" s="198">
        <f t="shared" ref="U416:V416" si="1034">SUM(U417:U423)</f>
        <v>0</v>
      </c>
      <c r="V416" s="198">
        <f t="shared" si="1034"/>
        <v>0</v>
      </c>
      <c r="W416" s="198">
        <f t="shared" si="24"/>
        <v>0</v>
      </c>
      <c r="X416" s="198">
        <f t="shared" ref="X416:Y416" si="1035">SUM(X417:X423)</f>
        <v>0</v>
      </c>
      <c r="Y416" s="198">
        <f t="shared" si="1035"/>
        <v>0</v>
      </c>
      <c r="Z416" s="198">
        <f t="shared" si="26"/>
        <v>0</v>
      </c>
      <c r="AA416" s="198">
        <f t="shared" ref="AA416:AB416" si="1036">SUM(AA417:AA423)</f>
        <v>0</v>
      </c>
      <c r="AB416" s="198">
        <f t="shared" si="1036"/>
        <v>0</v>
      </c>
      <c r="AC416" s="198">
        <f t="shared" si="28"/>
        <v>0</v>
      </c>
      <c r="AD416" s="198">
        <f t="shared" ref="AD416:AE416" si="1037">SUM(AD417:AD423)</f>
        <v>0</v>
      </c>
      <c r="AE416" s="198">
        <f t="shared" si="1037"/>
        <v>0</v>
      </c>
      <c r="AF416" s="198">
        <f t="shared" si="30"/>
        <v>148.74</v>
      </c>
      <c r="AG416" s="200">
        <f t="shared" ref="AG416:AH416" si="1038">SUM(AG417:AG423)</f>
        <v>0</v>
      </c>
      <c r="AH416" s="200">
        <f t="shared" si="1038"/>
        <v>148.74</v>
      </c>
      <c r="AI416" s="201"/>
      <c r="AJ416" s="202">
        <f t="shared" si="32"/>
        <v>0</v>
      </c>
      <c r="AK416" s="200">
        <f t="shared" ref="AK416:AL416" si="1039">SUM(AK417:AK423)</f>
        <v>0</v>
      </c>
      <c r="AL416" s="200">
        <f t="shared" si="1039"/>
        <v>0</v>
      </c>
      <c r="AM416" s="200"/>
    </row>
    <row r="417" ht="15.75" hidden="1" customHeight="1" outlineLevel="2">
      <c r="A417" s="257"/>
      <c r="B417" s="258"/>
      <c r="C417" s="259"/>
      <c r="D417" s="206">
        <v>2015.0</v>
      </c>
      <c r="E417" s="270">
        <f t="shared" ref="E417:E423" si="1041">SUM(F417:G417)</f>
        <v>0</v>
      </c>
      <c r="F417" s="270">
        <f t="shared" ref="F417:G417" si="1040">I417+L417+O417+R417+U417+X417+AA417+AD417+AK417+AG417</f>
        <v>0</v>
      </c>
      <c r="G417" s="270">
        <f t="shared" si="1040"/>
        <v>0</v>
      </c>
      <c r="H417" s="252">
        <f t="shared" si="14"/>
        <v>0</v>
      </c>
      <c r="I417" s="251"/>
      <c r="J417" s="251"/>
      <c r="K417" s="252">
        <f t="shared" si="16"/>
        <v>0</v>
      </c>
      <c r="L417" s="251"/>
      <c r="M417" s="251"/>
      <c r="N417" s="252">
        <f t="shared" si="18"/>
        <v>0</v>
      </c>
      <c r="O417" s="251"/>
      <c r="P417" s="251"/>
      <c r="Q417" s="252">
        <f t="shared" si="20"/>
        <v>0</v>
      </c>
      <c r="R417" s="251"/>
      <c r="S417" s="251"/>
      <c r="T417" s="252">
        <f t="shared" si="22"/>
        <v>0</v>
      </c>
      <c r="U417" s="251"/>
      <c r="V417" s="251"/>
      <c r="W417" s="252">
        <f t="shared" si="24"/>
        <v>0</v>
      </c>
      <c r="X417" s="251"/>
      <c r="Y417" s="251"/>
      <c r="Z417" s="252">
        <f t="shared" si="26"/>
        <v>0</v>
      </c>
      <c r="AA417" s="251"/>
      <c r="AB417" s="251"/>
      <c r="AC417" s="252">
        <f t="shared" si="28"/>
        <v>0</v>
      </c>
      <c r="AD417" s="251"/>
      <c r="AE417" s="251"/>
      <c r="AF417" s="252">
        <f t="shared" si="30"/>
        <v>0</v>
      </c>
      <c r="AG417" s="251"/>
      <c r="AH417" s="251"/>
      <c r="AI417" s="255"/>
      <c r="AJ417" s="252">
        <f t="shared" si="32"/>
        <v>0</v>
      </c>
      <c r="AK417" s="251"/>
      <c r="AL417" s="251"/>
      <c r="AM417" s="251"/>
    </row>
    <row r="418" ht="15.75" hidden="1" customHeight="1" outlineLevel="2">
      <c r="A418" s="257"/>
      <c r="B418" s="258"/>
      <c r="C418" s="259"/>
      <c r="D418" s="206">
        <v>2016.0</v>
      </c>
      <c r="E418" s="270">
        <f t="shared" si="1041"/>
        <v>38.5</v>
      </c>
      <c r="F418" s="270">
        <f t="shared" ref="F418:G418" si="1042">I418+L418+O418+R418+U418+X418+AA418+AD418+AK418+AG418</f>
        <v>0</v>
      </c>
      <c r="G418" s="270">
        <f t="shared" si="1042"/>
        <v>38.5</v>
      </c>
      <c r="H418" s="252">
        <f t="shared" si="14"/>
        <v>0</v>
      </c>
      <c r="I418" s="251"/>
      <c r="J418" s="251"/>
      <c r="K418" s="252">
        <f t="shared" si="16"/>
        <v>0</v>
      </c>
      <c r="L418" s="251"/>
      <c r="M418" s="251"/>
      <c r="N418" s="252">
        <f t="shared" si="18"/>
        <v>0</v>
      </c>
      <c r="O418" s="251"/>
      <c r="P418" s="251"/>
      <c r="Q418" s="252">
        <f t="shared" si="20"/>
        <v>0</v>
      </c>
      <c r="R418" s="251"/>
      <c r="S418" s="251"/>
      <c r="T418" s="252">
        <f t="shared" si="22"/>
        <v>0</v>
      </c>
      <c r="U418" s="251"/>
      <c r="V418" s="251"/>
      <c r="W418" s="252">
        <f t="shared" si="24"/>
        <v>0</v>
      </c>
      <c r="X418" s="251"/>
      <c r="Y418" s="251"/>
      <c r="Z418" s="252">
        <f t="shared" si="26"/>
        <v>0</v>
      </c>
      <c r="AA418" s="251"/>
      <c r="AB418" s="251"/>
      <c r="AC418" s="252">
        <f t="shared" si="28"/>
        <v>0</v>
      </c>
      <c r="AD418" s="251"/>
      <c r="AE418" s="251"/>
      <c r="AF418" s="252">
        <f t="shared" si="30"/>
        <v>38.5</v>
      </c>
      <c r="AG418" s="251"/>
      <c r="AH418" s="254">
        <v>38.5</v>
      </c>
      <c r="AI418" s="255"/>
      <c r="AJ418" s="252">
        <f t="shared" si="32"/>
        <v>0</v>
      </c>
      <c r="AK418" s="251"/>
      <c r="AL418" s="251"/>
      <c r="AM418" s="251"/>
    </row>
    <row r="419" ht="15.75" hidden="1" customHeight="1" outlineLevel="2">
      <c r="A419" s="257"/>
      <c r="B419" s="258"/>
      <c r="C419" s="259"/>
      <c r="D419" s="206">
        <v>2017.0</v>
      </c>
      <c r="E419" s="270">
        <f t="shared" si="1041"/>
        <v>60.6</v>
      </c>
      <c r="F419" s="270">
        <f t="shared" ref="F419:G419" si="1043">I419+L419+O419+R419+U419+X419+AA419+AD419+AK419+AG419</f>
        <v>0</v>
      </c>
      <c r="G419" s="270">
        <f t="shared" si="1043"/>
        <v>60.6</v>
      </c>
      <c r="H419" s="252">
        <f t="shared" si="14"/>
        <v>0</v>
      </c>
      <c r="I419" s="251"/>
      <c r="J419" s="251"/>
      <c r="K419" s="252">
        <f t="shared" si="16"/>
        <v>49.9</v>
      </c>
      <c r="L419" s="251"/>
      <c r="M419" s="254">
        <v>49.9</v>
      </c>
      <c r="N419" s="252">
        <f t="shared" si="18"/>
        <v>0</v>
      </c>
      <c r="O419" s="251"/>
      <c r="P419" s="251"/>
      <c r="Q419" s="252">
        <f t="shared" si="20"/>
        <v>0</v>
      </c>
      <c r="R419" s="251"/>
      <c r="S419" s="251"/>
      <c r="T419" s="252">
        <f t="shared" si="22"/>
        <v>0</v>
      </c>
      <c r="U419" s="251"/>
      <c r="V419" s="251"/>
      <c r="W419" s="252">
        <f t="shared" si="24"/>
        <v>0</v>
      </c>
      <c r="X419" s="251"/>
      <c r="Y419" s="251"/>
      <c r="Z419" s="252">
        <f t="shared" si="26"/>
        <v>0</v>
      </c>
      <c r="AA419" s="251"/>
      <c r="AB419" s="251"/>
      <c r="AC419" s="252">
        <f t="shared" si="28"/>
        <v>0</v>
      </c>
      <c r="AD419" s="251"/>
      <c r="AE419" s="251"/>
      <c r="AF419" s="252">
        <f t="shared" si="30"/>
        <v>10.7</v>
      </c>
      <c r="AG419" s="251"/>
      <c r="AH419" s="254">
        <v>10.7</v>
      </c>
      <c r="AI419" s="255"/>
      <c r="AJ419" s="252">
        <f t="shared" si="32"/>
        <v>0</v>
      </c>
      <c r="AK419" s="251"/>
      <c r="AL419" s="251"/>
      <c r="AM419" s="251"/>
    </row>
    <row r="420" ht="15.75" hidden="1" customHeight="1" outlineLevel="2">
      <c r="A420" s="257"/>
      <c r="B420" s="258"/>
      <c r="C420" s="259"/>
      <c r="D420" s="206">
        <v>2018.0</v>
      </c>
      <c r="E420" s="270">
        <f t="shared" si="1041"/>
        <v>0</v>
      </c>
      <c r="F420" s="270">
        <f t="shared" ref="F420:G420" si="1044">I420+L420+O420+R420+U420+X420+AA420+AD420+AK420+AG420</f>
        <v>0</v>
      </c>
      <c r="G420" s="270">
        <f t="shared" si="1044"/>
        <v>0</v>
      </c>
      <c r="H420" s="252">
        <f t="shared" si="14"/>
        <v>0</v>
      </c>
      <c r="I420" s="251"/>
      <c r="J420" s="251"/>
      <c r="K420" s="252">
        <f t="shared" si="16"/>
        <v>0</v>
      </c>
      <c r="L420" s="251"/>
      <c r="M420" s="251"/>
      <c r="N420" s="252">
        <f t="shared" si="18"/>
        <v>0</v>
      </c>
      <c r="O420" s="251"/>
      <c r="P420" s="251"/>
      <c r="Q420" s="252">
        <f t="shared" si="20"/>
        <v>0</v>
      </c>
      <c r="R420" s="251"/>
      <c r="S420" s="251"/>
      <c r="T420" s="252">
        <f t="shared" si="22"/>
        <v>0</v>
      </c>
      <c r="U420" s="251"/>
      <c r="V420" s="251"/>
      <c r="W420" s="252">
        <f t="shared" si="24"/>
        <v>0</v>
      </c>
      <c r="X420" s="251"/>
      <c r="Y420" s="251"/>
      <c r="Z420" s="252">
        <f t="shared" si="26"/>
        <v>0</v>
      </c>
      <c r="AA420" s="251"/>
      <c r="AB420" s="251"/>
      <c r="AC420" s="252">
        <f t="shared" si="28"/>
        <v>0</v>
      </c>
      <c r="AD420" s="251"/>
      <c r="AE420" s="251"/>
      <c r="AF420" s="252">
        <f t="shared" si="30"/>
        <v>0</v>
      </c>
      <c r="AG420" s="251"/>
      <c r="AH420" s="251"/>
      <c r="AI420" s="255"/>
      <c r="AJ420" s="252">
        <f t="shared" si="32"/>
        <v>0</v>
      </c>
      <c r="AK420" s="251"/>
      <c r="AL420" s="251"/>
      <c r="AM420" s="251"/>
    </row>
    <row r="421" ht="15.75" hidden="1" customHeight="1" outlineLevel="2">
      <c r="A421" s="257"/>
      <c r="B421" s="258"/>
      <c r="C421" s="259"/>
      <c r="D421" s="206">
        <v>2019.0</v>
      </c>
      <c r="E421" s="270">
        <f t="shared" si="1041"/>
        <v>0</v>
      </c>
      <c r="F421" s="270">
        <f t="shared" ref="F421:G421" si="1045">I421+L421+O421+R421+U421+X421+AA421+AD421+AK421+AG421</f>
        <v>0</v>
      </c>
      <c r="G421" s="270">
        <f t="shared" si="1045"/>
        <v>0</v>
      </c>
      <c r="H421" s="252">
        <f t="shared" si="14"/>
        <v>0</v>
      </c>
      <c r="I421" s="251"/>
      <c r="J421" s="251"/>
      <c r="K421" s="252">
        <f t="shared" si="16"/>
        <v>0</v>
      </c>
      <c r="L421" s="251"/>
      <c r="M421" s="251"/>
      <c r="N421" s="252">
        <f t="shared" si="18"/>
        <v>0</v>
      </c>
      <c r="O421" s="251"/>
      <c r="P421" s="251"/>
      <c r="Q421" s="252">
        <f t="shared" si="20"/>
        <v>0</v>
      </c>
      <c r="R421" s="251"/>
      <c r="S421" s="251"/>
      <c r="T421" s="252">
        <f t="shared" si="22"/>
        <v>0</v>
      </c>
      <c r="U421" s="251"/>
      <c r="V421" s="251"/>
      <c r="W421" s="252">
        <f t="shared" si="24"/>
        <v>0</v>
      </c>
      <c r="X421" s="251"/>
      <c r="Y421" s="251"/>
      <c r="Z421" s="252">
        <f t="shared" si="26"/>
        <v>0</v>
      </c>
      <c r="AA421" s="251"/>
      <c r="AB421" s="251"/>
      <c r="AC421" s="252">
        <f t="shared" si="28"/>
        <v>0</v>
      </c>
      <c r="AD421" s="251"/>
      <c r="AE421" s="251"/>
      <c r="AF421" s="252">
        <f t="shared" si="30"/>
        <v>0</v>
      </c>
      <c r="AG421" s="251"/>
      <c r="AH421" s="251"/>
      <c r="AI421" s="255"/>
      <c r="AJ421" s="252">
        <f t="shared" si="32"/>
        <v>0</v>
      </c>
      <c r="AK421" s="251"/>
      <c r="AL421" s="251"/>
      <c r="AM421" s="251"/>
    </row>
    <row r="422" ht="15.75" hidden="1" customHeight="1" outlineLevel="2">
      <c r="A422" s="257"/>
      <c r="B422" s="258"/>
      <c r="C422" s="259"/>
      <c r="D422" s="206">
        <v>2020.0</v>
      </c>
      <c r="E422" s="270">
        <f t="shared" si="1041"/>
        <v>99.54</v>
      </c>
      <c r="F422" s="270">
        <f t="shared" ref="F422:G422" si="1046">I422+L422+O422+R422+U422+X422+AA422+AD422+AK422+AG422</f>
        <v>0</v>
      </c>
      <c r="G422" s="270">
        <f t="shared" si="1046"/>
        <v>99.54</v>
      </c>
      <c r="H422" s="252">
        <f t="shared" si="14"/>
        <v>0</v>
      </c>
      <c r="I422" s="251"/>
      <c r="J422" s="251"/>
      <c r="K422" s="252">
        <f t="shared" si="16"/>
        <v>0</v>
      </c>
      <c r="L422" s="251"/>
      <c r="M422" s="251"/>
      <c r="N422" s="252">
        <f t="shared" si="18"/>
        <v>0</v>
      </c>
      <c r="O422" s="251"/>
      <c r="P422" s="251"/>
      <c r="Q422" s="252">
        <f t="shared" si="20"/>
        <v>0</v>
      </c>
      <c r="R422" s="251"/>
      <c r="S422" s="251"/>
      <c r="T422" s="252">
        <f t="shared" si="22"/>
        <v>0</v>
      </c>
      <c r="U422" s="251"/>
      <c r="V422" s="251"/>
      <c r="W422" s="252">
        <f t="shared" si="24"/>
        <v>0</v>
      </c>
      <c r="X422" s="251"/>
      <c r="Y422" s="251"/>
      <c r="Z422" s="252">
        <f t="shared" si="26"/>
        <v>0</v>
      </c>
      <c r="AA422" s="251"/>
      <c r="AB422" s="251"/>
      <c r="AC422" s="252">
        <f t="shared" si="28"/>
        <v>0</v>
      </c>
      <c r="AD422" s="251"/>
      <c r="AE422" s="251"/>
      <c r="AF422" s="252">
        <f t="shared" si="30"/>
        <v>99.54</v>
      </c>
      <c r="AG422" s="251"/>
      <c r="AH422" s="254">
        <v>99.54</v>
      </c>
      <c r="AI422" s="255"/>
      <c r="AJ422" s="252">
        <f t="shared" si="32"/>
        <v>0</v>
      </c>
      <c r="AK422" s="251"/>
      <c r="AL422" s="251"/>
      <c r="AM422" s="251"/>
    </row>
    <row r="423" ht="15.75" hidden="1" customHeight="1" outlineLevel="2">
      <c r="A423" s="257"/>
      <c r="B423" s="258"/>
      <c r="C423" s="259"/>
      <c r="D423" s="213">
        <v>2021.0</v>
      </c>
      <c r="E423" s="270">
        <f t="shared" si="1041"/>
        <v>0</v>
      </c>
      <c r="F423" s="270">
        <f t="shared" ref="F423:G423" si="1047">I423+L423+O423+R423+U423+X423+AA423+AD423+AK423+AG423</f>
        <v>0</v>
      </c>
      <c r="G423" s="270">
        <f t="shared" si="1047"/>
        <v>0</v>
      </c>
      <c r="H423" s="252">
        <f t="shared" si="14"/>
        <v>0</v>
      </c>
      <c r="I423" s="251"/>
      <c r="J423" s="251"/>
      <c r="K423" s="252">
        <f t="shared" si="16"/>
        <v>0</v>
      </c>
      <c r="L423" s="251"/>
      <c r="M423" s="251"/>
      <c r="N423" s="252">
        <f t="shared" si="18"/>
        <v>0</v>
      </c>
      <c r="O423" s="251"/>
      <c r="P423" s="251"/>
      <c r="Q423" s="252">
        <f t="shared" si="20"/>
        <v>0</v>
      </c>
      <c r="R423" s="251"/>
      <c r="S423" s="251"/>
      <c r="T423" s="252">
        <f t="shared" si="22"/>
        <v>0</v>
      </c>
      <c r="U423" s="251"/>
      <c r="V423" s="251"/>
      <c r="W423" s="252">
        <f t="shared" si="24"/>
        <v>0</v>
      </c>
      <c r="X423" s="251"/>
      <c r="Y423" s="251"/>
      <c r="Z423" s="252">
        <f t="shared" si="26"/>
        <v>0</v>
      </c>
      <c r="AA423" s="251"/>
      <c r="AB423" s="251"/>
      <c r="AC423" s="252">
        <f t="shared" si="28"/>
        <v>0</v>
      </c>
      <c r="AD423" s="251"/>
      <c r="AE423" s="251"/>
      <c r="AF423" s="252">
        <f t="shared" si="30"/>
        <v>0</v>
      </c>
      <c r="AG423" s="251"/>
      <c r="AH423" s="254"/>
      <c r="AI423" s="255"/>
      <c r="AJ423" s="252">
        <f t="shared" si="32"/>
        <v>0</v>
      </c>
      <c r="AK423" s="251"/>
      <c r="AL423" s="251"/>
      <c r="AM423" s="251"/>
    </row>
    <row r="424" ht="15.75" hidden="1" customHeight="1" outlineLevel="1">
      <c r="A424" s="195">
        <v>50.0</v>
      </c>
      <c r="B424" s="196" t="s">
        <v>496</v>
      </c>
      <c r="C424" s="197" t="s">
        <v>497</v>
      </c>
      <c r="D424" s="198"/>
      <c r="E424" s="269">
        <f t="shared" ref="E424:G424" si="1048">SUM(E425:E431)</f>
        <v>1373.2452</v>
      </c>
      <c r="F424" s="269">
        <f t="shared" si="1048"/>
        <v>991.6862</v>
      </c>
      <c r="G424" s="269">
        <f t="shared" si="1048"/>
        <v>381.559</v>
      </c>
      <c r="H424" s="198">
        <f t="shared" si="14"/>
        <v>184.621</v>
      </c>
      <c r="I424" s="198">
        <f t="shared" ref="I424:J424" si="1049">SUM(I425:I431)</f>
        <v>0</v>
      </c>
      <c r="J424" s="198">
        <f t="shared" si="1049"/>
        <v>184.621</v>
      </c>
      <c r="K424" s="198">
        <f t="shared" si="16"/>
        <v>148.2805</v>
      </c>
      <c r="L424" s="198">
        <f t="shared" ref="L424:M424" si="1050">SUM(L425:L431)</f>
        <v>98.7805</v>
      </c>
      <c r="M424" s="198">
        <f t="shared" si="1050"/>
        <v>49.5</v>
      </c>
      <c r="N424" s="198">
        <f t="shared" si="18"/>
        <v>49.838</v>
      </c>
      <c r="O424" s="198">
        <f t="shared" ref="O424:P424" si="1051">SUM(O425:O431)</f>
        <v>0</v>
      </c>
      <c r="P424" s="198">
        <f t="shared" si="1051"/>
        <v>49.838</v>
      </c>
      <c r="Q424" s="198">
        <f t="shared" si="20"/>
        <v>942.8857</v>
      </c>
      <c r="R424" s="198">
        <f t="shared" ref="R424:S424" si="1052">SUM(R425:R431)</f>
        <v>892.9057</v>
      </c>
      <c r="S424" s="198">
        <f t="shared" si="1052"/>
        <v>49.98</v>
      </c>
      <c r="T424" s="198">
        <f t="shared" si="22"/>
        <v>0</v>
      </c>
      <c r="U424" s="198">
        <f t="shared" ref="U424:V424" si="1053">SUM(U425:U431)</f>
        <v>0</v>
      </c>
      <c r="V424" s="198">
        <f t="shared" si="1053"/>
        <v>0</v>
      </c>
      <c r="W424" s="198">
        <f t="shared" si="24"/>
        <v>0</v>
      </c>
      <c r="X424" s="198">
        <f t="shared" ref="X424:Y424" si="1054">SUM(X425:X431)</f>
        <v>0</v>
      </c>
      <c r="Y424" s="198">
        <f t="shared" si="1054"/>
        <v>0</v>
      </c>
      <c r="Z424" s="198">
        <f t="shared" si="26"/>
        <v>0</v>
      </c>
      <c r="AA424" s="198">
        <f t="shared" ref="AA424:AB424" si="1055">SUM(AA425:AA431)</f>
        <v>0</v>
      </c>
      <c r="AB424" s="198">
        <f t="shared" si="1055"/>
        <v>0</v>
      </c>
      <c r="AC424" s="198">
        <f t="shared" si="28"/>
        <v>0</v>
      </c>
      <c r="AD424" s="198">
        <f t="shared" ref="AD424:AE424" si="1056">SUM(AD425:AD431)</f>
        <v>0</v>
      </c>
      <c r="AE424" s="198">
        <f t="shared" si="1056"/>
        <v>0</v>
      </c>
      <c r="AF424" s="198">
        <f t="shared" si="30"/>
        <v>47.62</v>
      </c>
      <c r="AG424" s="200">
        <f t="shared" ref="AG424:AH424" si="1057">SUM(AG425:AG431)</f>
        <v>0</v>
      </c>
      <c r="AH424" s="200">
        <f t="shared" si="1057"/>
        <v>47.62</v>
      </c>
      <c r="AI424" s="201"/>
      <c r="AJ424" s="202">
        <f t="shared" si="32"/>
        <v>0</v>
      </c>
      <c r="AK424" s="200">
        <f t="shared" ref="AK424:AL424" si="1058">SUM(AK425:AK431)</f>
        <v>0</v>
      </c>
      <c r="AL424" s="200">
        <f t="shared" si="1058"/>
        <v>0</v>
      </c>
      <c r="AM424" s="200"/>
    </row>
    <row r="425" ht="15.75" hidden="1" customHeight="1" outlineLevel="2">
      <c r="A425" s="257"/>
      <c r="B425" s="258"/>
      <c r="C425" s="259"/>
      <c r="D425" s="206">
        <v>2015.0</v>
      </c>
      <c r="E425" s="270">
        <f t="shared" ref="E425:E431" si="1060">SUM(F425:G425)</f>
        <v>98.7805</v>
      </c>
      <c r="F425" s="270">
        <f t="shared" ref="F425:G425" si="1059">I425+L425+O425+R425+U425+X425+AA425+AD425+AK425+AG425</f>
        <v>98.7805</v>
      </c>
      <c r="G425" s="270">
        <f t="shared" si="1059"/>
        <v>0</v>
      </c>
      <c r="H425" s="252">
        <f t="shared" si="14"/>
        <v>0</v>
      </c>
      <c r="I425" s="251"/>
      <c r="J425" s="251"/>
      <c r="K425" s="253">
        <f t="shared" si="16"/>
        <v>98.7805</v>
      </c>
      <c r="L425" s="254">
        <v>98.7805</v>
      </c>
      <c r="M425" s="251"/>
      <c r="N425" s="252">
        <f t="shared" si="18"/>
        <v>0</v>
      </c>
      <c r="O425" s="251"/>
      <c r="P425" s="251"/>
      <c r="Q425" s="252">
        <f t="shared" si="20"/>
        <v>0</v>
      </c>
      <c r="R425" s="251"/>
      <c r="S425" s="251"/>
      <c r="T425" s="252">
        <f t="shared" si="22"/>
        <v>0</v>
      </c>
      <c r="U425" s="251"/>
      <c r="V425" s="251"/>
      <c r="W425" s="252">
        <f t="shared" si="24"/>
        <v>0</v>
      </c>
      <c r="X425" s="251"/>
      <c r="Y425" s="251"/>
      <c r="Z425" s="253">
        <f t="shared" si="26"/>
        <v>0</v>
      </c>
      <c r="AA425" s="254"/>
      <c r="AB425" s="251"/>
      <c r="AC425" s="252">
        <f t="shared" si="28"/>
        <v>0</v>
      </c>
      <c r="AD425" s="251"/>
      <c r="AE425" s="251"/>
      <c r="AF425" s="252">
        <f t="shared" si="30"/>
        <v>0</v>
      </c>
      <c r="AG425" s="251"/>
      <c r="AH425" s="251"/>
      <c r="AI425" s="255"/>
      <c r="AJ425" s="252">
        <f t="shared" si="32"/>
        <v>0</v>
      </c>
      <c r="AK425" s="251"/>
      <c r="AL425" s="251"/>
      <c r="AM425" s="251"/>
    </row>
    <row r="426" ht="15.75" hidden="1" customHeight="1" outlineLevel="2">
      <c r="A426" s="257"/>
      <c r="B426" s="258"/>
      <c r="C426" s="259"/>
      <c r="D426" s="206">
        <v>2016.0</v>
      </c>
      <c r="E426" s="270">
        <f t="shared" si="1060"/>
        <v>0</v>
      </c>
      <c r="F426" s="270">
        <f t="shared" ref="F426:G426" si="1061">I426+L426+O426+R426+U426+X426+AA426+AD426+AK426+AG426</f>
        <v>0</v>
      </c>
      <c r="G426" s="270">
        <f t="shared" si="1061"/>
        <v>0</v>
      </c>
      <c r="H426" s="252">
        <f t="shared" si="14"/>
        <v>0</v>
      </c>
      <c r="I426" s="251"/>
      <c r="J426" s="251"/>
      <c r="K426" s="252">
        <f t="shared" si="16"/>
        <v>0</v>
      </c>
      <c r="L426" s="251"/>
      <c r="M426" s="251"/>
      <c r="N426" s="252">
        <f t="shared" si="18"/>
        <v>0</v>
      </c>
      <c r="O426" s="251"/>
      <c r="P426" s="251"/>
      <c r="Q426" s="252">
        <f t="shared" si="20"/>
        <v>0</v>
      </c>
      <c r="R426" s="251"/>
      <c r="S426" s="251"/>
      <c r="T426" s="252">
        <f t="shared" si="22"/>
        <v>0</v>
      </c>
      <c r="U426" s="251"/>
      <c r="V426" s="251"/>
      <c r="W426" s="252">
        <f t="shared" si="24"/>
        <v>0</v>
      </c>
      <c r="X426" s="251"/>
      <c r="Y426" s="251"/>
      <c r="Z426" s="252">
        <f t="shared" si="26"/>
        <v>0</v>
      </c>
      <c r="AA426" s="251"/>
      <c r="AB426" s="251"/>
      <c r="AC426" s="252">
        <f t="shared" si="28"/>
        <v>0</v>
      </c>
      <c r="AD426" s="251"/>
      <c r="AE426" s="251"/>
      <c r="AF426" s="252">
        <f t="shared" si="30"/>
        <v>0</v>
      </c>
      <c r="AG426" s="251"/>
      <c r="AH426" s="251"/>
      <c r="AI426" s="255"/>
      <c r="AJ426" s="252">
        <f t="shared" si="32"/>
        <v>0</v>
      </c>
      <c r="AK426" s="251"/>
      <c r="AL426" s="251"/>
      <c r="AM426" s="251"/>
    </row>
    <row r="427" ht="15.75" hidden="1" customHeight="1" outlineLevel="2">
      <c r="A427" s="257"/>
      <c r="B427" s="258"/>
      <c r="C427" s="259"/>
      <c r="D427" s="206">
        <v>2017.0</v>
      </c>
      <c r="E427" s="270">
        <f t="shared" si="1060"/>
        <v>892.9057</v>
      </c>
      <c r="F427" s="270">
        <f t="shared" ref="F427:G427" si="1062">I427+L427+O427+R427+U427+X427+AA427+AD427+AK427+AG427</f>
        <v>892.9057</v>
      </c>
      <c r="G427" s="270">
        <f t="shared" si="1062"/>
        <v>0</v>
      </c>
      <c r="H427" s="252">
        <f t="shared" si="14"/>
        <v>0</v>
      </c>
      <c r="I427" s="251"/>
      <c r="J427" s="251"/>
      <c r="K427" s="252">
        <f t="shared" si="16"/>
        <v>0</v>
      </c>
      <c r="L427" s="251"/>
      <c r="M427" s="251"/>
      <c r="N427" s="252">
        <f t="shared" si="18"/>
        <v>0</v>
      </c>
      <c r="O427" s="251"/>
      <c r="P427" s="251"/>
      <c r="Q427" s="253">
        <f t="shared" si="20"/>
        <v>892.9057</v>
      </c>
      <c r="R427" s="254">
        <v>892.9057</v>
      </c>
      <c r="S427" s="251"/>
      <c r="T427" s="252">
        <f t="shared" si="22"/>
        <v>0</v>
      </c>
      <c r="U427" s="251"/>
      <c r="V427" s="251"/>
      <c r="W427" s="252">
        <f t="shared" si="24"/>
        <v>0</v>
      </c>
      <c r="X427" s="251"/>
      <c r="Y427" s="251"/>
      <c r="Z427" s="252">
        <f t="shared" si="26"/>
        <v>0</v>
      </c>
      <c r="AA427" s="251"/>
      <c r="AB427" s="251"/>
      <c r="AC427" s="252">
        <f t="shared" si="28"/>
        <v>0</v>
      </c>
      <c r="AD427" s="251"/>
      <c r="AE427" s="251"/>
      <c r="AF427" s="252">
        <f t="shared" si="30"/>
        <v>0</v>
      </c>
      <c r="AG427" s="251"/>
      <c r="AH427" s="251"/>
      <c r="AI427" s="255"/>
      <c r="AJ427" s="252">
        <f t="shared" si="32"/>
        <v>0</v>
      </c>
      <c r="AK427" s="251"/>
      <c r="AL427" s="251"/>
      <c r="AM427" s="251"/>
    </row>
    <row r="428" ht="15.75" hidden="1" customHeight="1" outlineLevel="2">
      <c r="A428" s="257"/>
      <c r="B428" s="258"/>
      <c r="C428" s="259"/>
      <c r="D428" s="206">
        <v>2018.0</v>
      </c>
      <c r="E428" s="270">
        <f t="shared" si="1060"/>
        <v>0</v>
      </c>
      <c r="F428" s="270">
        <f t="shared" ref="F428:G428" si="1063">I428+L428+O428+R428+U428+X428+AA428+AD428+AK428+AG428</f>
        <v>0</v>
      </c>
      <c r="G428" s="270">
        <f t="shared" si="1063"/>
        <v>0</v>
      </c>
      <c r="H428" s="252">
        <f t="shared" si="14"/>
        <v>0</v>
      </c>
      <c r="I428" s="251"/>
      <c r="J428" s="251"/>
      <c r="K428" s="252">
        <f t="shared" si="16"/>
        <v>0</v>
      </c>
      <c r="L428" s="251"/>
      <c r="M428" s="251"/>
      <c r="N428" s="252">
        <f t="shared" si="18"/>
        <v>0</v>
      </c>
      <c r="O428" s="251"/>
      <c r="P428" s="251"/>
      <c r="Q428" s="252">
        <f t="shared" si="20"/>
        <v>0</v>
      </c>
      <c r="R428" s="251"/>
      <c r="S428" s="251"/>
      <c r="T428" s="252">
        <f t="shared" si="22"/>
        <v>0</v>
      </c>
      <c r="U428" s="251"/>
      <c r="V428" s="251"/>
      <c r="W428" s="252">
        <f t="shared" si="24"/>
        <v>0</v>
      </c>
      <c r="X428" s="251"/>
      <c r="Y428" s="251"/>
      <c r="Z428" s="252">
        <f t="shared" si="26"/>
        <v>0</v>
      </c>
      <c r="AA428" s="251"/>
      <c r="AB428" s="251"/>
      <c r="AC428" s="252">
        <f t="shared" si="28"/>
        <v>0</v>
      </c>
      <c r="AD428" s="251"/>
      <c r="AE428" s="251"/>
      <c r="AF428" s="252">
        <f t="shared" si="30"/>
        <v>0</v>
      </c>
      <c r="AG428" s="251"/>
      <c r="AH428" s="251"/>
      <c r="AI428" s="255"/>
      <c r="AJ428" s="252">
        <f t="shared" si="32"/>
        <v>0</v>
      </c>
      <c r="AK428" s="251"/>
      <c r="AL428" s="251"/>
      <c r="AM428" s="251"/>
    </row>
    <row r="429" ht="15.75" hidden="1" customHeight="1" outlineLevel="2">
      <c r="A429" s="257"/>
      <c r="B429" s="258"/>
      <c r="C429" s="259"/>
      <c r="D429" s="206">
        <v>2019.0</v>
      </c>
      <c r="E429" s="270">
        <f t="shared" si="1060"/>
        <v>49.98</v>
      </c>
      <c r="F429" s="270">
        <f t="shared" ref="F429:G429" si="1064">I429+L429+O429+R429+U429+X429+AA429+AD429+AK429+AG429</f>
        <v>0</v>
      </c>
      <c r="G429" s="270">
        <f t="shared" si="1064"/>
        <v>49.98</v>
      </c>
      <c r="H429" s="252">
        <f t="shared" si="14"/>
        <v>0</v>
      </c>
      <c r="I429" s="251"/>
      <c r="J429" s="251"/>
      <c r="K429" s="252">
        <f t="shared" si="16"/>
        <v>0</v>
      </c>
      <c r="L429" s="251"/>
      <c r="M429" s="251"/>
      <c r="N429" s="252">
        <f t="shared" si="18"/>
        <v>0</v>
      </c>
      <c r="O429" s="251"/>
      <c r="P429" s="251"/>
      <c r="Q429" s="252">
        <f t="shared" si="20"/>
        <v>49.98</v>
      </c>
      <c r="R429" s="251"/>
      <c r="S429" s="254">
        <v>49.98</v>
      </c>
      <c r="T429" s="252">
        <f t="shared" si="22"/>
        <v>0</v>
      </c>
      <c r="U429" s="251"/>
      <c r="V429" s="251"/>
      <c r="W429" s="252">
        <f t="shared" si="24"/>
        <v>0</v>
      </c>
      <c r="X429" s="251"/>
      <c r="Y429" s="251"/>
      <c r="Z429" s="252">
        <f t="shared" si="26"/>
        <v>0</v>
      </c>
      <c r="AA429" s="251"/>
      <c r="AB429" s="251"/>
      <c r="AC429" s="252">
        <f t="shared" si="28"/>
        <v>0</v>
      </c>
      <c r="AD429" s="251"/>
      <c r="AE429" s="251"/>
      <c r="AF429" s="252">
        <f t="shared" si="30"/>
        <v>0</v>
      </c>
      <c r="AG429" s="251"/>
      <c r="AH429" s="251"/>
      <c r="AI429" s="255"/>
      <c r="AJ429" s="252">
        <f t="shared" si="32"/>
        <v>0</v>
      </c>
      <c r="AK429" s="251"/>
      <c r="AL429" s="251"/>
      <c r="AM429" s="251"/>
    </row>
    <row r="430" ht="15.75" hidden="1" customHeight="1" outlineLevel="2">
      <c r="A430" s="257"/>
      <c r="B430" s="258"/>
      <c r="C430" s="259"/>
      <c r="D430" s="206">
        <v>2020.0</v>
      </c>
      <c r="E430" s="270">
        <f t="shared" si="1060"/>
        <v>331.579</v>
      </c>
      <c r="F430" s="270">
        <f t="shared" ref="F430:G430" si="1065">I430+L430+O430+R430+U430+X430+AA430+AD430+AK430+AG430</f>
        <v>0</v>
      </c>
      <c r="G430" s="270">
        <f t="shared" si="1065"/>
        <v>331.579</v>
      </c>
      <c r="H430" s="252">
        <f t="shared" si="14"/>
        <v>184.621</v>
      </c>
      <c r="I430" s="251"/>
      <c r="J430" s="254">
        <v>184.621</v>
      </c>
      <c r="K430" s="252">
        <f t="shared" si="16"/>
        <v>49.5</v>
      </c>
      <c r="L430" s="251"/>
      <c r="M430" s="254">
        <v>49.5</v>
      </c>
      <c r="N430" s="252">
        <f t="shared" si="18"/>
        <v>49.838</v>
      </c>
      <c r="O430" s="251"/>
      <c r="P430" s="254">
        <v>49.838</v>
      </c>
      <c r="Q430" s="252">
        <f t="shared" si="20"/>
        <v>0</v>
      </c>
      <c r="R430" s="251"/>
      <c r="S430" s="251"/>
      <c r="T430" s="252">
        <f t="shared" si="22"/>
        <v>0</v>
      </c>
      <c r="U430" s="251"/>
      <c r="V430" s="251"/>
      <c r="W430" s="252">
        <f t="shared" si="24"/>
        <v>0</v>
      </c>
      <c r="X430" s="251"/>
      <c r="Y430" s="251"/>
      <c r="Z430" s="252">
        <f t="shared" si="26"/>
        <v>0</v>
      </c>
      <c r="AA430" s="251"/>
      <c r="AB430" s="251"/>
      <c r="AC430" s="252">
        <f t="shared" si="28"/>
        <v>0</v>
      </c>
      <c r="AD430" s="251"/>
      <c r="AE430" s="251"/>
      <c r="AF430" s="252">
        <f t="shared" si="30"/>
        <v>47.62</v>
      </c>
      <c r="AG430" s="251"/>
      <c r="AH430" s="254">
        <v>47.62</v>
      </c>
      <c r="AI430" s="255"/>
      <c r="AJ430" s="252">
        <f t="shared" si="32"/>
        <v>0</v>
      </c>
      <c r="AK430" s="251"/>
      <c r="AL430" s="251"/>
      <c r="AM430" s="251"/>
    </row>
    <row r="431" ht="15.75" hidden="1" customHeight="1" outlineLevel="2">
      <c r="A431" s="257"/>
      <c r="B431" s="258"/>
      <c r="C431" s="259"/>
      <c r="D431" s="206">
        <v>2020.0</v>
      </c>
      <c r="E431" s="270">
        <f t="shared" si="1060"/>
        <v>0</v>
      </c>
      <c r="F431" s="270">
        <f t="shared" ref="F431:G431" si="1066">I431+L431+O431+R431+U431+X431+AA431+AD431+AK431+AG431</f>
        <v>0</v>
      </c>
      <c r="G431" s="270">
        <f t="shared" si="1066"/>
        <v>0</v>
      </c>
      <c r="H431" s="252">
        <f t="shared" si="14"/>
        <v>0</v>
      </c>
      <c r="I431" s="251"/>
      <c r="J431" s="254"/>
      <c r="K431" s="252">
        <f t="shared" si="16"/>
        <v>0</v>
      </c>
      <c r="L431" s="251"/>
      <c r="M431" s="254"/>
      <c r="N431" s="252">
        <f t="shared" si="18"/>
        <v>0</v>
      </c>
      <c r="O431" s="251"/>
      <c r="P431" s="254"/>
      <c r="Q431" s="252">
        <f t="shared" si="20"/>
        <v>0</v>
      </c>
      <c r="R431" s="251"/>
      <c r="S431" s="251"/>
      <c r="T431" s="252">
        <f t="shared" si="22"/>
        <v>0</v>
      </c>
      <c r="U431" s="251"/>
      <c r="V431" s="251"/>
      <c r="W431" s="252">
        <f t="shared" si="24"/>
        <v>0</v>
      </c>
      <c r="X431" s="251"/>
      <c r="Y431" s="251"/>
      <c r="Z431" s="252">
        <f t="shared" si="26"/>
        <v>0</v>
      </c>
      <c r="AA431" s="251"/>
      <c r="AB431" s="251"/>
      <c r="AC431" s="252">
        <f t="shared" si="28"/>
        <v>0</v>
      </c>
      <c r="AD431" s="251"/>
      <c r="AE431" s="251"/>
      <c r="AF431" s="252">
        <f t="shared" si="30"/>
        <v>0</v>
      </c>
      <c r="AG431" s="251"/>
      <c r="AH431" s="254"/>
      <c r="AI431" s="255"/>
      <c r="AJ431" s="252">
        <f t="shared" si="32"/>
        <v>0</v>
      </c>
      <c r="AK431" s="251"/>
      <c r="AL431" s="251"/>
      <c r="AM431" s="251"/>
    </row>
    <row r="432" ht="15.75" hidden="1" customHeight="1" outlineLevel="1">
      <c r="A432" s="195">
        <v>51.0</v>
      </c>
      <c r="B432" s="196" t="s">
        <v>498</v>
      </c>
      <c r="C432" s="197" t="s">
        <v>499</v>
      </c>
      <c r="D432" s="198"/>
      <c r="E432" s="269">
        <f t="shared" ref="E432:G432" si="1067">SUM(E433:E439)</f>
        <v>980.81319</v>
      </c>
      <c r="F432" s="269">
        <f t="shared" si="1067"/>
        <v>980.81319</v>
      </c>
      <c r="G432" s="269">
        <f t="shared" si="1067"/>
        <v>0</v>
      </c>
      <c r="H432" s="198">
        <f t="shared" si="14"/>
        <v>0</v>
      </c>
      <c r="I432" s="198">
        <f t="shared" ref="I432:J432" si="1068">SUM(I433:I439)</f>
        <v>0</v>
      </c>
      <c r="J432" s="198">
        <f t="shared" si="1068"/>
        <v>0</v>
      </c>
      <c r="K432" s="198">
        <f t="shared" si="16"/>
        <v>0</v>
      </c>
      <c r="L432" s="198">
        <f t="shared" ref="L432:M432" si="1069">SUM(L433:L439)</f>
        <v>0</v>
      </c>
      <c r="M432" s="198">
        <f t="shared" si="1069"/>
        <v>0</v>
      </c>
      <c r="N432" s="198">
        <f t="shared" si="18"/>
        <v>0</v>
      </c>
      <c r="O432" s="198">
        <f t="shared" ref="O432:P432" si="1070">SUM(O433:O439)</f>
        <v>0</v>
      </c>
      <c r="P432" s="198">
        <f t="shared" si="1070"/>
        <v>0</v>
      </c>
      <c r="Q432" s="198">
        <f t="shared" si="20"/>
        <v>0</v>
      </c>
      <c r="R432" s="198">
        <f t="shared" ref="R432:S432" si="1071">SUM(R433:R439)</f>
        <v>0</v>
      </c>
      <c r="S432" s="198">
        <f t="shared" si="1071"/>
        <v>0</v>
      </c>
      <c r="T432" s="198">
        <f t="shared" si="22"/>
        <v>0</v>
      </c>
      <c r="U432" s="198">
        <f t="shared" ref="U432:V432" si="1072">SUM(U433:U439)</f>
        <v>0</v>
      </c>
      <c r="V432" s="198">
        <f t="shared" si="1072"/>
        <v>0</v>
      </c>
      <c r="W432" s="198">
        <f t="shared" si="24"/>
        <v>0</v>
      </c>
      <c r="X432" s="198">
        <f t="shared" ref="X432:Y432" si="1073">SUM(X433:X439)</f>
        <v>0</v>
      </c>
      <c r="Y432" s="198">
        <f t="shared" si="1073"/>
        <v>0</v>
      </c>
      <c r="Z432" s="198">
        <f t="shared" si="26"/>
        <v>0</v>
      </c>
      <c r="AA432" s="198">
        <f t="shared" ref="AA432:AB432" si="1074">SUM(AA433:AA439)</f>
        <v>0</v>
      </c>
      <c r="AB432" s="198">
        <f t="shared" si="1074"/>
        <v>0</v>
      </c>
      <c r="AC432" s="198">
        <f t="shared" si="28"/>
        <v>0</v>
      </c>
      <c r="AD432" s="198">
        <f t="shared" ref="AD432:AE432" si="1075">SUM(AD433:AD439)</f>
        <v>0</v>
      </c>
      <c r="AE432" s="198">
        <f t="shared" si="1075"/>
        <v>0</v>
      </c>
      <c r="AF432" s="198">
        <f t="shared" si="30"/>
        <v>980.81319</v>
      </c>
      <c r="AG432" s="200">
        <f t="shared" ref="AG432:AH432" si="1076">SUM(AG433:AG439)</f>
        <v>980.81319</v>
      </c>
      <c r="AH432" s="200">
        <f t="shared" si="1076"/>
        <v>0</v>
      </c>
      <c r="AI432" s="201"/>
      <c r="AJ432" s="202">
        <f t="shared" si="32"/>
        <v>0</v>
      </c>
      <c r="AK432" s="200">
        <f t="shared" ref="AK432:AL432" si="1077">SUM(AK433:AK439)</f>
        <v>0</v>
      </c>
      <c r="AL432" s="200">
        <f t="shared" si="1077"/>
        <v>0</v>
      </c>
      <c r="AM432" s="200"/>
    </row>
    <row r="433" ht="15.75" hidden="1" customHeight="1" outlineLevel="2">
      <c r="A433" s="257"/>
      <c r="B433" s="258"/>
      <c r="C433" s="259"/>
      <c r="D433" s="206">
        <v>2015.0</v>
      </c>
      <c r="E433" s="270">
        <f t="shared" ref="E433:E439" si="1079">SUM(F433:G433)</f>
        <v>980.81319</v>
      </c>
      <c r="F433" s="270">
        <f t="shared" ref="F433:G433" si="1078">I433+L433+O433+R433+U433+X433+AA433+AD433+AK433+AG433</f>
        <v>980.81319</v>
      </c>
      <c r="G433" s="270">
        <f t="shared" si="1078"/>
        <v>0</v>
      </c>
      <c r="H433" s="252">
        <f t="shared" si="14"/>
        <v>0</v>
      </c>
      <c r="I433" s="251"/>
      <c r="J433" s="251"/>
      <c r="K433" s="252">
        <f t="shared" si="16"/>
        <v>0</v>
      </c>
      <c r="L433" s="251"/>
      <c r="M433" s="251"/>
      <c r="N433" s="252">
        <f t="shared" si="18"/>
        <v>0</v>
      </c>
      <c r="O433" s="251"/>
      <c r="P433" s="251"/>
      <c r="Q433" s="252">
        <f t="shared" si="20"/>
        <v>0</v>
      </c>
      <c r="R433" s="251"/>
      <c r="S433" s="251"/>
      <c r="T433" s="252">
        <f t="shared" si="22"/>
        <v>0</v>
      </c>
      <c r="U433" s="251"/>
      <c r="V433" s="251"/>
      <c r="W433" s="252">
        <f t="shared" si="24"/>
        <v>0</v>
      </c>
      <c r="X433" s="251"/>
      <c r="Y433" s="251"/>
      <c r="Z433" s="252">
        <f t="shared" si="26"/>
        <v>0</v>
      </c>
      <c r="AA433" s="251"/>
      <c r="AB433" s="251"/>
      <c r="AC433" s="252">
        <f t="shared" si="28"/>
        <v>0</v>
      </c>
      <c r="AD433" s="251"/>
      <c r="AE433" s="251"/>
      <c r="AF433" s="253">
        <f t="shared" si="30"/>
        <v>980.81319</v>
      </c>
      <c r="AG433" s="254">
        <v>980.81319</v>
      </c>
      <c r="AH433" s="251"/>
      <c r="AI433" s="256" t="s">
        <v>443</v>
      </c>
      <c r="AJ433" s="252">
        <f t="shared" si="32"/>
        <v>0</v>
      </c>
      <c r="AK433" s="251"/>
      <c r="AL433" s="251"/>
      <c r="AM433" s="251"/>
    </row>
    <row r="434" ht="15.75" hidden="1" customHeight="1" outlineLevel="2">
      <c r="A434" s="257"/>
      <c r="B434" s="258"/>
      <c r="C434" s="259"/>
      <c r="D434" s="206">
        <v>2016.0</v>
      </c>
      <c r="E434" s="270">
        <f t="shared" si="1079"/>
        <v>0</v>
      </c>
      <c r="F434" s="270">
        <f t="shared" ref="F434:G434" si="1080">I434+L434+O434+R434+U434+X434+AA434+AD434+AK434+AG434</f>
        <v>0</v>
      </c>
      <c r="G434" s="270">
        <f t="shared" si="1080"/>
        <v>0</v>
      </c>
      <c r="H434" s="252">
        <f t="shared" si="14"/>
        <v>0</v>
      </c>
      <c r="I434" s="251"/>
      <c r="J434" s="251"/>
      <c r="K434" s="252">
        <f t="shared" si="16"/>
        <v>0</v>
      </c>
      <c r="L434" s="251"/>
      <c r="M434" s="251"/>
      <c r="N434" s="252">
        <f t="shared" si="18"/>
        <v>0</v>
      </c>
      <c r="O434" s="251"/>
      <c r="P434" s="251"/>
      <c r="Q434" s="252">
        <f t="shared" si="20"/>
        <v>0</v>
      </c>
      <c r="R434" s="251"/>
      <c r="S434" s="251"/>
      <c r="T434" s="252">
        <f t="shared" si="22"/>
        <v>0</v>
      </c>
      <c r="U434" s="251"/>
      <c r="V434" s="251"/>
      <c r="W434" s="252">
        <f t="shared" si="24"/>
        <v>0</v>
      </c>
      <c r="X434" s="251"/>
      <c r="Y434" s="251"/>
      <c r="Z434" s="252">
        <f t="shared" si="26"/>
        <v>0</v>
      </c>
      <c r="AA434" s="251"/>
      <c r="AB434" s="251"/>
      <c r="AC434" s="252">
        <f t="shared" si="28"/>
        <v>0</v>
      </c>
      <c r="AD434" s="251"/>
      <c r="AE434" s="251"/>
      <c r="AF434" s="252">
        <f t="shared" si="30"/>
        <v>0</v>
      </c>
      <c r="AG434" s="251"/>
      <c r="AH434" s="251"/>
      <c r="AI434" s="255"/>
      <c r="AJ434" s="252">
        <f t="shared" si="32"/>
        <v>0</v>
      </c>
      <c r="AK434" s="251"/>
      <c r="AL434" s="251"/>
      <c r="AM434" s="251"/>
    </row>
    <row r="435" ht="15.75" hidden="1" customHeight="1" outlineLevel="2">
      <c r="A435" s="257"/>
      <c r="B435" s="258"/>
      <c r="C435" s="259"/>
      <c r="D435" s="206">
        <v>2017.0</v>
      </c>
      <c r="E435" s="270">
        <f t="shared" si="1079"/>
        <v>0</v>
      </c>
      <c r="F435" s="270">
        <f t="shared" ref="F435:G435" si="1081">I435+L435+O435+R435+U435+X435+AA435+AD435+AK435+AG435</f>
        <v>0</v>
      </c>
      <c r="G435" s="270">
        <f t="shared" si="1081"/>
        <v>0</v>
      </c>
      <c r="H435" s="252">
        <f t="shared" si="14"/>
        <v>0</v>
      </c>
      <c r="I435" s="251"/>
      <c r="J435" s="251"/>
      <c r="K435" s="252">
        <f t="shared" si="16"/>
        <v>0</v>
      </c>
      <c r="L435" s="251"/>
      <c r="M435" s="251"/>
      <c r="N435" s="252">
        <f t="shared" si="18"/>
        <v>0</v>
      </c>
      <c r="O435" s="251"/>
      <c r="P435" s="251"/>
      <c r="Q435" s="252">
        <f t="shared" si="20"/>
        <v>0</v>
      </c>
      <c r="R435" s="251"/>
      <c r="S435" s="251"/>
      <c r="T435" s="252">
        <f t="shared" si="22"/>
        <v>0</v>
      </c>
      <c r="U435" s="251"/>
      <c r="V435" s="251"/>
      <c r="W435" s="252">
        <f t="shared" si="24"/>
        <v>0</v>
      </c>
      <c r="X435" s="251"/>
      <c r="Y435" s="251"/>
      <c r="Z435" s="252">
        <f t="shared" si="26"/>
        <v>0</v>
      </c>
      <c r="AA435" s="251"/>
      <c r="AB435" s="251"/>
      <c r="AC435" s="252">
        <f t="shared" si="28"/>
        <v>0</v>
      </c>
      <c r="AD435" s="251"/>
      <c r="AE435" s="251"/>
      <c r="AF435" s="252">
        <f t="shared" si="30"/>
        <v>0</v>
      </c>
      <c r="AG435" s="251"/>
      <c r="AH435" s="251"/>
      <c r="AI435" s="255"/>
      <c r="AJ435" s="252">
        <f t="shared" si="32"/>
        <v>0</v>
      </c>
      <c r="AK435" s="251"/>
      <c r="AL435" s="251"/>
      <c r="AM435" s="251"/>
    </row>
    <row r="436" ht="15.75" hidden="1" customHeight="1" outlineLevel="2">
      <c r="A436" s="257"/>
      <c r="B436" s="258"/>
      <c r="C436" s="259"/>
      <c r="D436" s="206">
        <v>2018.0</v>
      </c>
      <c r="E436" s="270">
        <f t="shared" si="1079"/>
        <v>0</v>
      </c>
      <c r="F436" s="270">
        <f t="shared" ref="F436:G436" si="1082">I436+L436+O436+R436+U436+X436+AA436+AD436+AK436+AG436</f>
        <v>0</v>
      </c>
      <c r="G436" s="270">
        <f t="shared" si="1082"/>
        <v>0</v>
      </c>
      <c r="H436" s="252">
        <f t="shared" si="14"/>
        <v>0</v>
      </c>
      <c r="I436" s="251"/>
      <c r="J436" s="251"/>
      <c r="K436" s="252">
        <f t="shared" si="16"/>
        <v>0</v>
      </c>
      <c r="L436" s="251"/>
      <c r="M436" s="251"/>
      <c r="N436" s="252">
        <f t="shared" si="18"/>
        <v>0</v>
      </c>
      <c r="O436" s="251"/>
      <c r="P436" s="251"/>
      <c r="Q436" s="252">
        <f t="shared" si="20"/>
        <v>0</v>
      </c>
      <c r="R436" s="251"/>
      <c r="S436" s="251"/>
      <c r="T436" s="252">
        <f t="shared" si="22"/>
        <v>0</v>
      </c>
      <c r="U436" s="251"/>
      <c r="V436" s="251"/>
      <c r="W436" s="252">
        <f t="shared" si="24"/>
        <v>0</v>
      </c>
      <c r="X436" s="251"/>
      <c r="Y436" s="251"/>
      <c r="Z436" s="252">
        <f t="shared" si="26"/>
        <v>0</v>
      </c>
      <c r="AA436" s="251"/>
      <c r="AB436" s="251"/>
      <c r="AC436" s="252">
        <f t="shared" si="28"/>
        <v>0</v>
      </c>
      <c r="AD436" s="251"/>
      <c r="AE436" s="251"/>
      <c r="AF436" s="252">
        <f t="shared" si="30"/>
        <v>0</v>
      </c>
      <c r="AG436" s="251"/>
      <c r="AH436" s="251"/>
      <c r="AI436" s="255"/>
      <c r="AJ436" s="252">
        <f t="shared" si="32"/>
        <v>0</v>
      </c>
      <c r="AK436" s="251"/>
      <c r="AL436" s="251"/>
      <c r="AM436" s="251"/>
    </row>
    <row r="437" ht="15.75" hidden="1" customHeight="1" outlineLevel="2">
      <c r="A437" s="257"/>
      <c r="B437" s="258"/>
      <c r="C437" s="259"/>
      <c r="D437" s="206">
        <v>2019.0</v>
      </c>
      <c r="E437" s="270">
        <f t="shared" si="1079"/>
        <v>0</v>
      </c>
      <c r="F437" s="270">
        <f t="shared" ref="F437:G437" si="1083">I437+L437+O437+R437+U437+X437+AA437+AD437+AK437+AG437</f>
        <v>0</v>
      </c>
      <c r="G437" s="270">
        <f t="shared" si="1083"/>
        <v>0</v>
      </c>
      <c r="H437" s="252">
        <f t="shared" si="14"/>
        <v>0</v>
      </c>
      <c r="I437" s="251"/>
      <c r="J437" s="251"/>
      <c r="K437" s="252">
        <f t="shared" si="16"/>
        <v>0</v>
      </c>
      <c r="L437" s="251"/>
      <c r="M437" s="251"/>
      <c r="N437" s="252">
        <f t="shared" si="18"/>
        <v>0</v>
      </c>
      <c r="O437" s="251"/>
      <c r="P437" s="251"/>
      <c r="Q437" s="252">
        <f t="shared" si="20"/>
        <v>0</v>
      </c>
      <c r="R437" s="251"/>
      <c r="S437" s="251"/>
      <c r="T437" s="252">
        <f t="shared" si="22"/>
        <v>0</v>
      </c>
      <c r="U437" s="251"/>
      <c r="V437" s="251"/>
      <c r="W437" s="252">
        <f t="shared" si="24"/>
        <v>0</v>
      </c>
      <c r="X437" s="251"/>
      <c r="Y437" s="251"/>
      <c r="Z437" s="252">
        <f t="shared" si="26"/>
        <v>0</v>
      </c>
      <c r="AA437" s="251"/>
      <c r="AB437" s="251"/>
      <c r="AC437" s="252">
        <f t="shared" si="28"/>
        <v>0</v>
      </c>
      <c r="AD437" s="251"/>
      <c r="AE437" s="251"/>
      <c r="AF437" s="252">
        <f t="shared" si="30"/>
        <v>0</v>
      </c>
      <c r="AG437" s="251"/>
      <c r="AH437" s="251"/>
      <c r="AI437" s="255"/>
      <c r="AJ437" s="252">
        <f t="shared" si="32"/>
        <v>0</v>
      </c>
      <c r="AK437" s="251"/>
      <c r="AL437" s="251"/>
      <c r="AM437" s="251"/>
    </row>
    <row r="438" ht="15.75" hidden="1" customHeight="1" outlineLevel="2">
      <c r="A438" s="257"/>
      <c r="B438" s="258"/>
      <c r="C438" s="259"/>
      <c r="D438" s="206">
        <v>2020.0</v>
      </c>
      <c r="E438" s="270">
        <f t="shared" si="1079"/>
        <v>0</v>
      </c>
      <c r="F438" s="270">
        <f t="shared" ref="F438:G438" si="1084">I438+L438+O438+R438+U438+X438+AA438+AD438+AK438+AG438</f>
        <v>0</v>
      </c>
      <c r="G438" s="270">
        <f t="shared" si="1084"/>
        <v>0</v>
      </c>
      <c r="H438" s="252">
        <f t="shared" si="14"/>
        <v>0</v>
      </c>
      <c r="I438" s="251"/>
      <c r="J438" s="251"/>
      <c r="K438" s="252">
        <f t="shared" si="16"/>
        <v>0</v>
      </c>
      <c r="L438" s="251"/>
      <c r="M438" s="251"/>
      <c r="N438" s="252">
        <f t="shared" si="18"/>
        <v>0</v>
      </c>
      <c r="O438" s="251"/>
      <c r="P438" s="251"/>
      <c r="Q438" s="252">
        <f t="shared" si="20"/>
        <v>0</v>
      </c>
      <c r="R438" s="251"/>
      <c r="S438" s="251"/>
      <c r="T438" s="252">
        <f t="shared" si="22"/>
        <v>0</v>
      </c>
      <c r="U438" s="251"/>
      <c r="V438" s="251"/>
      <c r="W438" s="252">
        <f t="shared" si="24"/>
        <v>0</v>
      </c>
      <c r="X438" s="251"/>
      <c r="Y438" s="251"/>
      <c r="Z438" s="252">
        <f t="shared" si="26"/>
        <v>0</v>
      </c>
      <c r="AA438" s="251"/>
      <c r="AB438" s="251"/>
      <c r="AC438" s="252">
        <f t="shared" si="28"/>
        <v>0</v>
      </c>
      <c r="AD438" s="251"/>
      <c r="AE438" s="251"/>
      <c r="AF438" s="252">
        <f t="shared" si="30"/>
        <v>0</v>
      </c>
      <c r="AG438" s="251"/>
      <c r="AH438" s="251"/>
      <c r="AI438" s="255"/>
      <c r="AJ438" s="252">
        <f t="shared" si="32"/>
        <v>0</v>
      </c>
      <c r="AK438" s="251"/>
      <c r="AL438" s="251"/>
      <c r="AM438" s="251"/>
    </row>
    <row r="439" ht="15.75" hidden="1" customHeight="1" outlineLevel="2">
      <c r="A439" s="257"/>
      <c r="B439" s="258"/>
      <c r="C439" s="259"/>
      <c r="D439" s="213">
        <v>2021.0</v>
      </c>
      <c r="E439" s="270">
        <f t="shared" si="1079"/>
        <v>0</v>
      </c>
      <c r="F439" s="270">
        <f t="shared" ref="F439:G439" si="1085">I439+L439+O439+R439+U439+X439+AA439+AD439+AK439+AG439</f>
        <v>0</v>
      </c>
      <c r="G439" s="270">
        <f t="shared" si="1085"/>
        <v>0</v>
      </c>
      <c r="H439" s="252">
        <f t="shared" si="14"/>
        <v>0</v>
      </c>
      <c r="I439" s="251"/>
      <c r="J439" s="251"/>
      <c r="K439" s="252">
        <f t="shared" si="16"/>
        <v>0</v>
      </c>
      <c r="L439" s="251"/>
      <c r="M439" s="251"/>
      <c r="N439" s="252">
        <f t="shared" si="18"/>
        <v>0</v>
      </c>
      <c r="O439" s="251"/>
      <c r="P439" s="251"/>
      <c r="Q439" s="252">
        <f t="shared" si="20"/>
        <v>0</v>
      </c>
      <c r="R439" s="251"/>
      <c r="S439" s="251"/>
      <c r="T439" s="252">
        <f t="shared" si="22"/>
        <v>0</v>
      </c>
      <c r="U439" s="251"/>
      <c r="V439" s="251"/>
      <c r="W439" s="252">
        <f t="shared" si="24"/>
        <v>0</v>
      </c>
      <c r="X439" s="251"/>
      <c r="Y439" s="251"/>
      <c r="Z439" s="252">
        <f t="shared" si="26"/>
        <v>0</v>
      </c>
      <c r="AA439" s="251"/>
      <c r="AB439" s="251"/>
      <c r="AC439" s="252">
        <f t="shared" si="28"/>
        <v>0</v>
      </c>
      <c r="AD439" s="251"/>
      <c r="AE439" s="251"/>
      <c r="AF439" s="252">
        <f t="shared" si="30"/>
        <v>0</v>
      </c>
      <c r="AG439" s="251"/>
      <c r="AH439" s="251"/>
      <c r="AI439" s="255"/>
      <c r="AJ439" s="252">
        <f t="shared" si="32"/>
        <v>0</v>
      </c>
      <c r="AK439" s="251"/>
      <c r="AL439" s="251"/>
      <c r="AM439" s="251"/>
    </row>
    <row r="440" ht="15.75" hidden="1" customHeight="1" outlineLevel="1">
      <c r="A440" s="195">
        <v>52.0</v>
      </c>
      <c r="B440" s="271" t="s">
        <v>500</v>
      </c>
      <c r="C440" s="197" t="s">
        <v>501</v>
      </c>
      <c r="D440" s="198"/>
      <c r="E440" s="269">
        <f t="shared" ref="E440:G440" si="1086">SUM(E441:E447)</f>
        <v>1017.981</v>
      </c>
      <c r="F440" s="269">
        <f t="shared" si="1086"/>
        <v>338.6</v>
      </c>
      <c r="G440" s="269">
        <f t="shared" si="1086"/>
        <v>679.381</v>
      </c>
      <c r="H440" s="198">
        <f t="shared" si="14"/>
        <v>366.695</v>
      </c>
      <c r="I440" s="198">
        <f t="shared" ref="I440:J440" si="1087">SUM(I441:I447)</f>
        <v>0</v>
      </c>
      <c r="J440" s="198">
        <f t="shared" si="1087"/>
        <v>366.695</v>
      </c>
      <c r="K440" s="198">
        <f t="shared" si="16"/>
        <v>129.973</v>
      </c>
      <c r="L440" s="198">
        <f t="shared" ref="L440:M440" si="1088">SUM(L441:L447)</f>
        <v>0</v>
      </c>
      <c r="M440" s="198">
        <f t="shared" si="1088"/>
        <v>129.973</v>
      </c>
      <c r="N440" s="198">
        <f t="shared" si="18"/>
        <v>0</v>
      </c>
      <c r="O440" s="198">
        <f t="shared" ref="O440:P440" si="1089">SUM(O441:O447)</f>
        <v>0</v>
      </c>
      <c r="P440" s="198">
        <f t="shared" si="1089"/>
        <v>0</v>
      </c>
      <c r="Q440" s="198">
        <f t="shared" si="20"/>
        <v>182.713</v>
      </c>
      <c r="R440" s="198">
        <f t="shared" ref="R440:S440" si="1090">SUM(R441:R447)</f>
        <v>0</v>
      </c>
      <c r="S440" s="198">
        <f t="shared" si="1090"/>
        <v>182.713</v>
      </c>
      <c r="T440" s="198">
        <f t="shared" si="22"/>
        <v>0</v>
      </c>
      <c r="U440" s="198">
        <f t="shared" ref="U440:V440" si="1091">SUM(U441:U447)</f>
        <v>0</v>
      </c>
      <c r="V440" s="198">
        <f t="shared" si="1091"/>
        <v>0</v>
      </c>
      <c r="W440" s="198">
        <f t="shared" si="24"/>
        <v>0</v>
      </c>
      <c r="X440" s="198">
        <f t="shared" ref="X440:Y440" si="1092">SUM(X441:X447)</f>
        <v>0</v>
      </c>
      <c r="Y440" s="198">
        <f t="shared" si="1092"/>
        <v>0</v>
      </c>
      <c r="Z440" s="198">
        <f t="shared" si="26"/>
        <v>0</v>
      </c>
      <c r="AA440" s="198">
        <f t="shared" ref="AA440:AB440" si="1093">SUM(AA441:AA447)</f>
        <v>0</v>
      </c>
      <c r="AB440" s="198">
        <f t="shared" si="1093"/>
        <v>0</v>
      </c>
      <c r="AC440" s="198">
        <f t="shared" si="28"/>
        <v>0</v>
      </c>
      <c r="AD440" s="198">
        <f t="shared" ref="AD440:AE440" si="1094">SUM(AD441:AD447)</f>
        <v>0</v>
      </c>
      <c r="AE440" s="198">
        <f t="shared" si="1094"/>
        <v>0</v>
      </c>
      <c r="AF440" s="198">
        <f t="shared" si="30"/>
        <v>100</v>
      </c>
      <c r="AG440" s="200">
        <f t="shared" ref="AG440:AH440" si="1095">SUM(AG441:AG447)</f>
        <v>100</v>
      </c>
      <c r="AH440" s="200">
        <f t="shared" si="1095"/>
        <v>0</v>
      </c>
      <c r="AI440" s="201"/>
      <c r="AJ440" s="202">
        <f t="shared" si="32"/>
        <v>238.6</v>
      </c>
      <c r="AK440" s="200">
        <f t="shared" ref="AK440:AL440" si="1096">SUM(AK441:AK447)</f>
        <v>238.6</v>
      </c>
      <c r="AL440" s="200">
        <f t="shared" si="1096"/>
        <v>0</v>
      </c>
      <c r="AM440" s="200"/>
    </row>
    <row r="441" ht="15.75" hidden="1" customHeight="1" outlineLevel="2">
      <c r="A441" s="257"/>
      <c r="B441" s="258"/>
      <c r="C441" s="259"/>
      <c r="D441" s="206">
        <v>2015.0</v>
      </c>
      <c r="E441" s="270">
        <f t="shared" ref="E441:E447" si="1098">SUM(F441:G441)</f>
        <v>0</v>
      </c>
      <c r="F441" s="270">
        <f t="shared" ref="F441:G441" si="1097">I441+L441+O441+R441+U441+X441+AA441+AD441+AK441+AG441</f>
        <v>0</v>
      </c>
      <c r="G441" s="270">
        <f t="shared" si="1097"/>
        <v>0</v>
      </c>
      <c r="H441" s="252">
        <f t="shared" si="14"/>
        <v>0</v>
      </c>
      <c r="I441" s="251"/>
      <c r="J441" s="251"/>
      <c r="K441" s="252">
        <f t="shared" si="16"/>
        <v>0</v>
      </c>
      <c r="L441" s="251"/>
      <c r="M441" s="251"/>
      <c r="N441" s="252">
        <f t="shared" si="18"/>
        <v>0</v>
      </c>
      <c r="O441" s="251"/>
      <c r="P441" s="251"/>
      <c r="Q441" s="252">
        <f t="shared" si="20"/>
        <v>0</v>
      </c>
      <c r="R441" s="251"/>
      <c r="S441" s="251"/>
      <c r="T441" s="252">
        <f t="shared" si="22"/>
        <v>0</v>
      </c>
      <c r="U441" s="251"/>
      <c r="V441" s="251"/>
      <c r="W441" s="252">
        <f t="shared" si="24"/>
        <v>0</v>
      </c>
      <c r="X441" s="251"/>
      <c r="Y441" s="251"/>
      <c r="Z441" s="252">
        <f t="shared" si="26"/>
        <v>0</v>
      </c>
      <c r="AA441" s="251"/>
      <c r="AB441" s="251"/>
      <c r="AC441" s="252">
        <f t="shared" si="28"/>
        <v>0</v>
      </c>
      <c r="AD441" s="251"/>
      <c r="AE441" s="251"/>
      <c r="AF441" s="252">
        <f t="shared" si="30"/>
        <v>0</v>
      </c>
      <c r="AG441" s="251"/>
      <c r="AH441" s="251"/>
      <c r="AI441" s="255"/>
      <c r="AJ441" s="252">
        <f t="shared" si="32"/>
        <v>0</v>
      </c>
      <c r="AK441" s="251"/>
      <c r="AL441" s="251"/>
      <c r="AM441" s="251"/>
    </row>
    <row r="442" ht="15.75" hidden="1" customHeight="1" outlineLevel="2">
      <c r="A442" s="257"/>
      <c r="B442" s="258"/>
      <c r="C442" s="259"/>
      <c r="D442" s="206">
        <v>2016.0</v>
      </c>
      <c r="E442" s="270">
        <f t="shared" si="1098"/>
        <v>31</v>
      </c>
      <c r="F442" s="270">
        <f t="shared" ref="F442:G442" si="1099">I442+L442+O442+R442+U442+X442+AA442+AD442+AK442+AG442</f>
        <v>0</v>
      </c>
      <c r="G442" s="270">
        <f t="shared" si="1099"/>
        <v>31</v>
      </c>
      <c r="H442" s="252">
        <f t="shared" si="14"/>
        <v>0</v>
      </c>
      <c r="I442" s="251"/>
      <c r="J442" s="251"/>
      <c r="K442" s="252">
        <f t="shared" si="16"/>
        <v>31</v>
      </c>
      <c r="L442" s="251"/>
      <c r="M442" s="254">
        <v>31.0</v>
      </c>
      <c r="N442" s="252">
        <f t="shared" si="18"/>
        <v>0</v>
      </c>
      <c r="O442" s="251"/>
      <c r="P442" s="251"/>
      <c r="Q442" s="252">
        <f t="shared" si="20"/>
        <v>0</v>
      </c>
      <c r="R442" s="251"/>
      <c r="S442" s="251"/>
      <c r="T442" s="252">
        <f t="shared" si="22"/>
        <v>0</v>
      </c>
      <c r="U442" s="251"/>
      <c r="V442" s="251"/>
      <c r="W442" s="252">
        <f t="shared" si="24"/>
        <v>0</v>
      </c>
      <c r="X442" s="251"/>
      <c r="Y442" s="251"/>
      <c r="Z442" s="252">
        <f t="shared" si="26"/>
        <v>0</v>
      </c>
      <c r="AA442" s="251"/>
      <c r="AB442" s="251"/>
      <c r="AC442" s="252">
        <f t="shared" si="28"/>
        <v>0</v>
      </c>
      <c r="AD442" s="251"/>
      <c r="AE442" s="251"/>
      <c r="AF442" s="252">
        <f t="shared" si="30"/>
        <v>0</v>
      </c>
      <c r="AG442" s="251"/>
      <c r="AH442" s="251"/>
      <c r="AI442" s="255"/>
      <c r="AJ442" s="252">
        <f t="shared" si="32"/>
        <v>0</v>
      </c>
      <c r="AK442" s="251"/>
      <c r="AL442" s="251"/>
      <c r="AM442" s="251"/>
    </row>
    <row r="443" ht="15.75" hidden="1" customHeight="1" outlineLevel="2">
      <c r="A443" s="257"/>
      <c r="B443" s="258"/>
      <c r="C443" s="259"/>
      <c r="D443" s="206">
        <v>2017.0</v>
      </c>
      <c r="E443" s="270">
        <f t="shared" si="1098"/>
        <v>197.6</v>
      </c>
      <c r="F443" s="270">
        <f t="shared" ref="F443:G443" si="1100">I443+L443+O443+R443+U443+X443+AA443+AD443+AK443+AG443</f>
        <v>197.6</v>
      </c>
      <c r="G443" s="270">
        <f t="shared" si="1100"/>
        <v>0</v>
      </c>
      <c r="H443" s="252">
        <f t="shared" si="14"/>
        <v>0</v>
      </c>
      <c r="I443" s="251"/>
      <c r="J443" s="251"/>
      <c r="K443" s="252">
        <f t="shared" si="16"/>
        <v>0</v>
      </c>
      <c r="L443" s="251"/>
      <c r="M443" s="251"/>
      <c r="N443" s="252">
        <f t="shared" si="18"/>
        <v>0</v>
      </c>
      <c r="O443" s="251"/>
      <c r="P443" s="251"/>
      <c r="Q443" s="252">
        <f t="shared" si="20"/>
        <v>0</v>
      </c>
      <c r="R443" s="251"/>
      <c r="S443" s="251"/>
      <c r="T443" s="252">
        <f t="shared" si="22"/>
        <v>0</v>
      </c>
      <c r="U443" s="251"/>
      <c r="V443" s="251"/>
      <c r="W443" s="252">
        <f t="shared" si="24"/>
        <v>0</v>
      </c>
      <c r="X443" s="251"/>
      <c r="Y443" s="251"/>
      <c r="Z443" s="252">
        <f t="shared" si="26"/>
        <v>0</v>
      </c>
      <c r="AA443" s="251"/>
      <c r="AB443" s="251"/>
      <c r="AC443" s="252">
        <f t="shared" si="28"/>
        <v>0</v>
      </c>
      <c r="AD443" s="251"/>
      <c r="AE443" s="251"/>
      <c r="AF443" s="252">
        <f t="shared" si="30"/>
        <v>0</v>
      </c>
      <c r="AG443" s="251"/>
      <c r="AH443" s="251"/>
      <c r="AI443" s="255"/>
      <c r="AJ443" s="253">
        <f t="shared" si="32"/>
        <v>197.6</v>
      </c>
      <c r="AK443" s="254">
        <v>197.6</v>
      </c>
      <c r="AL443" s="251"/>
      <c r="AM443" s="251"/>
    </row>
    <row r="444" ht="15.75" hidden="1" customHeight="1" outlineLevel="2">
      <c r="A444" s="257"/>
      <c r="B444" s="258"/>
      <c r="C444" s="259"/>
      <c r="D444" s="206">
        <v>2018.0</v>
      </c>
      <c r="E444" s="270">
        <f t="shared" si="1098"/>
        <v>90.973</v>
      </c>
      <c r="F444" s="270">
        <f t="shared" ref="F444:G444" si="1101">I444+L444+O444+R444+U444+X444+AA444+AD444+AK444+AG444</f>
        <v>41</v>
      </c>
      <c r="G444" s="270">
        <f t="shared" si="1101"/>
        <v>49.973</v>
      </c>
      <c r="H444" s="252">
        <f t="shared" si="14"/>
        <v>0</v>
      </c>
      <c r="I444" s="251"/>
      <c r="J444" s="251"/>
      <c r="K444" s="252">
        <f t="shared" si="16"/>
        <v>49.973</v>
      </c>
      <c r="L444" s="251"/>
      <c r="M444" s="254">
        <v>49.973</v>
      </c>
      <c r="N444" s="252">
        <f t="shared" si="18"/>
        <v>0</v>
      </c>
      <c r="O444" s="251"/>
      <c r="P444" s="251"/>
      <c r="Q444" s="252">
        <f t="shared" si="20"/>
        <v>0</v>
      </c>
      <c r="R444" s="251"/>
      <c r="S444" s="251"/>
      <c r="T444" s="252">
        <f t="shared" si="22"/>
        <v>0</v>
      </c>
      <c r="U444" s="251"/>
      <c r="V444" s="251"/>
      <c r="W444" s="252">
        <f t="shared" si="24"/>
        <v>0</v>
      </c>
      <c r="X444" s="251"/>
      <c r="Y444" s="251"/>
      <c r="Z444" s="252">
        <f t="shared" si="26"/>
        <v>0</v>
      </c>
      <c r="AA444" s="251"/>
      <c r="AB444" s="251"/>
      <c r="AC444" s="252">
        <f t="shared" si="28"/>
        <v>0</v>
      </c>
      <c r="AD444" s="251"/>
      <c r="AE444" s="251"/>
      <c r="AF444" s="252">
        <f t="shared" si="30"/>
        <v>0</v>
      </c>
      <c r="AG444" s="251"/>
      <c r="AH444" s="251"/>
      <c r="AI444" s="255"/>
      <c r="AJ444" s="253">
        <f t="shared" si="32"/>
        <v>41</v>
      </c>
      <c r="AK444" s="254">
        <v>41.0</v>
      </c>
      <c r="AL444" s="251"/>
      <c r="AM444" s="251"/>
    </row>
    <row r="445" ht="15.75" hidden="1" customHeight="1" outlineLevel="2">
      <c r="A445" s="257"/>
      <c r="B445" s="258"/>
      <c r="C445" s="259"/>
      <c r="D445" s="206">
        <v>2019.0</v>
      </c>
      <c r="E445" s="270">
        <f t="shared" si="1098"/>
        <v>49</v>
      </c>
      <c r="F445" s="270">
        <f t="shared" ref="F445:G445" si="1102">I445+L445+O445+R445+U445+X445+AA445+AD445+AK445+AG445</f>
        <v>0</v>
      </c>
      <c r="G445" s="270">
        <f t="shared" si="1102"/>
        <v>49</v>
      </c>
      <c r="H445" s="252">
        <f t="shared" si="14"/>
        <v>0</v>
      </c>
      <c r="I445" s="251"/>
      <c r="J445" s="251"/>
      <c r="K445" s="252">
        <f t="shared" si="16"/>
        <v>49</v>
      </c>
      <c r="L445" s="251"/>
      <c r="M445" s="254">
        <v>49.0</v>
      </c>
      <c r="N445" s="252">
        <f t="shared" si="18"/>
        <v>0</v>
      </c>
      <c r="O445" s="251"/>
      <c r="P445" s="251"/>
      <c r="Q445" s="252">
        <f t="shared" si="20"/>
        <v>0</v>
      </c>
      <c r="R445" s="251"/>
      <c r="S445" s="251"/>
      <c r="T445" s="252">
        <f t="shared" si="22"/>
        <v>0</v>
      </c>
      <c r="U445" s="251"/>
      <c r="V445" s="251"/>
      <c r="W445" s="252">
        <f t="shared" si="24"/>
        <v>0</v>
      </c>
      <c r="X445" s="251"/>
      <c r="Y445" s="251"/>
      <c r="Z445" s="252">
        <f t="shared" si="26"/>
        <v>0</v>
      </c>
      <c r="AA445" s="251"/>
      <c r="AB445" s="251"/>
      <c r="AC445" s="252">
        <f t="shared" si="28"/>
        <v>0</v>
      </c>
      <c r="AD445" s="251"/>
      <c r="AE445" s="251"/>
      <c r="AF445" s="252">
        <f t="shared" si="30"/>
        <v>0</v>
      </c>
      <c r="AG445" s="251"/>
      <c r="AH445" s="251"/>
      <c r="AI445" s="255"/>
      <c r="AJ445" s="252">
        <f t="shared" si="32"/>
        <v>0</v>
      </c>
      <c r="AK445" s="251"/>
      <c r="AL445" s="251"/>
      <c r="AM445" s="251"/>
    </row>
    <row r="446" ht="15.75" hidden="1" customHeight="1" outlineLevel="2">
      <c r="A446" s="257"/>
      <c r="B446" s="258"/>
      <c r="C446" s="259"/>
      <c r="D446" s="206">
        <v>2020.0</v>
      </c>
      <c r="E446" s="270">
        <f t="shared" si="1098"/>
        <v>649.408</v>
      </c>
      <c r="F446" s="270">
        <f t="shared" ref="F446:G446" si="1103">I446+L446+O446+R446+U446+X446+AA446+AD446+AK446+AG446</f>
        <v>100</v>
      </c>
      <c r="G446" s="270">
        <f t="shared" si="1103"/>
        <v>549.408</v>
      </c>
      <c r="H446" s="252">
        <f t="shared" si="14"/>
        <v>366.695</v>
      </c>
      <c r="I446" s="251"/>
      <c r="J446" s="254">
        <v>366.695</v>
      </c>
      <c r="K446" s="252">
        <f t="shared" si="16"/>
        <v>0</v>
      </c>
      <c r="L446" s="251"/>
      <c r="M446" s="251"/>
      <c r="N446" s="252">
        <f t="shared" si="18"/>
        <v>0</v>
      </c>
      <c r="O446" s="251"/>
      <c r="P446" s="251"/>
      <c r="Q446" s="252">
        <f t="shared" si="20"/>
        <v>182.713</v>
      </c>
      <c r="R446" s="251"/>
      <c r="S446" s="254">
        <v>182.713</v>
      </c>
      <c r="T446" s="252">
        <f t="shared" si="22"/>
        <v>0</v>
      </c>
      <c r="U446" s="251"/>
      <c r="V446" s="251"/>
      <c r="W446" s="252">
        <f t="shared" si="24"/>
        <v>0</v>
      </c>
      <c r="X446" s="251"/>
      <c r="Y446" s="251"/>
      <c r="Z446" s="252">
        <f t="shared" si="26"/>
        <v>0</v>
      </c>
      <c r="AA446" s="251"/>
      <c r="AB446" s="251"/>
      <c r="AC446" s="252">
        <f t="shared" si="28"/>
        <v>0</v>
      </c>
      <c r="AD446" s="251"/>
      <c r="AE446" s="251"/>
      <c r="AF446" s="253">
        <f t="shared" si="30"/>
        <v>100</v>
      </c>
      <c r="AG446" s="254">
        <v>100.0</v>
      </c>
      <c r="AH446" s="254"/>
      <c r="AI446" s="256" t="s">
        <v>502</v>
      </c>
      <c r="AJ446" s="252">
        <f t="shared" si="32"/>
        <v>0</v>
      </c>
      <c r="AK446" s="251"/>
      <c r="AL446" s="251"/>
      <c r="AM446" s="251"/>
    </row>
    <row r="447" ht="15.75" hidden="1" customHeight="1" outlineLevel="2">
      <c r="A447" s="257"/>
      <c r="B447" s="258"/>
      <c r="C447" s="259"/>
      <c r="D447" s="206">
        <v>2020.0</v>
      </c>
      <c r="E447" s="270">
        <f t="shared" si="1098"/>
        <v>0</v>
      </c>
      <c r="F447" s="270">
        <f t="shared" ref="F447:G447" si="1104">I447+L447+O447+R447+U447+X447+AA447+AD447+AK447+AG447</f>
        <v>0</v>
      </c>
      <c r="G447" s="270">
        <f t="shared" si="1104"/>
        <v>0</v>
      </c>
      <c r="H447" s="252">
        <f t="shared" si="14"/>
        <v>0</v>
      </c>
      <c r="I447" s="251"/>
      <c r="J447" s="254"/>
      <c r="K447" s="252">
        <f t="shared" si="16"/>
        <v>0</v>
      </c>
      <c r="L447" s="251"/>
      <c r="M447" s="251"/>
      <c r="N447" s="252">
        <f t="shared" si="18"/>
        <v>0</v>
      </c>
      <c r="O447" s="251"/>
      <c r="P447" s="251"/>
      <c r="Q447" s="252">
        <f t="shared" si="20"/>
        <v>0</v>
      </c>
      <c r="R447" s="251"/>
      <c r="S447" s="254"/>
      <c r="T447" s="252">
        <f t="shared" si="22"/>
        <v>0</v>
      </c>
      <c r="U447" s="251"/>
      <c r="V447" s="251"/>
      <c r="W447" s="252">
        <f t="shared" si="24"/>
        <v>0</v>
      </c>
      <c r="X447" s="251"/>
      <c r="Y447" s="251"/>
      <c r="Z447" s="252">
        <f t="shared" si="26"/>
        <v>0</v>
      </c>
      <c r="AA447" s="251"/>
      <c r="AB447" s="251"/>
      <c r="AC447" s="252">
        <f t="shared" si="28"/>
        <v>0</v>
      </c>
      <c r="AD447" s="251"/>
      <c r="AE447" s="251"/>
      <c r="AF447" s="252">
        <f t="shared" si="30"/>
        <v>0</v>
      </c>
      <c r="AG447" s="251"/>
      <c r="AH447" s="254"/>
      <c r="AI447" s="255"/>
      <c r="AJ447" s="252">
        <f t="shared" si="32"/>
        <v>0</v>
      </c>
      <c r="AK447" s="251"/>
      <c r="AL447" s="251"/>
      <c r="AM447" s="251"/>
    </row>
    <row r="448" ht="15.75" hidden="1" customHeight="1" outlineLevel="1">
      <c r="A448" s="195">
        <v>53.0</v>
      </c>
      <c r="B448" s="196" t="s">
        <v>503</v>
      </c>
      <c r="C448" s="197" t="s">
        <v>504</v>
      </c>
      <c r="D448" s="198"/>
      <c r="E448" s="269">
        <f t="shared" ref="E448:G448" si="1105">SUM(E449:E455)</f>
        <v>206.24237</v>
      </c>
      <c r="F448" s="269">
        <f t="shared" si="1105"/>
        <v>165.96137</v>
      </c>
      <c r="G448" s="269">
        <f t="shared" si="1105"/>
        <v>40.281</v>
      </c>
      <c r="H448" s="198">
        <f t="shared" si="14"/>
        <v>0</v>
      </c>
      <c r="I448" s="198">
        <f t="shared" ref="I448:J448" si="1106">SUM(I449:I455)</f>
        <v>0</v>
      </c>
      <c r="J448" s="198">
        <f t="shared" si="1106"/>
        <v>0</v>
      </c>
      <c r="K448" s="198">
        <f t="shared" si="16"/>
        <v>73.74432</v>
      </c>
      <c r="L448" s="198">
        <f t="shared" ref="L448:M448" si="1107">SUM(L449:L455)</f>
        <v>73.74432</v>
      </c>
      <c r="M448" s="198">
        <f t="shared" si="1107"/>
        <v>0</v>
      </c>
      <c r="N448" s="198">
        <f t="shared" si="18"/>
        <v>92.21705</v>
      </c>
      <c r="O448" s="198">
        <f t="shared" ref="O448:P448" si="1108">SUM(O449:O455)</f>
        <v>92.21705</v>
      </c>
      <c r="P448" s="198">
        <f t="shared" si="1108"/>
        <v>0</v>
      </c>
      <c r="Q448" s="198">
        <f t="shared" si="20"/>
        <v>0</v>
      </c>
      <c r="R448" s="198">
        <f t="shared" ref="R448:S448" si="1109">SUM(R449:R455)</f>
        <v>0</v>
      </c>
      <c r="S448" s="198">
        <f t="shared" si="1109"/>
        <v>0</v>
      </c>
      <c r="T448" s="198">
        <f t="shared" si="22"/>
        <v>0</v>
      </c>
      <c r="U448" s="198">
        <f t="shared" ref="U448:V448" si="1110">SUM(U449:U455)</f>
        <v>0</v>
      </c>
      <c r="V448" s="198">
        <f t="shared" si="1110"/>
        <v>0</v>
      </c>
      <c r="W448" s="198">
        <f t="shared" si="24"/>
        <v>0</v>
      </c>
      <c r="X448" s="198">
        <f t="shared" ref="X448:Y448" si="1111">SUM(X449:X455)</f>
        <v>0</v>
      </c>
      <c r="Y448" s="198">
        <f t="shared" si="1111"/>
        <v>0</v>
      </c>
      <c r="Z448" s="198">
        <f t="shared" si="26"/>
        <v>0</v>
      </c>
      <c r="AA448" s="198">
        <f t="shared" ref="AA448:AB448" si="1112">SUM(AA449:AA455)</f>
        <v>0</v>
      </c>
      <c r="AB448" s="198">
        <f t="shared" si="1112"/>
        <v>0</v>
      </c>
      <c r="AC448" s="198">
        <f t="shared" si="28"/>
        <v>0</v>
      </c>
      <c r="AD448" s="198">
        <f t="shared" ref="AD448:AE448" si="1113">SUM(AD449:AD455)</f>
        <v>0</v>
      </c>
      <c r="AE448" s="198">
        <f t="shared" si="1113"/>
        <v>0</v>
      </c>
      <c r="AF448" s="198">
        <f t="shared" si="30"/>
        <v>40.281</v>
      </c>
      <c r="AG448" s="200">
        <f t="shared" ref="AG448:AH448" si="1114">SUM(AG449:AG455)</f>
        <v>0</v>
      </c>
      <c r="AH448" s="200">
        <f t="shared" si="1114"/>
        <v>40.281</v>
      </c>
      <c r="AI448" s="201"/>
      <c r="AJ448" s="202">
        <f t="shared" si="32"/>
        <v>0</v>
      </c>
      <c r="AK448" s="200">
        <f t="shared" ref="AK448:AL448" si="1115">SUM(AK449:AK455)</f>
        <v>0</v>
      </c>
      <c r="AL448" s="200">
        <f t="shared" si="1115"/>
        <v>0</v>
      </c>
      <c r="AM448" s="200"/>
    </row>
    <row r="449" ht="15.75" hidden="1" customHeight="1" outlineLevel="2">
      <c r="A449" s="257"/>
      <c r="B449" s="258"/>
      <c r="C449" s="259"/>
      <c r="D449" s="206">
        <v>2015.0</v>
      </c>
      <c r="E449" s="270">
        <f t="shared" ref="E449:E455" si="1117">SUM(F449:G449)</f>
        <v>0</v>
      </c>
      <c r="F449" s="270">
        <f t="shared" ref="F449:G449" si="1116">I449+L449+O449+R449+U449+X449+AA449+AD449+AK449+AG449</f>
        <v>0</v>
      </c>
      <c r="G449" s="270">
        <f t="shared" si="1116"/>
        <v>0</v>
      </c>
      <c r="H449" s="252">
        <f t="shared" si="14"/>
        <v>0</v>
      </c>
      <c r="I449" s="251"/>
      <c r="J449" s="251"/>
      <c r="K449" s="252">
        <f t="shared" si="16"/>
        <v>0</v>
      </c>
      <c r="L449" s="251"/>
      <c r="M449" s="251"/>
      <c r="N449" s="252">
        <f t="shared" si="18"/>
        <v>0</v>
      </c>
      <c r="O449" s="251"/>
      <c r="P449" s="251"/>
      <c r="Q449" s="252">
        <f t="shared" si="20"/>
        <v>0</v>
      </c>
      <c r="R449" s="251"/>
      <c r="S449" s="251"/>
      <c r="T449" s="252">
        <f t="shared" si="22"/>
        <v>0</v>
      </c>
      <c r="U449" s="251"/>
      <c r="V449" s="251"/>
      <c r="W449" s="252">
        <f t="shared" si="24"/>
        <v>0</v>
      </c>
      <c r="X449" s="251"/>
      <c r="Y449" s="251"/>
      <c r="Z449" s="252">
        <f t="shared" si="26"/>
        <v>0</v>
      </c>
      <c r="AA449" s="251"/>
      <c r="AB449" s="251"/>
      <c r="AC449" s="252">
        <f t="shared" si="28"/>
        <v>0</v>
      </c>
      <c r="AD449" s="251"/>
      <c r="AE449" s="251"/>
      <c r="AF449" s="252">
        <f t="shared" si="30"/>
        <v>0</v>
      </c>
      <c r="AG449" s="251"/>
      <c r="AH449" s="251"/>
      <c r="AI449" s="255"/>
      <c r="AJ449" s="252">
        <f t="shared" si="32"/>
        <v>0</v>
      </c>
      <c r="AK449" s="251"/>
      <c r="AL449" s="251"/>
      <c r="AM449" s="251"/>
    </row>
    <row r="450" ht="15.75" hidden="1" customHeight="1" outlineLevel="2">
      <c r="A450" s="257"/>
      <c r="B450" s="258"/>
      <c r="C450" s="259"/>
      <c r="D450" s="206">
        <v>2016.0</v>
      </c>
      <c r="E450" s="270">
        <f t="shared" si="1117"/>
        <v>0</v>
      </c>
      <c r="F450" s="270">
        <f t="shared" ref="F450:G450" si="1118">I450+L450+O450+R450+U450+X450+AA450+AD450+AK450+AG450</f>
        <v>0</v>
      </c>
      <c r="G450" s="270">
        <f t="shared" si="1118"/>
        <v>0</v>
      </c>
      <c r="H450" s="252">
        <f t="shared" si="14"/>
        <v>0</v>
      </c>
      <c r="I450" s="251"/>
      <c r="J450" s="251"/>
      <c r="K450" s="252">
        <f t="shared" si="16"/>
        <v>0</v>
      </c>
      <c r="L450" s="251"/>
      <c r="M450" s="251"/>
      <c r="N450" s="252">
        <f t="shared" si="18"/>
        <v>0</v>
      </c>
      <c r="O450" s="251"/>
      <c r="P450" s="251"/>
      <c r="Q450" s="252">
        <f t="shared" si="20"/>
        <v>0</v>
      </c>
      <c r="R450" s="251"/>
      <c r="S450" s="251"/>
      <c r="T450" s="252">
        <f t="shared" si="22"/>
        <v>0</v>
      </c>
      <c r="U450" s="251"/>
      <c r="V450" s="251"/>
      <c r="W450" s="252">
        <f t="shared" si="24"/>
        <v>0</v>
      </c>
      <c r="X450" s="251"/>
      <c r="Y450" s="251"/>
      <c r="Z450" s="252">
        <f t="shared" si="26"/>
        <v>0</v>
      </c>
      <c r="AA450" s="251"/>
      <c r="AB450" s="251"/>
      <c r="AC450" s="252">
        <f t="shared" si="28"/>
        <v>0</v>
      </c>
      <c r="AD450" s="251"/>
      <c r="AE450" s="251"/>
      <c r="AF450" s="252">
        <f t="shared" si="30"/>
        <v>0</v>
      </c>
      <c r="AG450" s="251"/>
      <c r="AH450" s="251"/>
      <c r="AI450" s="255"/>
      <c r="AJ450" s="252">
        <f t="shared" si="32"/>
        <v>0</v>
      </c>
      <c r="AK450" s="251"/>
      <c r="AL450" s="251"/>
      <c r="AM450" s="251"/>
    </row>
    <row r="451" ht="15.75" hidden="1" customHeight="1" outlineLevel="2">
      <c r="A451" s="257"/>
      <c r="B451" s="258"/>
      <c r="C451" s="259"/>
      <c r="D451" s="206">
        <v>2017.0</v>
      </c>
      <c r="E451" s="270">
        <f t="shared" si="1117"/>
        <v>0</v>
      </c>
      <c r="F451" s="270">
        <f t="shared" ref="F451:G451" si="1119">I451+L451+O451+R451+U451+X451+AA451+AD451+AK451+AG451</f>
        <v>0</v>
      </c>
      <c r="G451" s="270">
        <f t="shared" si="1119"/>
        <v>0</v>
      </c>
      <c r="H451" s="252">
        <f t="shared" si="14"/>
        <v>0</v>
      </c>
      <c r="I451" s="251"/>
      <c r="J451" s="251"/>
      <c r="K451" s="252">
        <f t="shared" si="16"/>
        <v>0</v>
      </c>
      <c r="L451" s="251"/>
      <c r="M451" s="251"/>
      <c r="N451" s="252">
        <f t="shared" si="18"/>
        <v>0</v>
      </c>
      <c r="O451" s="251"/>
      <c r="P451" s="251"/>
      <c r="Q451" s="252">
        <f t="shared" si="20"/>
        <v>0</v>
      </c>
      <c r="R451" s="251"/>
      <c r="S451" s="251"/>
      <c r="T451" s="252">
        <f t="shared" si="22"/>
        <v>0</v>
      </c>
      <c r="U451" s="251"/>
      <c r="V451" s="251"/>
      <c r="W451" s="252">
        <f t="shared" si="24"/>
        <v>0</v>
      </c>
      <c r="X451" s="251"/>
      <c r="Y451" s="251"/>
      <c r="Z451" s="252">
        <f t="shared" si="26"/>
        <v>0</v>
      </c>
      <c r="AA451" s="251"/>
      <c r="AB451" s="251"/>
      <c r="AC451" s="252">
        <f t="shared" si="28"/>
        <v>0</v>
      </c>
      <c r="AD451" s="251"/>
      <c r="AE451" s="251"/>
      <c r="AF451" s="252">
        <f t="shared" si="30"/>
        <v>0</v>
      </c>
      <c r="AG451" s="251"/>
      <c r="AH451" s="251"/>
      <c r="AI451" s="255"/>
      <c r="AJ451" s="252">
        <f t="shared" si="32"/>
        <v>0</v>
      </c>
      <c r="AK451" s="251"/>
      <c r="AL451" s="251"/>
      <c r="AM451" s="251"/>
    </row>
    <row r="452" ht="15.75" hidden="1" customHeight="1" outlineLevel="2">
      <c r="A452" s="257"/>
      <c r="B452" s="258"/>
      <c r="C452" s="259"/>
      <c r="D452" s="206">
        <v>2018.0</v>
      </c>
      <c r="E452" s="270">
        <f t="shared" si="1117"/>
        <v>73.74432</v>
      </c>
      <c r="F452" s="270">
        <f t="shared" ref="F452:G452" si="1120">I452+L452+O452+R452+U452+X452+AA452+AD452+AK452+AG452</f>
        <v>73.74432</v>
      </c>
      <c r="G452" s="270">
        <f t="shared" si="1120"/>
        <v>0</v>
      </c>
      <c r="H452" s="252">
        <f t="shared" si="14"/>
        <v>0</v>
      </c>
      <c r="I452" s="251"/>
      <c r="J452" s="251"/>
      <c r="K452" s="253">
        <f t="shared" si="16"/>
        <v>73.74432</v>
      </c>
      <c r="L452" s="254">
        <v>73.74432</v>
      </c>
      <c r="M452" s="251"/>
      <c r="N452" s="252">
        <f t="shared" si="18"/>
        <v>0</v>
      </c>
      <c r="O452" s="251"/>
      <c r="P452" s="251"/>
      <c r="Q452" s="252">
        <f t="shared" si="20"/>
        <v>0</v>
      </c>
      <c r="R452" s="251"/>
      <c r="S452" s="251"/>
      <c r="T452" s="252">
        <f t="shared" si="22"/>
        <v>0</v>
      </c>
      <c r="U452" s="251"/>
      <c r="V452" s="251"/>
      <c r="W452" s="252">
        <f t="shared" si="24"/>
        <v>0</v>
      </c>
      <c r="X452" s="251"/>
      <c r="Y452" s="251"/>
      <c r="Z452" s="252">
        <f t="shared" si="26"/>
        <v>0</v>
      </c>
      <c r="AA452" s="251"/>
      <c r="AB452" s="251"/>
      <c r="AC452" s="252">
        <f t="shared" si="28"/>
        <v>0</v>
      </c>
      <c r="AD452" s="251"/>
      <c r="AE452" s="251"/>
      <c r="AF452" s="252">
        <f t="shared" si="30"/>
        <v>0</v>
      </c>
      <c r="AG452" s="251"/>
      <c r="AH452" s="251"/>
      <c r="AI452" s="255"/>
      <c r="AJ452" s="252">
        <f t="shared" si="32"/>
        <v>0</v>
      </c>
      <c r="AK452" s="251"/>
      <c r="AL452" s="251"/>
      <c r="AM452" s="251"/>
    </row>
    <row r="453" ht="15.75" hidden="1" customHeight="1" outlineLevel="2">
      <c r="A453" s="257"/>
      <c r="B453" s="258"/>
      <c r="C453" s="259"/>
      <c r="D453" s="206">
        <v>2019.0</v>
      </c>
      <c r="E453" s="270">
        <f t="shared" si="1117"/>
        <v>92.21705</v>
      </c>
      <c r="F453" s="270">
        <f t="shared" ref="F453:G453" si="1121">I453+L453+O453+R453+U453+X453+AA453+AD453+AK453+AG453</f>
        <v>92.21705</v>
      </c>
      <c r="G453" s="270">
        <f t="shared" si="1121"/>
        <v>0</v>
      </c>
      <c r="H453" s="252">
        <f t="shared" si="14"/>
        <v>0</v>
      </c>
      <c r="I453" s="251"/>
      <c r="J453" s="251"/>
      <c r="K453" s="252">
        <f t="shared" si="16"/>
        <v>0</v>
      </c>
      <c r="L453" s="251"/>
      <c r="M453" s="251"/>
      <c r="N453" s="253">
        <f t="shared" si="18"/>
        <v>92.21705</v>
      </c>
      <c r="O453" s="254">
        <v>92.21705</v>
      </c>
      <c r="P453" s="251"/>
      <c r="Q453" s="252">
        <f t="shared" si="20"/>
        <v>0</v>
      </c>
      <c r="R453" s="251"/>
      <c r="S453" s="251"/>
      <c r="T453" s="252">
        <f t="shared" si="22"/>
        <v>0</v>
      </c>
      <c r="U453" s="251"/>
      <c r="V453" s="251"/>
      <c r="W453" s="252">
        <f t="shared" si="24"/>
        <v>0</v>
      </c>
      <c r="X453" s="251"/>
      <c r="Y453" s="251"/>
      <c r="Z453" s="252">
        <f t="shared" si="26"/>
        <v>0</v>
      </c>
      <c r="AA453" s="251"/>
      <c r="AB453" s="251"/>
      <c r="AC453" s="252">
        <f t="shared" si="28"/>
        <v>0</v>
      </c>
      <c r="AD453" s="251"/>
      <c r="AE453" s="251"/>
      <c r="AF453" s="252">
        <f t="shared" si="30"/>
        <v>0</v>
      </c>
      <c r="AG453" s="251"/>
      <c r="AH453" s="251"/>
      <c r="AI453" s="255"/>
      <c r="AJ453" s="252">
        <f t="shared" si="32"/>
        <v>0</v>
      </c>
      <c r="AK453" s="251"/>
      <c r="AL453" s="251"/>
      <c r="AM453" s="251"/>
    </row>
    <row r="454" ht="15.75" hidden="1" customHeight="1" outlineLevel="2">
      <c r="A454" s="257"/>
      <c r="B454" s="258"/>
      <c r="C454" s="259"/>
      <c r="D454" s="206">
        <v>2020.0</v>
      </c>
      <c r="E454" s="270">
        <f t="shared" si="1117"/>
        <v>40.281</v>
      </c>
      <c r="F454" s="270">
        <f t="shared" ref="F454:G454" si="1122">I454+L454+O454+R454+U454+X454+AA454+AD454+AK454+AG454</f>
        <v>0</v>
      </c>
      <c r="G454" s="270">
        <f t="shared" si="1122"/>
        <v>40.281</v>
      </c>
      <c r="H454" s="252">
        <f t="shared" si="14"/>
        <v>0</v>
      </c>
      <c r="I454" s="251"/>
      <c r="J454" s="251"/>
      <c r="K454" s="252">
        <f t="shared" si="16"/>
        <v>0</v>
      </c>
      <c r="L454" s="251"/>
      <c r="M454" s="251"/>
      <c r="N454" s="253">
        <f t="shared" si="18"/>
        <v>0</v>
      </c>
      <c r="O454" s="254"/>
      <c r="P454" s="251"/>
      <c r="Q454" s="252">
        <f t="shared" si="20"/>
        <v>0</v>
      </c>
      <c r="R454" s="251"/>
      <c r="S454" s="251"/>
      <c r="T454" s="252">
        <f t="shared" si="22"/>
        <v>0</v>
      </c>
      <c r="U454" s="251"/>
      <c r="V454" s="251"/>
      <c r="W454" s="252">
        <f t="shared" si="24"/>
        <v>0</v>
      </c>
      <c r="X454" s="251"/>
      <c r="Y454" s="251"/>
      <c r="Z454" s="252">
        <f t="shared" si="26"/>
        <v>0</v>
      </c>
      <c r="AA454" s="251"/>
      <c r="AB454" s="251"/>
      <c r="AC454" s="252">
        <f t="shared" si="28"/>
        <v>0</v>
      </c>
      <c r="AD454" s="251"/>
      <c r="AE454" s="251"/>
      <c r="AF454" s="252">
        <f t="shared" si="30"/>
        <v>40.281</v>
      </c>
      <c r="AG454" s="251"/>
      <c r="AH454" s="254">
        <v>40.281</v>
      </c>
      <c r="AI454" s="255"/>
      <c r="AJ454" s="252">
        <f t="shared" si="32"/>
        <v>0</v>
      </c>
      <c r="AK454" s="251"/>
      <c r="AL454" s="251"/>
      <c r="AM454" s="251"/>
    </row>
    <row r="455" ht="15.75" hidden="1" customHeight="1" outlineLevel="2">
      <c r="A455" s="257"/>
      <c r="B455" s="258"/>
      <c r="C455" s="259"/>
      <c r="D455" s="213">
        <v>2021.0</v>
      </c>
      <c r="E455" s="270">
        <f t="shared" si="1117"/>
        <v>0</v>
      </c>
      <c r="F455" s="270">
        <f t="shared" ref="F455:G455" si="1123">I455+L455+O455+R455+U455+X455+AA455+AD455+AK455+AG455</f>
        <v>0</v>
      </c>
      <c r="G455" s="270">
        <f t="shared" si="1123"/>
        <v>0</v>
      </c>
      <c r="H455" s="252">
        <f t="shared" si="14"/>
        <v>0</v>
      </c>
      <c r="I455" s="251"/>
      <c r="J455" s="251"/>
      <c r="K455" s="252">
        <f t="shared" si="16"/>
        <v>0</v>
      </c>
      <c r="L455" s="251"/>
      <c r="M455" s="251"/>
      <c r="N455" s="253">
        <f t="shared" si="18"/>
        <v>0</v>
      </c>
      <c r="O455" s="254"/>
      <c r="P455" s="251"/>
      <c r="Q455" s="252">
        <f t="shared" si="20"/>
        <v>0</v>
      </c>
      <c r="R455" s="251"/>
      <c r="S455" s="251"/>
      <c r="T455" s="252">
        <f t="shared" si="22"/>
        <v>0</v>
      </c>
      <c r="U455" s="251"/>
      <c r="V455" s="251"/>
      <c r="W455" s="252">
        <f t="shared" si="24"/>
        <v>0</v>
      </c>
      <c r="X455" s="251"/>
      <c r="Y455" s="251"/>
      <c r="Z455" s="252">
        <f t="shared" si="26"/>
        <v>0</v>
      </c>
      <c r="AA455" s="251"/>
      <c r="AB455" s="251"/>
      <c r="AC455" s="252">
        <f t="shared" si="28"/>
        <v>0</v>
      </c>
      <c r="AD455" s="251"/>
      <c r="AE455" s="251"/>
      <c r="AF455" s="252">
        <f t="shared" si="30"/>
        <v>0</v>
      </c>
      <c r="AG455" s="251"/>
      <c r="AH455" s="254"/>
      <c r="AI455" s="255"/>
      <c r="AJ455" s="252">
        <f t="shared" si="32"/>
        <v>0</v>
      </c>
      <c r="AK455" s="251"/>
      <c r="AL455" s="251"/>
      <c r="AM455" s="251"/>
    </row>
    <row r="456" ht="15.75" hidden="1" customHeight="1" outlineLevel="1">
      <c r="A456" s="195">
        <v>54.0</v>
      </c>
      <c r="B456" s="196" t="s">
        <v>505</v>
      </c>
      <c r="C456" s="197" t="s">
        <v>506</v>
      </c>
      <c r="D456" s="198"/>
      <c r="E456" s="269">
        <f t="shared" ref="E456:G456" si="1124">SUM(E457:E463)</f>
        <v>346.975</v>
      </c>
      <c r="F456" s="269">
        <f t="shared" si="1124"/>
        <v>200</v>
      </c>
      <c r="G456" s="269">
        <f t="shared" si="1124"/>
        <v>146.975</v>
      </c>
      <c r="H456" s="198">
        <f t="shared" si="14"/>
        <v>0</v>
      </c>
      <c r="I456" s="198">
        <f t="shared" ref="I456:J456" si="1125">SUM(I457:I463)</f>
        <v>0</v>
      </c>
      <c r="J456" s="198">
        <f t="shared" si="1125"/>
        <v>0</v>
      </c>
      <c r="K456" s="198">
        <f t="shared" si="16"/>
        <v>0</v>
      </c>
      <c r="L456" s="198">
        <f t="shared" ref="L456:M456" si="1126">SUM(L457:L463)</f>
        <v>0</v>
      </c>
      <c r="M456" s="198">
        <f t="shared" si="1126"/>
        <v>0</v>
      </c>
      <c r="N456" s="198">
        <f t="shared" si="18"/>
        <v>56.929</v>
      </c>
      <c r="O456" s="198">
        <f t="shared" ref="O456:P456" si="1127">SUM(O457:O463)</f>
        <v>0</v>
      </c>
      <c r="P456" s="198">
        <f t="shared" si="1127"/>
        <v>56.929</v>
      </c>
      <c r="Q456" s="198">
        <f t="shared" si="20"/>
        <v>0</v>
      </c>
      <c r="R456" s="198">
        <f t="shared" ref="R456:S456" si="1128">SUM(R457:R463)</f>
        <v>0</v>
      </c>
      <c r="S456" s="198">
        <f t="shared" si="1128"/>
        <v>0</v>
      </c>
      <c r="T456" s="198">
        <f t="shared" si="22"/>
        <v>0</v>
      </c>
      <c r="U456" s="198">
        <f t="shared" ref="U456:V456" si="1129">SUM(U457:U463)</f>
        <v>0</v>
      </c>
      <c r="V456" s="198">
        <f t="shared" si="1129"/>
        <v>0</v>
      </c>
      <c r="W456" s="198">
        <f t="shared" si="24"/>
        <v>0</v>
      </c>
      <c r="X456" s="198">
        <f t="shared" ref="X456:Y456" si="1130">SUM(X457:X463)</f>
        <v>0</v>
      </c>
      <c r="Y456" s="198">
        <f t="shared" si="1130"/>
        <v>0</v>
      </c>
      <c r="Z456" s="198">
        <f t="shared" si="26"/>
        <v>0</v>
      </c>
      <c r="AA456" s="198">
        <f t="shared" ref="AA456:AB456" si="1131">SUM(AA457:AA463)</f>
        <v>0</v>
      </c>
      <c r="AB456" s="198">
        <f t="shared" si="1131"/>
        <v>0</v>
      </c>
      <c r="AC456" s="198">
        <f t="shared" si="28"/>
        <v>0</v>
      </c>
      <c r="AD456" s="198">
        <f t="shared" ref="AD456:AE456" si="1132">SUM(AD457:AD463)</f>
        <v>0</v>
      </c>
      <c r="AE456" s="198">
        <f t="shared" si="1132"/>
        <v>0</v>
      </c>
      <c r="AF456" s="198">
        <f t="shared" si="30"/>
        <v>290.046</v>
      </c>
      <c r="AG456" s="200">
        <f t="shared" ref="AG456:AH456" si="1133">SUM(AG457:AG463)</f>
        <v>200</v>
      </c>
      <c r="AH456" s="200">
        <f t="shared" si="1133"/>
        <v>90.046</v>
      </c>
      <c r="AI456" s="201"/>
      <c r="AJ456" s="202">
        <f t="shared" si="32"/>
        <v>0</v>
      </c>
      <c r="AK456" s="200">
        <f t="shared" ref="AK456:AL456" si="1134">SUM(AK457:AK463)</f>
        <v>0</v>
      </c>
      <c r="AL456" s="200">
        <f t="shared" si="1134"/>
        <v>0</v>
      </c>
      <c r="AM456" s="200"/>
    </row>
    <row r="457" ht="15.75" hidden="1" customHeight="1" outlineLevel="2">
      <c r="A457" s="257"/>
      <c r="B457" s="258"/>
      <c r="C457" s="259"/>
      <c r="D457" s="206">
        <v>2015.0</v>
      </c>
      <c r="E457" s="270">
        <f t="shared" ref="E457:E463" si="1136">SUM(F457:G457)</f>
        <v>0</v>
      </c>
      <c r="F457" s="270">
        <f t="shared" ref="F457:G457" si="1135">I457+L457+O457+R457+U457+X457+AA457+AD457+AK457+AG457</f>
        <v>0</v>
      </c>
      <c r="G457" s="270">
        <f t="shared" si="1135"/>
        <v>0</v>
      </c>
      <c r="H457" s="252">
        <f t="shared" si="14"/>
        <v>0</v>
      </c>
      <c r="I457" s="251"/>
      <c r="J457" s="251"/>
      <c r="K457" s="252">
        <f t="shared" si="16"/>
        <v>0</v>
      </c>
      <c r="L457" s="251"/>
      <c r="M457" s="251"/>
      <c r="N457" s="252">
        <f t="shared" si="18"/>
        <v>0</v>
      </c>
      <c r="O457" s="251"/>
      <c r="P457" s="251"/>
      <c r="Q457" s="252">
        <f t="shared" si="20"/>
        <v>0</v>
      </c>
      <c r="R457" s="251"/>
      <c r="S457" s="251"/>
      <c r="T457" s="252">
        <f t="shared" si="22"/>
        <v>0</v>
      </c>
      <c r="U457" s="251"/>
      <c r="V457" s="251"/>
      <c r="W457" s="252">
        <f t="shared" si="24"/>
        <v>0</v>
      </c>
      <c r="X457" s="251"/>
      <c r="Y457" s="251"/>
      <c r="Z457" s="252">
        <f t="shared" si="26"/>
        <v>0</v>
      </c>
      <c r="AA457" s="251"/>
      <c r="AB457" s="251"/>
      <c r="AC457" s="252">
        <f t="shared" si="28"/>
        <v>0</v>
      </c>
      <c r="AD457" s="251"/>
      <c r="AE457" s="251"/>
      <c r="AF457" s="252">
        <f t="shared" si="30"/>
        <v>0</v>
      </c>
      <c r="AG457" s="251"/>
      <c r="AH457" s="251"/>
      <c r="AI457" s="255"/>
      <c r="AJ457" s="252">
        <f t="shared" si="32"/>
        <v>0</v>
      </c>
      <c r="AK457" s="251"/>
      <c r="AL457" s="251"/>
      <c r="AM457" s="251"/>
    </row>
    <row r="458" ht="15.75" hidden="1" customHeight="1" outlineLevel="2">
      <c r="A458" s="257"/>
      <c r="B458" s="258"/>
      <c r="C458" s="259"/>
      <c r="D458" s="206">
        <v>2016.0</v>
      </c>
      <c r="E458" s="270">
        <f t="shared" si="1136"/>
        <v>14.462</v>
      </c>
      <c r="F458" s="270">
        <f t="shared" ref="F458:G458" si="1137">I458+L458+O458+R458+U458+X458+AA458+AD458+AK458+AG458</f>
        <v>0</v>
      </c>
      <c r="G458" s="270">
        <f t="shared" si="1137"/>
        <v>14.462</v>
      </c>
      <c r="H458" s="252">
        <f t="shared" si="14"/>
        <v>0</v>
      </c>
      <c r="I458" s="251"/>
      <c r="J458" s="251"/>
      <c r="K458" s="252">
        <f t="shared" si="16"/>
        <v>0</v>
      </c>
      <c r="L458" s="251"/>
      <c r="M458" s="251"/>
      <c r="N458" s="252">
        <f t="shared" si="18"/>
        <v>14.462</v>
      </c>
      <c r="O458" s="251"/>
      <c r="P458" s="254">
        <v>14.462</v>
      </c>
      <c r="Q458" s="252">
        <f t="shared" si="20"/>
        <v>0</v>
      </c>
      <c r="R458" s="251"/>
      <c r="S458" s="251"/>
      <c r="T458" s="252">
        <f t="shared" si="22"/>
        <v>0</v>
      </c>
      <c r="U458" s="251"/>
      <c r="V458" s="251"/>
      <c r="W458" s="252">
        <f t="shared" si="24"/>
        <v>0</v>
      </c>
      <c r="X458" s="251"/>
      <c r="Y458" s="251"/>
      <c r="Z458" s="252">
        <f t="shared" si="26"/>
        <v>0</v>
      </c>
      <c r="AA458" s="251"/>
      <c r="AB458" s="251"/>
      <c r="AC458" s="252">
        <f t="shared" si="28"/>
        <v>0</v>
      </c>
      <c r="AD458" s="251"/>
      <c r="AE458" s="251"/>
      <c r="AF458" s="252">
        <f t="shared" si="30"/>
        <v>0</v>
      </c>
      <c r="AG458" s="251"/>
      <c r="AH458" s="251"/>
      <c r="AI458" s="255"/>
      <c r="AJ458" s="252">
        <f t="shared" si="32"/>
        <v>0</v>
      </c>
      <c r="AK458" s="251"/>
      <c r="AL458" s="251"/>
      <c r="AM458" s="251"/>
    </row>
    <row r="459" ht="15.75" hidden="1" customHeight="1" outlineLevel="2">
      <c r="A459" s="257"/>
      <c r="B459" s="258"/>
      <c r="C459" s="259"/>
      <c r="D459" s="206">
        <v>2017.0</v>
      </c>
      <c r="E459" s="270">
        <f t="shared" si="1136"/>
        <v>0</v>
      </c>
      <c r="F459" s="270">
        <f t="shared" ref="F459:G459" si="1138">I459+L459+O459+R459+U459+X459+AA459+AD459+AK459+AG459</f>
        <v>0</v>
      </c>
      <c r="G459" s="270">
        <f t="shared" si="1138"/>
        <v>0</v>
      </c>
      <c r="H459" s="252">
        <f t="shared" si="14"/>
        <v>0</v>
      </c>
      <c r="I459" s="251"/>
      <c r="J459" s="251"/>
      <c r="K459" s="252">
        <f t="shared" si="16"/>
        <v>0</v>
      </c>
      <c r="L459" s="251"/>
      <c r="M459" s="251"/>
      <c r="N459" s="252">
        <f t="shared" si="18"/>
        <v>0</v>
      </c>
      <c r="O459" s="251"/>
      <c r="P459" s="251"/>
      <c r="Q459" s="252">
        <f t="shared" si="20"/>
        <v>0</v>
      </c>
      <c r="R459" s="251"/>
      <c r="S459" s="251"/>
      <c r="T459" s="252">
        <f t="shared" si="22"/>
        <v>0</v>
      </c>
      <c r="U459" s="251"/>
      <c r="V459" s="251"/>
      <c r="W459" s="252">
        <f t="shared" si="24"/>
        <v>0</v>
      </c>
      <c r="X459" s="251"/>
      <c r="Y459" s="251"/>
      <c r="Z459" s="252">
        <f t="shared" si="26"/>
        <v>0</v>
      </c>
      <c r="AA459" s="251"/>
      <c r="AB459" s="251"/>
      <c r="AC459" s="252">
        <f t="shared" si="28"/>
        <v>0</v>
      </c>
      <c r="AD459" s="251"/>
      <c r="AE459" s="251"/>
      <c r="AF459" s="252">
        <f t="shared" si="30"/>
        <v>0</v>
      </c>
      <c r="AG459" s="251"/>
      <c r="AH459" s="251"/>
      <c r="AI459" s="255"/>
      <c r="AJ459" s="252">
        <f t="shared" si="32"/>
        <v>0</v>
      </c>
      <c r="AK459" s="251"/>
      <c r="AL459" s="251"/>
      <c r="AM459" s="251"/>
    </row>
    <row r="460" ht="15.75" hidden="1" customHeight="1" outlineLevel="2">
      <c r="A460" s="257"/>
      <c r="B460" s="258"/>
      <c r="C460" s="259"/>
      <c r="D460" s="206">
        <v>2018.0</v>
      </c>
      <c r="E460" s="270">
        <f t="shared" si="1136"/>
        <v>0</v>
      </c>
      <c r="F460" s="270">
        <f t="shared" ref="F460:G460" si="1139">I460+L460+O460+R460+U460+X460+AA460+AD460+AK460+AG460</f>
        <v>0</v>
      </c>
      <c r="G460" s="270">
        <f t="shared" si="1139"/>
        <v>0</v>
      </c>
      <c r="H460" s="252">
        <f t="shared" si="14"/>
        <v>0</v>
      </c>
      <c r="I460" s="251"/>
      <c r="J460" s="251"/>
      <c r="K460" s="252">
        <f t="shared" si="16"/>
        <v>0</v>
      </c>
      <c r="L460" s="251"/>
      <c r="M460" s="251"/>
      <c r="N460" s="252">
        <f t="shared" si="18"/>
        <v>0</v>
      </c>
      <c r="O460" s="251"/>
      <c r="P460" s="251"/>
      <c r="Q460" s="252">
        <f t="shared" si="20"/>
        <v>0</v>
      </c>
      <c r="R460" s="251"/>
      <c r="S460" s="251"/>
      <c r="T460" s="252">
        <f t="shared" si="22"/>
        <v>0</v>
      </c>
      <c r="U460" s="251"/>
      <c r="V460" s="251"/>
      <c r="W460" s="252">
        <f t="shared" si="24"/>
        <v>0</v>
      </c>
      <c r="X460" s="251"/>
      <c r="Y460" s="251"/>
      <c r="Z460" s="252">
        <f t="shared" si="26"/>
        <v>0</v>
      </c>
      <c r="AA460" s="251"/>
      <c r="AB460" s="251"/>
      <c r="AC460" s="252">
        <f t="shared" si="28"/>
        <v>0</v>
      </c>
      <c r="AD460" s="251"/>
      <c r="AE460" s="251"/>
      <c r="AF460" s="252">
        <f t="shared" si="30"/>
        <v>0</v>
      </c>
      <c r="AG460" s="251"/>
      <c r="AH460" s="251"/>
      <c r="AI460" s="255"/>
      <c r="AJ460" s="252">
        <f t="shared" si="32"/>
        <v>0</v>
      </c>
      <c r="AK460" s="251"/>
      <c r="AL460" s="251"/>
      <c r="AM460" s="251"/>
    </row>
    <row r="461" ht="15.75" hidden="1" customHeight="1" outlineLevel="2">
      <c r="A461" s="257"/>
      <c r="B461" s="258"/>
      <c r="C461" s="259"/>
      <c r="D461" s="206">
        <v>2019.0</v>
      </c>
      <c r="E461" s="270">
        <f t="shared" si="1136"/>
        <v>0</v>
      </c>
      <c r="F461" s="270">
        <f t="shared" ref="F461:G461" si="1140">I461+L461+O461+R461+U461+X461+AA461+AD461+AK461+AG461</f>
        <v>0</v>
      </c>
      <c r="G461" s="270">
        <f t="shared" si="1140"/>
        <v>0</v>
      </c>
      <c r="H461" s="252">
        <f t="shared" si="14"/>
        <v>0</v>
      </c>
      <c r="I461" s="251"/>
      <c r="J461" s="251"/>
      <c r="K461" s="252">
        <f t="shared" si="16"/>
        <v>0</v>
      </c>
      <c r="L461" s="251"/>
      <c r="M461" s="251"/>
      <c r="N461" s="252">
        <f t="shared" si="18"/>
        <v>0</v>
      </c>
      <c r="O461" s="251"/>
      <c r="P461" s="251"/>
      <c r="Q461" s="252">
        <f t="shared" si="20"/>
        <v>0</v>
      </c>
      <c r="R461" s="251"/>
      <c r="S461" s="251"/>
      <c r="T461" s="252">
        <f t="shared" si="22"/>
        <v>0</v>
      </c>
      <c r="U461" s="251"/>
      <c r="V461" s="251"/>
      <c r="W461" s="252">
        <f t="shared" si="24"/>
        <v>0</v>
      </c>
      <c r="X461" s="251"/>
      <c r="Y461" s="251"/>
      <c r="Z461" s="252">
        <f t="shared" si="26"/>
        <v>0</v>
      </c>
      <c r="AA461" s="251"/>
      <c r="AB461" s="251"/>
      <c r="AC461" s="252">
        <f t="shared" si="28"/>
        <v>0</v>
      </c>
      <c r="AD461" s="251"/>
      <c r="AE461" s="251"/>
      <c r="AF461" s="252">
        <f t="shared" si="30"/>
        <v>0</v>
      </c>
      <c r="AG461" s="251"/>
      <c r="AH461" s="251"/>
      <c r="AI461" s="255"/>
      <c r="AJ461" s="252">
        <f t="shared" si="32"/>
        <v>0</v>
      </c>
      <c r="AK461" s="251"/>
      <c r="AL461" s="251"/>
      <c r="AM461" s="251"/>
    </row>
    <row r="462" ht="15.75" hidden="1" customHeight="1" outlineLevel="2">
      <c r="A462" s="257"/>
      <c r="B462" s="258"/>
      <c r="C462" s="259"/>
      <c r="D462" s="206">
        <v>2020.0</v>
      </c>
      <c r="E462" s="270">
        <f t="shared" si="1136"/>
        <v>332.513</v>
      </c>
      <c r="F462" s="270">
        <f t="shared" ref="F462:G462" si="1141">I462+L462+O462+R462+U462+X462+AA462+AD462+AK462+AG462</f>
        <v>200</v>
      </c>
      <c r="G462" s="270">
        <f t="shared" si="1141"/>
        <v>132.513</v>
      </c>
      <c r="H462" s="252">
        <f t="shared" si="14"/>
        <v>0</v>
      </c>
      <c r="I462" s="251"/>
      <c r="J462" s="251"/>
      <c r="K462" s="252">
        <f t="shared" si="16"/>
        <v>0</v>
      </c>
      <c r="L462" s="251"/>
      <c r="M462" s="251"/>
      <c r="N462" s="252">
        <f t="shared" si="18"/>
        <v>42.467</v>
      </c>
      <c r="O462" s="251"/>
      <c r="P462" s="254">
        <v>42.467</v>
      </c>
      <c r="Q462" s="252">
        <f t="shared" si="20"/>
        <v>0</v>
      </c>
      <c r="R462" s="251"/>
      <c r="S462" s="251"/>
      <c r="T462" s="252">
        <f t="shared" si="22"/>
        <v>0</v>
      </c>
      <c r="U462" s="251"/>
      <c r="V462" s="251"/>
      <c r="W462" s="252">
        <f t="shared" si="24"/>
        <v>0</v>
      </c>
      <c r="X462" s="251"/>
      <c r="Y462" s="251"/>
      <c r="Z462" s="252">
        <f t="shared" si="26"/>
        <v>0</v>
      </c>
      <c r="AA462" s="251"/>
      <c r="AB462" s="251"/>
      <c r="AC462" s="252">
        <f t="shared" si="28"/>
        <v>0</v>
      </c>
      <c r="AD462" s="251"/>
      <c r="AE462" s="251"/>
      <c r="AF462" s="253">
        <f t="shared" si="30"/>
        <v>290.046</v>
      </c>
      <c r="AG462" s="254">
        <v>200.0</v>
      </c>
      <c r="AH462" s="254">
        <v>90.046</v>
      </c>
      <c r="AI462" s="256" t="s">
        <v>238</v>
      </c>
      <c r="AJ462" s="252">
        <f t="shared" si="32"/>
        <v>0</v>
      </c>
      <c r="AK462" s="251"/>
      <c r="AL462" s="251"/>
      <c r="AM462" s="251"/>
    </row>
    <row r="463" ht="15.75" hidden="1" customHeight="1" outlineLevel="2">
      <c r="A463" s="257"/>
      <c r="B463" s="258"/>
      <c r="C463" s="259"/>
      <c r="D463" s="213">
        <v>2021.0</v>
      </c>
      <c r="E463" s="270">
        <f t="shared" si="1136"/>
        <v>0</v>
      </c>
      <c r="F463" s="270">
        <f t="shared" ref="F463:G463" si="1142">I463+L463+O463+R463+U463+X463+AA463+AD463+AK463+AG463</f>
        <v>0</v>
      </c>
      <c r="G463" s="270">
        <f t="shared" si="1142"/>
        <v>0</v>
      </c>
      <c r="H463" s="252">
        <f t="shared" si="14"/>
        <v>0</v>
      </c>
      <c r="I463" s="251"/>
      <c r="J463" s="251"/>
      <c r="K463" s="252">
        <f t="shared" si="16"/>
        <v>0</v>
      </c>
      <c r="L463" s="251"/>
      <c r="M463" s="251"/>
      <c r="N463" s="252">
        <f t="shared" si="18"/>
        <v>0</v>
      </c>
      <c r="O463" s="251"/>
      <c r="P463" s="254"/>
      <c r="Q463" s="252">
        <f t="shared" si="20"/>
        <v>0</v>
      </c>
      <c r="R463" s="251"/>
      <c r="S463" s="251"/>
      <c r="T463" s="252">
        <f t="shared" si="22"/>
        <v>0</v>
      </c>
      <c r="U463" s="251"/>
      <c r="V463" s="251"/>
      <c r="W463" s="252">
        <f t="shared" si="24"/>
        <v>0</v>
      </c>
      <c r="X463" s="251"/>
      <c r="Y463" s="251"/>
      <c r="Z463" s="252">
        <f t="shared" si="26"/>
        <v>0</v>
      </c>
      <c r="AA463" s="251"/>
      <c r="AB463" s="251"/>
      <c r="AC463" s="252">
        <f t="shared" si="28"/>
        <v>0</v>
      </c>
      <c r="AD463" s="251"/>
      <c r="AE463" s="251"/>
      <c r="AF463" s="253">
        <f t="shared" si="30"/>
        <v>0</v>
      </c>
      <c r="AG463" s="254"/>
      <c r="AH463" s="254"/>
      <c r="AI463" s="255"/>
      <c r="AJ463" s="252">
        <f t="shared" si="32"/>
        <v>0</v>
      </c>
      <c r="AK463" s="251"/>
      <c r="AL463" s="251"/>
      <c r="AM463" s="251"/>
    </row>
    <row r="464" ht="15.75" hidden="1" customHeight="1" outlineLevel="1">
      <c r="A464" s="195">
        <v>55.0</v>
      </c>
      <c r="B464" s="196" t="s">
        <v>507</v>
      </c>
      <c r="C464" s="197" t="s">
        <v>508</v>
      </c>
      <c r="D464" s="198"/>
      <c r="E464" s="269">
        <f t="shared" ref="E464:G464" si="1143">SUM(E465:E471)</f>
        <v>278.68431</v>
      </c>
      <c r="F464" s="269">
        <f t="shared" si="1143"/>
        <v>99.74531</v>
      </c>
      <c r="G464" s="269">
        <f t="shared" si="1143"/>
        <v>178.939</v>
      </c>
      <c r="H464" s="198">
        <f t="shared" si="14"/>
        <v>0</v>
      </c>
      <c r="I464" s="198">
        <f t="shared" ref="I464:J464" si="1144">SUM(I465:I471)</f>
        <v>0</v>
      </c>
      <c r="J464" s="198">
        <f t="shared" si="1144"/>
        <v>0</v>
      </c>
      <c r="K464" s="198">
        <f t="shared" si="16"/>
        <v>0</v>
      </c>
      <c r="L464" s="198">
        <f t="shared" ref="L464:M464" si="1145">SUM(L465:L471)</f>
        <v>0</v>
      </c>
      <c r="M464" s="198">
        <f t="shared" si="1145"/>
        <v>0</v>
      </c>
      <c r="N464" s="198">
        <f t="shared" si="18"/>
        <v>0</v>
      </c>
      <c r="O464" s="198">
        <f t="shared" ref="O464:P464" si="1146">SUM(O465:O471)</f>
        <v>0</v>
      </c>
      <c r="P464" s="198">
        <f t="shared" si="1146"/>
        <v>0</v>
      </c>
      <c r="Q464" s="198">
        <f t="shared" si="20"/>
        <v>0</v>
      </c>
      <c r="R464" s="198">
        <f t="shared" ref="R464:S464" si="1147">SUM(R465:R471)</f>
        <v>0</v>
      </c>
      <c r="S464" s="198">
        <f t="shared" si="1147"/>
        <v>0</v>
      </c>
      <c r="T464" s="198">
        <f t="shared" si="22"/>
        <v>0</v>
      </c>
      <c r="U464" s="198">
        <f t="shared" ref="U464:V464" si="1148">SUM(U465:U471)</f>
        <v>0</v>
      </c>
      <c r="V464" s="198">
        <f t="shared" si="1148"/>
        <v>0</v>
      </c>
      <c r="W464" s="198">
        <f t="shared" si="24"/>
        <v>0</v>
      </c>
      <c r="X464" s="198">
        <f t="shared" ref="X464:Y464" si="1149">SUM(X465:X471)</f>
        <v>0</v>
      </c>
      <c r="Y464" s="198">
        <f t="shared" si="1149"/>
        <v>0</v>
      </c>
      <c r="Z464" s="198">
        <f t="shared" si="26"/>
        <v>0</v>
      </c>
      <c r="AA464" s="198">
        <f t="shared" ref="AA464:AB464" si="1150">SUM(AA465:AA471)</f>
        <v>0</v>
      </c>
      <c r="AB464" s="198">
        <f t="shared" si="1150"/>
        <v>0</v>
      </c>
      <c r="AC464" s="198">
        <f t="shared" si="28"/>
        <v>0</v>
      </c>
      <c r="AD464" s="198">
        <f t="shared" ref="AD464:AE464" si="1151">SUM(AD465:AD471)</f>
        <v>0</v>
      </c>
      <c r="AE464" s="198">
        <f t="shared" si="1151"/>
        <v>0</v>
      </c>
      <c r="AF464" s="198">
        <f t="shared" si="30"/>
        <v>278.68431</v>
      </c>
      <c r="AG464" s="200">
        <f t="shared" ref="AG464:AH464" si="1152">SUM(AG465:AG471)</f>
        <v>99.74531</v>
      </c>
      <c r="AH464" s="200">
        <f t="shared" si="1152"/>
        <v>178.939</v>
      </c>
      <c r="AI464" s="201"/>
      <c r="AJ464" s="202">
        <f t="shared" si="32"/>
        <v>0</v>
      </c>
      <c r="AK464" s="200">
        <f t="shared" ref="AK464:AL464" si="1153">SUM(AK465:AK471)</f>
        <v>0</v>
      </c>
      <c r="AL464" s="200">
        <f t="shared" si="1153"/>
        <v>0</v>
      </c>
      <c r="AM464" s="200"/>
    </row>
    <row r="465" ht="15.75" hidden="1" customHeight="1" outlineLevel="2">
      <c r="A465" s="257"/>
      <c r="B465" s="258"/>
      <c r="C465" s="259"/>
      <c r="D465" s="206">
        <v>2015.0</v>
      </c>
      <c r="E465" s="270">
        <f t="shared" ref="E465:E471" si="1155">SUM(F465:G465)</f>
        <v>0</v>
      </c>
      <c r="F465" s="270">
        <f t="shared" ref="F465:G465" si="1154">I465+L465+O465+R465+U465+X465+AA465+AD465+AK465+AG465</f>
        <v>0</v>
      </c>
      <c r="G465" s="270">
        <f t="shared" si="1154"/>
        <v>0</v>
      </c>
      <c r="H465" s="252">
        <f t="shared" si="14"/>
        <v>0</v>
      </c>
      <c r="I465" s="251"/>
      <c r="J465" s="251"/>
      <c r="K465" s="252">
        <f t="shared" si="16"/>
        <v>0</v>
      </c>
      <c r="L465" s="251"/>
      <c r="M465" s="251"/>
      <c r="N465" s="252">
        <f t="shared" si="18"/>
        <v>0</v>
      </c>
      <c r="O465" s="251"/>
      <c r="P465" s="251"/>
      <c r="Q465" s="252">
        <f t="shared" si="20"/>
        <v>0</v>
      </c>
      <c r="R465" s="251"/>
      <c r="S465" s="251"/>
      <c r="T465" s="252">
        <f t="shared" si="22"/>
        <v>0</v>
      </c>
      <c r="U465" s="251"/>
      <c r="V465" s="251"/>
      <c r="W465" s="252">
        <f t="shared" si="24"/>
        <v>0</v>
      </c>
      <c r="X465" s="251"/>
      <c r="Y465" s="251"/>
      <c r="Z465" s="252">
        <f t="shared" si="26"/>
        <v>0</v>
      </c>
      <c r="AA465" s="251"/>
      <c r="AB465" s="251"/>
      <c r="AC465" s="252">
        <f t="shared" si="28"/>
        <v>0</v>
      </c>
      <c r="AD465" s="251"/>
      <c r="AE465" s="251"/>
      <c r="AF465" s="252">
        <f t="shared" si="30"/>
        <v>0</v>
      </c>
      <c r="AG465" s="251"/>
      <c r="AH465" s="251"/>
      <c r="AI465" s="255"/>
      <c r="AJ465" s="252">
        <f t="shared" si="32"/>
        <v>0</v>
      </c>
      <c r="AK465" s="251"/>
      <c r="AL465" s="251"/>
      <c r="AM465" s="251"/>
    </row>
    <row r="466" ht="15.75" hidden="1" customHeight="1" outlineLevel="2">
      <c r="A466" s="257"/>
      <c r="B466" s="258"/>
      <c r="C466" s="259"/>
      <c r="D466" s="206">
        <v>2016.0</v>
      </c>
      <c r="E466" s="270">
        <f t="shared" si="1155"/>
        <v>0</v>
      </c>
      <c r="F466" s="270">
        <f t="shared" ref="F466:G466" si="1156">I466+L466+O466+R466+U466+X466+AA466+AD466+AK466+AG466</f>
        <v>0</v>
      </c>
      <c r="G466" s="270">
        <f t="shared" si="1156"/>
        <v>0</v>
      </c>
      <c r="H466" s="252">
        <f t="shared" si="14"/>
        <v>0</v>
      </c>
      <c r="I466" s="251"/>
      <c r="J466" s="251"/>
      <c r="K466" s="252">
        <f t="shared" si="16"/>
        <v>0</v>
      </c>
      <c r="L466" s="251"/>
      <c r="M466" s="251"/>
      <c r="N466" s="252">
        <f t="shared" si="18"/>
        <v>0</v>
      </c>
      <c r="O466" s="251"/>
      <c r="P466" s="251"/>
      <c r="Q466" s="252">
        <f t="shared" si="20"/>
        <v>0</v>
      </c>
      <c r="R466" s="251"/>
      <c r="S466" s="251"/>
      <c r="T466" s="252">
        <f t="shared" si="22"/>
        <v>0</v>
      </c>
      <c r="U466" s="251"/>
      <c r="V466" s="251"/>
      <c r="W466" s="252">
        <f t="shared" si="24"/>
        <v>0</v>
      </c>
      <c r="X466" s="251"/>
      <c r="Y466" s="251"/>
      <c r="Z466" s="252">
        <f t="shared" si="26"/>
        <v>0</v>
      </c>
      <c r="AA466" s="251"/>
      <c r="AB466" s="251"/>
      <c r="AC466" s="252">
        <f t="shared" si="28"/>
        <v>0</v>
      </c>
      <c r="AD466" s="251"/>
      <c r="AE466" s="251"/>
      <c r="AF466" s="252">
        <f t="shared" si="30"/>
        <v>0</v>
      </c>
      <c r="AG466" s="251"/>
      <c r="AH466" s="251"/>
      <c r="AI466" s="255"/>
      <c r="AJ466" s="252">
        <f t="shared" si="32"/>
        <v>0</v>
      </c>
      <c r="AK466" s="251"/>
      <c r="AL466" s="251"/>
      <c r="AM466" s="251"/>
    </row>
    <row r="467" ht="15.75" hidden="1" customHeight="1" outlineLevel="2">
      <c r="A467" s="257"/>
      <c r="B467" s="258"/>
      <c r="C467" s="259"/>
      <c r="D467" s="206">
        <v>2017.0</v>
      </c>
      <c r="E467" s="270">
        <f t="shared" si="1155"/>
        <v>0</v>
      </c>
      <c r="F467" s="270">
        <f t="shared" ref="F467:G467" si="1157">I467+L467+O467+R467+U467+X467+AA467+AD467+AK467+AG467</f>
        <v>0</v>
      </c>
      <c r="G467" s="270">
        <f t="shared" si="1157"/>
        <v>0</v>
      </c>
      <c r="H467" s="252">
        <f t="shared" si="14"/>
        <v>0</v>
      </c>
      <c r="I467" s="251"/>
      <c r="J467" s="251"/>
      <c r="K467" s="252">
        <f t="shared" si="16"/>
        <v>0</v>
      </c>
      <c r="L467" s="251"/>
      <c r="M467" s="251"/>
      <c r="N467" s="252">
        <f t="shared" si="18"/>
        <v>0</v>
      </c>
      <c r="O467" s="251"/>
      <c r="P467" s="251"/>
      <c r="Q467" s="252">
        <f t="shared" si="20"/>
        <v>0</v>
      </c>
      <c r="R467" s="251"/>
      <c r="S467" s="251"/>
      <c r="T467" s="252">
        <f t="shared" si="22"/>
        <v>0</v>
      </c>
      <c r="U467" s="251"/>
      <c r="V467" s="251"/>
      <c r="W467" s="252">
        <f t="shared" si="24"/>
        <v>0</v>
      </c>
      <c r="X467" s="251"/>
      <c r="Y467" s="251"/>
      <c r="Z467" s="252">
        <f t="shared" si="26"/>
        <v>0</v>
      </c>
      <c r="AA467" s="251"/>
      <c r="AB467" s="251"/>
      <c r="AC467" s="252">
        <f t="shared" si="28"/>
        <v>0</v>
      </c>
      <c r="AD467" s="251"/>
      <c r="AE467" s="251"/>
      <c r="AF467" s="252">
        <f t="shared" si="30"/>
        <v>0</v>
      </c>
      <c r="AG467" s="251"/>
      <c r="AH467" s="251"/>
      <c r="AI467" s="255"/>
      <c r="AJ467" s="252">
        <f t="shared" si="32"/>
        <v>0</v>
      </c>
      <c r="AK467" s="251"/>
      <c r="AL467" s="251"/>
      <c r="AM467" s="251"/>
    </row>
    <row r="468" ht="15.75" hidden="1" customHeight="1" outlineLevel="2">
      <c r="A468" s="257"/>
      <c r="B468" s="258"/>
      <c r="C468" s="259"/>
      <c r="D468" s="206">
        <v>2018.0</v>
      </c>
      <c r="E468" s="270">
        <f t="shared" si="1155"/>
        <v>0</v>
      </c>
      <c r="F468" s="270">
        <f t="shared" ref="F468:G468" si="1158">I468+L468+O468+R468+U468+X468+AA468+AD468+AK468+AG468</f>
        <v>0</v>
      </c>
      <c r="G468" s="270">
        <f t="shared" si="1158"/>
        <v>0</v>
      </c>
      <c r="H468" s="252">
        <f t="shared" si="14"/>
        <v>0</v>
      </c>
      <c r="I468" s="251"/>
      <c r="J468" s="251"/>
      <c r="K468" s="252">
        <f t="shared" si="16"/>
        <v>0</v>
      </c>
      <c r="L468" s="251"/>
      <c r="M468" s="251"/>
      <c r="N468" s="252">
        <f t="shared" si="18"/>
        <v>0</v>
      </c>
      <c r="O468" s="251"/>
      <c r="P468" s="251"/>
      <c r="Q468" s="252">
        <f t="shared" si="20"/>
        <v>0</v>
      </c>
      <c r="R468" s="251"/>
      <c r="S468" s="251"/>
      <c r="T468" s="252">
        <f t="shared" si="22"/>
        <v>0</v>
      </c>
      <c r="U468" s="251"/>
      <c r="V468" s="251"/>
      <c r="W468" s="252">
        <f t="shared" si="24"/>
        <v>0</v>
      </c>
      <c r="X468" s="251"/>
      <c r="Y468" s="251"/>
      <c r="Z468" s="252">
        <f t="shared" si="26"/>
        <v>0</v>
      </c>
      <c r="AA468" s="251"/>
      <c r="AB468" s="251"/>
      <c r="AC468" s="252">
        <f t="shared" si="28"/>
        <v>0</v>
      </c>
      <c r="AD468" s="251"/>
      <c r="AE468" s="251"/>
      <c r="AF468" s="252">
        <f t="shared" si="30"/>
        <v>0</v>
      </c>
      <c r="AG468" s="251"/>
      <c r="AH468" s="251"/>
      <c r="AI468" s="255"/>
      <c r="AJ468" s="252">
        <f t="shared" si="32"/>
        <v>0</v>
      </c>
      <c r="AK468" s="251"/>
      <c r="AL468" s="251"/>
      <c r="AM468" s="251"/>
    </row>
    <row r="469" ht="15.75" hidden="1" customHeight="1" outlineLevel="2">
      <c r="A469" s="257"/>
      <c r="B469" s="258"/>
      <c r="C469" s="259"/>
      <c r="D469" s="206">
        <v>2019.0</v>
      </c>
      <c r="E469" s="270">
        <f t="shared" si="1155"/>
        <v>99.74531</v>
      </c>
      <c r="F469" s="270">
        <f t="shared" ref="F469:G469" si="1159">I469+L469+O469+R469+U469+X469+AA469+AD469+AK469+AG469</f>
        <v>99.74531</v>
      </c>
      <c r="G469" s="270">
        <f t="shared" si="1159"/>
        <v>0</v>
      </c>
      <c r="H469" s="252">
        <f t="shared" si="14"/>
        <v>0</v>
      </c>
      <c r="I469" s="251"/>
      <c r="J469" s="251"/>
      <c r="K469" s="252">
        <f t="shared" si="16"/>
        <v>0</v>
      </c>
      <c r="L469" s="251"/>
      <c r="M469" s="251"/>
      <c r="N469" s="252">
        <f t="shared" si="18"/>
        <v>0</v>
      </c>
      <c r="O469" s="251"/>
      <c r="P469" s="251"/>
      <c r="Q469" s="252">
        <f t="shared" si="20"/>
        <v>0</v>
      </c>
      <c r="R469" s="251"/>
      <c r="S469" s="251"/>
      <c r="T469" s="252">
        <f t="shared" si="22"/>
        <v>0</v>
      </c>
      <c r="U469" s="251"/>
      <c r="V469" s="251"/>
      <c r="W469" s="252">
        <f t="shared" si="24"/>
        <v>0</v>
      </c>
      <c r="X469" s="251"/>
      <c r="Y469" s="251"/>
      <c r="Z469" s="252">
        <f t="shared" si="26"/>
        <v>0</v>
      </c>
      <c r="AA469" s="251"/>
      <c r="AB469" s="251"/>
      <c r="AC469" s="252">
        <f t="shared" si="28"/>
        <v>0</v>
      </c>
      <c r="AD469" s="251"/>
      <c r="AE469" s="251"/>
      <c r="AF469" s="253">
        <f t="shared" si="30"/>
        <v>99.74531</v>
      </c>
      <c r="AG469" s="254">
        <v>99.74531</v>
      </c>
      <c r="AH469" s="251"/>
      <c r="AI469" s="256" t="s">
        <v>509</v>
      </c>
      <c r="AJ469" s="252">
        <f t="shared" si="32"/>
        <v>0</v>
      </c>
      <c r="AK469" s="251"/>
      <c r="AL469" s="251"/>
      <c r="AM469" s="251"/>
    </row>
    <row r="470" ht="15.75" hidden="1" customHeight="1" outlineLevel="2">
      <c r="A470" s="257"/>
      <c r="B470" s="258"/>
      <c r="C470" s="259"/>
      <c r="D470" s="206">
        <v>2020.0</v>
      </c>
      <c r="E470" s="270">
        <f t="shared" si="1155"/>
        <v>178.939</v>
      </c>
      <c r="F470" s="270">
        <f t="shared" ref="F470:G470" si="1160">I470+L470+O470+R470+U470+X470+AA470+AD470+AK470+AG470</f>
        <v>0</v>
      </c>
      <c r="G470" s="270">
        <f t="shared" si="1160"/>
        <v>178.939</v>
      </c>
      <c r="H470" s="252">
        <f t="shared" si="14"/>
        <v>0</v>
      </c>
      <c r="I470" s="251"/>
      <c r="J470" s="251"/>
      <c r="K470" s="252">
        <f t="shared" si="16"/>
        <v>0</v>
      </c>
      <c r="L470" s="251"/>
      <c r="M470" s="251"/>
      <c r="N470" s="252">
        <f t="shared" si="18"/>
        <v>0</v>
      </c>
      <c r="O470" s="251"/>
      <c r="P470" s="251"/>
      <c r="Q470" s="252">
        <f t="shared" si="20"/>
        <v>0</v>
      </c>
      <c r="R470" s="251"/>
      <c r="S470" s="251"/>
      <c r="T470" s="252">
        <f t="shared" si="22"/>
        <v>0</v>
      </c>
      <c r="U470" s="251"/>
      <c r="V470" s="251"/>
      <c r="W470" s="252">
        <f t="shared" si="24"/>
        <v>0</v>
      </c>
      <c r="X470" s="251"/>
      <c r="Y470" s="251"/>
      <c r="Z470" s="252">
        <f t="shared" si="26"/>
        <v>0</v>
      </c>
      <c r="AA470" s="251"/>
      <c r="AB470" s="251"/>
      <c r="AC470" s="252">
        <f t="shared" si="28"/>
        <v>0</v>
      </c>
      <c r="AD470" s="251"/>
      <c r="AE470" s="251"/>
      <c r="AF470" s="252">
        <f t="shared" si="30"/>
        <v>178.939</v>
      </c>
      <c r="AG470" s="251"/>
      <c r="AH470" s="254">
        <v>178.939</v>
      </c>
      <c r="AI470" s="255"/>
      <c r="AJ470" s="252">
        <f t="shared" si="32"/>
        <v>0</v>
      </c>
      <c r="AK470" s="251"/>
      <c r="AL470" s="251"/>
      <c r="AM470" s="251"/>
    </row>
    <row r="471" ht="15.75" hidden="1" customHeight="1" outlineLevel="2">
      <c r="A471" s="257"/>
      <c r="B471" s="258"/>
      <c r="C471" s="259"/>
      <c r="D471" s="213">
        <v>2021.0</v>
      </c>
      <c r="E471" s="270">
        <f t="shared" si="1155"/>
        <v>0</v>
      </c>
      <c r="F471" s="270">
        <f t="shared" ref="F471:G471" si="1161">I471+L471+O471+R471+U471+X471+AA471+AD471+AK471+AG471</f>
        <v>0</v>
      </c>
      <c r="G471" s="270">
        <f t="shared" si="1161"/>
        <v>0</v>
      </c>
      <c r="H471" s="252">
        <f t="shared" si="14"/>
        <v>0</v>
      </c>
      <c r="I471" s="251"/>
      <c r="J471" s="251"/>
      <c r="K471" s="252">
        <f t="shared" si="16"/>
        <v>0</v>
      </c>
      <c r="L471" s="251"/>
      <c r="M471" s="251"/>
      <c r="N471" s="252">
        <f t="shared" si="18"/>
        <v>0</v>
      </c>
      <c r="O471" s="251"/>
      <c r="P471" s="251"/>
      <c r="Q471" s="252">
        <f t="shared" si="20"/>
        <v>0</v>
      </c>
      <c r="R471" s="251"/>
      <c r="S471" s="251"/>
      <c r="T471" s="252">
        <f t="shared" si="22"/>
        <v>0</v>
      </c>
      <c r="U471" s="251"/>
      <c r="V471" s="251"/>
      <c r="W471" s="252">
        <f t="shared" si="24"/>
        <v>0</v>
      </c>
      <c r="X471" s="251"/>
      <c r="Y471" s="251"/>
      <c r="Z471" s="252">
        <f t="shared" si="26"/>
        <v>0</v>
      </c>
      <c r="AA471" s="251"/>
      <c r="AB471" s="251"/>
      <c r="AC471" s="252">
        <f t="shared" si="28"/>
        <v>0</v>
      </c>
      <c r="AD471" s="251"/>
      <c r="AE471" s="251"/>
      <c r="AF471" s="252">
        <f t="shared" si="30"/>
        <v>0</v>
      </c>
      <c r="AG471" s="251"/>
      <c r="AH471" s="254"/>
      <c r="AI471" s="255"/>
      <c r="AJ471" s="252">
        <f t="shared" si="32"/>
        <v>0</v>
      </c>
      <c r="AK471" s="251"/>
      <c r="AL471" s="251"/>
      <c r="AM471" s="251"/>
    </row>
    <row r="472" ht="15.75" hidden="1" customHeight="1" outlineLevel="1">
      <c r="A472" s="195">
        <v>56.0</v>
      </c>
      <c r="B472" s="196" t="s">
        <v>510</v>
      </c>
      <c r="C472" s="197" t="s">
        <v>511</v>
      </c>
      <c r="D472" s="198"/>
      <c r="E472" s="269">
        <f t="shared" ref="E472:G472" si="1162">SUM(E473:E479)</f>
        <v>476.5697</v>
      </c>
      <c r="F472" s="269">
        <f t="shared" si="1162"/>
        <v>0</v>
      </c>
      <c r="G472" s="269">
        <f t="shared" si="1162"/>
        <v>476.5697</v>
      </c>
      <c r="H472" s="198">
        <f t="shared" si="14"/>
        <v>150.355</v>
      </c>
      <c r="I472" s="198">
        <f t="shared" ref="I472:J472" si="1163">SUM(I473:I479)</f>
        <v>0</v>
      </c>
      <c r="J472" s="198">
        <f t="shared" si="1163"/>
        <v>150.355</v>
      </c>
      <c r="K472" s="198">
        <f t="shared" si="16"/>
        <v>49.987</v>
      </c>
      <c r="L472" s="198">
        <f t="shared" ref="L472:M472" si="1164">SUM(L473:L479)</f>
        <v>0</v>
      </c>
      <c r="M472" s="198">
        <f t="shared" si="1164"/>
        <v>49.987</v>
      </c>
      <c r="N472" s="198">
        <f t="shared" si="18"/>
        <v>0</v>
      </c>
      <c r="O472" s="198">
        <f t="shared" ref="O472:P472" si="1165">SUM(O473:O479)</f>
        <v>0</v>
      </c>
      <c r="P472" s="198">
        <f t="shared" si="1165"/>
        <v>0</v>
      </c>
      <c r="Q472" s="198">
        <f t="shared" si="20"/>
        <v>194.161</v>
      </c>
      <c r="R472" s="198">
        <f t="shared" ref="R472:S472" si="1166">SUM(R473:R479)</f>
        <v>0</v>
      </c>
      <c r="S472" s="198">
        <f t="shared" si="1166"/>
        <v>194.161</v>
      </c>
      <c r="T472" s="198">
        <f t="shared" si="22"/>
        <v>0</v>
      </c>
      <c r="U472" s="198">
        <f t="shared" ref="U472:V472" si="1167">SUM(U473:U479)</f>
        <v>0</v>
      </c>
      <c r="V472" s="198">
        <f t="shared" si="1167"/>
        <v>0</v>
      </c>
      <c r="W472" s="198">
        <f t="shared" si="24"/>
        <v>0</v>
      </c>
      <c r="X472" s="198">
        <f t="shared" ref="X472:Y472" si="1168">SUM(X473:X479)</f>
        <v>0</v>
      </c>
      <c r="Y472" s="198">
        <f t="shared" si="1168"/>
        <v>0</v>
      </c>
      <c r="Z472" s="198">
        <f t="shared" si="26"/>
        <v>0</v>
      </c>
      <c r="AA472" s="198">
        <f t="shared" ref="AA472:AB472" si="1169">SUM(AA473:AA479)</f>
        <v>0</v>
      </c>
      <c r="AB472" s="198">
        <f t="shared" si="1169"/>
        <v>0</v>
      </c>
      <c r="AC472" s="198">
        <f t="shared" si="28"/>
        <v>49.6127</v>
      </c>
      <c r="AD472" s="198">
        <f t="shared" ref="AD472:AE472" si="1170">SUM(AD473:AD479)</f>
        <v>0</v>
      </c>
      <c r="AE472" s="198">
        <f t="shared" si="1170"/>
        <v>49.6127</v>
      </c>
      <c r="AF472" s="198">
        <f t="shared" si="30"/>
        <v>32.454</v>
      </c>
      <c r="AG472" s="200">
        <f t="shared" ref="AG472:AH472" si="1171">SUM(AG473:AG479)</f>
        <v>0</v>
      </c>
      <c r="AH472" s="200">
        <f t="shared" si="1171"/>
        <v>32.454</v>
      </c>
      <c r="AI472" s="201"/>
      <c r="AJ472" s="202">
        <f t="shared" si="32"/>
        <v>0</v>
      </c>
      <c r="AK472" s="200">
        <f t="shared" ref="AK472:AL472" si="1172">SUM(AK473:AK479)</f>
        <v>0</v>
      </c>
      <c r="AL472" s="200">
        <f t="shared" si="1172"/>
        <v>0</v>
      </c>
      <c r="AM472" s="200"/>
    </row>
    <row r="473" ht="15.75" hidden="1" customHeight="1" outlineLevel="2">
      <c r="A473" s="257"/>
      <c r="B473" s="258"/>
      <c r="C473" s="259"/>
      <c r="D473" s="206">
        <v>2015.0</v>
      </c>
      <c r="E473" s="270">
        <f t="shared" ref="E473:E479" si="1174">SUM(F473:G473)</f>
        <v>0</v>
      </c>
      <c r="F473" s="270">
        <f t="shared" ref="F473:G473" si="1173">I473+L473+O473+R473+U473+X473+AA473+AD473+AK473+AG473</f>
        <v>0</v>
      </c>
      <c r="G473" s="270">
        <f t="shared" si="1173"/>
        <v>0</v>
      </c>
      <c r="H473" s="252">
        <f t="shared" si="14"/>
        <v>0</v>
      </c>
      <c r="I473" s="251"/>
      <c r="J473" s="251"/>
      <c r="K473" s="252">
        <f t="shared" si="16"/>
        <v>0</v>
      </c>
      <c r="L473" s="251"/>
      <c r="M473" s="251"/>
      <c r="N473" s="252">
        <f t="shared" si="18"/>
        <v>0</v>
      </c>
      <c r="O473" s="251"/>
      <c r="P473" s="251"/>
      <c r="Q473" s="252">
        <f t="shared" si="20"/>
        <v>0</v>
      </c>
      <c r="R473" s="251"/>
      <c r="S473" s="251"/>
      <c r="T473" s="252">
        <f t="shared" si="22"/>
        <v>0</v>
      </c>
      <c r="U473" s="251"/>
      <c r="V473" s="251"/>
      <c r="W473" s="252">
        <f t="shared" si="24"/>
        <v>0</v>
      </c>
      <c r="X473" s="251"/>
      <c r="Y473" s="251"/>
      <c r="Z473" s="252">
        <f t="shared" si="26"/>
        <v>0</v>
      </c>
      <c r="AA473" s="251"/>
      <c r="AB473" s="251"/>
      <c r="AC473" s="252">
        <f t="shared" si="28"/>
        <v>0</v>
      </c>
      <c r="AD473" s="251"/>
      <c r="AE473" s="251"/>
      <c r="AF473" s="252">
        <f t="shared" si="30"/>
        <v>0</v>
      </c>
      <c r="AG473" s="251"/>
      <c r="AH473" s="251"/>
      <c r="AI473" s="255"/>
      <c r="AJ473" s="252">
        <f t="shared" si="32"/>
        <v>0</v>
      </c>
      <c r="AK473" s="251"/>
      <c r="AL473" s="251"/>
      <c r="AM473" s="251"/>
    </row>
    <row r="474" ht="15.75" hidden="1" customHeight="1" outlineLevel="2">
      <c r="A474" s="257"/>
      <c r="B474" s="258"/>
      <c r="C474" s="259"/>
      <c r="D474" s="206">
        <v>2016.0</v>
      </c>
      <c r="E474" s="270">
        <f t="shared" si="1174"/>
        <v>49.6127</v>
      </c>
      <c r="F474" s="270">
        <f t="shared" ref="F474:G474" si="1175">I474+L474+O474+R474+U474+X474+AA474+AD474+AK474+AG474</f>
        <v>0</v>
      </c>
      <c r="G474" s="270">
        <f t="shared" si="1175"/>
        <v>49.6127</v>
      </c>
      <c r="H474" s="252">
        <f t="shared" si="14"/>
        <v>0</v>
      </c>
      <c r="I474" s="251"/>
      <c r="J474" s="251"/>
      <c r="K474" s="252">
        <f t="shared" si="16"/>
        <v>0</v>
      </c>
      <c r="L474" s="251"/>
      <c r="M474" s="251"/>
      <c r="N474" s="252">
        <f t="shared" si="18"/>
        <v>0</v>
      </c>
      <c r="O474" s="251"/>
      <c r="P474" s="251"/>
      <c r="Q474" s="252">
        <f t="shared" si="20"/>
        <v>0</v>
      </c>
      <c r="R474" s="251"/>
      <c r="S474" s="251"/>
      <c r="T474" s="252">
        <f t="shared" si="22"/>
        <v>0</v>
      </c>
      <c r="U474" s="251"/>
      <c r="V474" s="251"/>
      <c r="W474" s="252">
        <f t="shared" si="24"/>
        <v>0</v>
      </c>
      <c r="X474" s="251"/>
      <c r="Y474" s="251"/>
      <c r="Z474" s="252">
        <f t="shared" si="26"/>
        <v>0</v>
      </c>
      <c r="AA474" s="251"/>
      <c r="AB474" s="251"/>
      <c r="AC474" s="252">
        <f t="shared" si="28"/>
        <v>49.6127</v>
      </c>
      <c r="AD474" s="251"/>
      <c r="AE474" s="254">
        <v>49.6127</v>
      </c>
      <c r="AF474" s="252">
        <f t="shared" si="30"/>
        <v>0</v>
      </c>
      <c r="AG474" s="251"/>
      <c r="AH474" s="251"/>
      <c r="AI474" s="255"/>
      <c r="AJ474" s="252">
        <f t="shared" si="32"/>
        <v>0</v>
      </c>
      <c r="AK474" s="251"/>
      <c r="AL474" s="251"/>
      <c r="AM474" s="251"/>
    </row>
    <row r="475" ht="15.75" hidden="1" customHeight="1" outlineLevel="2">
      <c r="A475" s="257"/>
      <c r="B475" s="258"/>
      <c r="C475" s="259"/>
      <c r="D475" s="206">
        <v>2017.0</v>
      </c>
      <c r="E475" s="270">
        <f t="shared" si="1174"/>
        <v>49.987</v>
      </c>
      <c r="F475" s="270">
        <f t="shared" ref="F475:G475" si="1176">I475+L475+O475+R475+U475+X475+AA475+AD475+AK475+AG475</f>
        <v>0</v>
      </c>
      <c r="G475" s="270">
        <f t="shared" si="1176"/>
        <v>49.987</v>
      </c>
      <c r="H475" s="252">
        <f t="shared" si="14"/>
        <v>0</v>
      </c>
      <c r="I475" s="251"/>
      <c r="J475" s="251"/>
      <c r="K475" s="252">
        <f t="shared" si="16"/>
        <v>49.987</v>
      </c>
      <c r="L475" s="251"/>
      <c r="M475" s="254">
        <v>49.987</v>
      </c>
      <c r="N475" s="252">
        <f t="shared" si="18"/>
        <v>0</v>
      </c>
      <c r="O475" s="251"/>
      <c r="P475" s="251"/>
      <c r="Q475" s="252">
        <f t="shared" si="20"/>
        <v>0</v>
      </c>
      <c r="R475" s="251"/>
      <c r="S475" s="251"/>
      <c r="T475" s="252">
        <f t="shared" si="22"/>
        <v>0</v>
      </c>
      <c r="U475" s="251"/>
      <c r="V475" s="251"/>
      <c r="W475" s="252">
        <f t="shared" si="24"/>
        <v>0</v>
      </c>
      <c r="X475" s="251"/>
      <c r="Y475" s="251"/>
      <c r="Z475" s="252">
        <f t="shared" si="26"/>
        <v>0</v>
      </c>
      <c r="AA475" s="251"/>
      <c r="AB475" s="251"/>
      <c r="AC475" s="252">
        <f t="shared" si="28"/>
        <v>0</v>
      </c>
      <c r="AD475" s="251"/>
      <c r="AE475" s="251"/>
      <c r="AF475" s="252">
        <f t="shared" si="30"/>
        <v>0</v>
      </c>
      <c r="AG475" s="251"/>
      <c r="AH475" s="251"/>
      <c r="AI475" s="255"/>
      <c r="AJ475" s="252">
        <f t="shared" si="32"/>
        <v>0</v>
      </c>
      <c r="AK475" s="251"/>
      <c r="AL475" s="251"/>
      <c r="AM475" s="251"/>
    </row>
    <row r="476" ht="15.75" hidden="1" customHeight="1" outlineLevel="2">
      <c r="A476" s="257"/>
      <c r="B476" s="258"/>
      <c r="C476" s="259"/>
      <c r="D476" s="206">
        <v>2018.0</v>
      </c>
      <c r="E476" s="270">
        <f t="shared" si="1174"/>
        <v>0</v>
      </c>
      <c r="F476" s="270">
        <f t="shared" ref="F476:G476" si="1177">I476+L476+O476+R476+U476+X476+AA476+AD476+AK476+AG476</f>
        <v>0</v>
      </c>
      <c r="G476" s="270">
        <f t="shared" si="1177"/>
        <v>0</v>
      </c>
      <c r="H476" s="252">
        <f t="shared" si="14"/>
        <v>0</v>
      </c>
      <c r="I476" s="251"/>
      <c r="J476" s="251"/>
      <c r="K476" s="252">
        <f t="shared" si="16"/>
        <v>0</v>
      </c>
      <c r="L476" s="251"/>
      <c r="M476" s="251"/>
      <c r="N476" s="252">
        <f t="shared" si="18"/>
        <v>0</v>
      </c>
      <c r="O476" s="251"/>
      <c r="P476" s="251"/>
      <c r="Q476" s="252">
        <f t="shared" si="20"/>
        <v>0</v>
      </c>
      <c r="R476" s="251"/>
      <c r="S476" s="251"/>
      <c r="T476" s="252">
        <f t="shared" si="22"/>
        <v>0</v>
      </c>
      <c r="U476" s="251"/>
      <c r="V476" s="251"/>
      <c r="W476" s="252">
        <f t="shared" si="24"/>
        <v>0</v>
      </c>
      <c r="X476" s="251"/>
      <c r="Y476" s="251"/>
      <c r="Z476" s="252">
        <f t="shared" si="26"/>
        <v>0</v>
      </c>
      <c r="AA476" s="251"/>
      <c r="AB476" s="251"/>
      <c r="AC476" s="252">
        <f t="shared" si="28"/>
        <v>0</v>
      </c>
      <c r="AD476" s="251"/>
      <c r="AE476" s="251"/>
      <c r="AF476" s="252">
        <f t="shared" si="30"/>
        <v>0</v>
      </c>
      <c r="AG476" s="251"/>
      <c r="AH476" s="251"/>
      <c r="AI476" s="255"/>
      <c r="AJ476" s="252">
        <f t="shared" si="32"/>
        <v>0</v>
      </c>
      <c r="AK476" s="251"/>
      <c r="AL476" s="251"/>
      <c r="AM476" s="251"/>
    </row>
    <row r="477" ht="15.75" hidden="1" customHeight="1" outlineLevel="2">
      <c r="A477" s="257"/>
      <c r="B477" s="258"/>
      <c r="C477" s="259"/>
      <c r="D477" s="206">
        <v>2019.0</v>
      </c>
      <c r="E477" s="270">
        <f t="shared" si="1174"/>
        <v>0</v>
      </c>
      <c r="F477" s="270">
        <f t="shared" ref="F477:G477" si="1178">I477+L477+O477+R477+U477+X477+AA477+AD477+AK477+AG477</f>
        <v>0</v>
      </c>
      <c r="G477" s="270">
        <f t="shared" si="1178"/>
        <v>0</v>
      </c>
      <c r="H477" s="252">
        <f t="shared" si="14"/>
        <v>0</v>
      </c>
      <c r="I477" s="251"/>
      <c r="J477" s="251"/>
      <c r="K477" s="252">
        <f t="shared" si="16"/>
        <v>0</v>
      </c>
      <c r="L477" s="251"/>
      <c r="M477" s="251"/>
      <c r="N477" s="252">
        <f t="shared" si="18"/>
        <v>0</v>
      </c>
      <c r="O477" s="251"/>
      <c r="P477" s="251"/>
      <c r="Q477" s="252">
        <f t="shared" si="20"/>
        <v>0</v>
      </c>
      <c r="R477" s="251"/>
      <c r="S477" s="251"/>
      <c r="T477" s="252">
        <f t="shared" si="22"/>
        <v>0</v>
      </c>
      <c r="U477" s="251"/>
      <c r="V477" s="251"/>
      <c r="W477" s="252">
        <f t="shared" si="24"/>
        <v>0</v>
      </c>
      <c r="X477" s="251"/>
      <c r="Y477" s="251"/>
      <c r="Z477" s="252">
        <f t="shared" si="26"/>
        <v>0</v>
      </c>
      <c r="AA477" s="251"/>
      <c r="AB477" s="251"/>
      <c r="AC477" s="252">
        <f t="shared" si="28"/>
        <v>0</v>
      </c>
      <c r="AD477" s="251"/>
      <c r="AE477" s="251"/>
      <c r="AF477" s="252">
        <f t="shared" si="30"/>
        <v>0</v>
      </c>
      <c r="AG477" s="251"/>
      <c r="AH477" s="251"/>
      <c r="AI477" s="255"/>
      <c r="AJ477" s="252">
        <f t="shared" si="32"/>
        <v>0</v>
      </c>
      <c r="AK477" s="251"/>
      <c r="AL477" s="251"/>
      <c r="AM477" s="251"/>
    </row>
    <row r="478" ht="15.75" hidden="1" customHeight="1" outlineLevel="2">
      <c r="A478" s="257"/>
      <c r="B478" s="258"/>
      <c r="C478" s="259"/>
      <c r="D478" s="206">
        <v>2020.0</v>
      </c>
      <c r="E478" s="270">
        <f t="shared" si="1174"/>
        <v>376.97</v>
      </c>
      <c r="F478" s="270">
        <f t="shared" ref="F478:G478" si="1179">I478+L478+O478+R478+U478+X478+AA478+AD478+AK478+AG478</f>
        <v>0</v>
      </c>
      <c r="G478" s="270">
        <f t="shared" si="1179"/>
        <v>376.97</v>
      </c>
      <c r="H478" s="252">
        <f t="shared" si="14"/>
        <v>150.355</v>
      </c>
      <c r="I478" s="251"/>
      <c r="J478" s="254">
        <v>150.355</v>
      </c>
      <c r="K478" s="252">
        <f t="shared" si="16"/>
        <v>0</v>
      </c>
      <c r="L478" s="251"/>
      <c r="M478" s="251"/>
      <c r="N478" s="252">
        <f t="shared" si="18"/>
        <v>0</v>
      </c>
      <c r="O478" s="251"/>
      <c r="P478" s="251"/>
      <c r="Q478" s="252">
        <f t="shared" si="20"/>
        <v>194.161</v>
      </c>
      <c r="R478" s="251"/>
      <c r="S478" s="254">
        <v>194.161</v>
      </c>
      <c r="T478" s="252">
        <f t="shared" si="22"/>
        <v>0</v>
      </c>
      <c r="U478" s="251"/>
      <c r="V478" s="251"/>
      <c r="W478" s="252">
        <f t="shared" si="24"/>
        <v>0</v>
      </c>
      <c r="X478" s="251"/>
      <c r="Y478" s="251"/>
      <c r="Z478" s="252">
        <f t="shared" si="26"/>
        <v>0</v>
      </c>
      <c r="AA478" s="251"/>
      <c r="AB478" s="251"/>
      <c r="AC478" s="252">
        <f t="shared" si="28"/>
        <v>0</v>
      </c>
      <c r="AD478" s="251"/>
      <c r="AE478" s="251"/>
      <c r="AF478" s="252">
        <f t="shared" si="30"/>
        <v>32.454</v>
      </c>
      <c r="AG478" s="251"/>
      <c r="AH478" s="254">
        <v>32.454</v>
      </c>
      <c r="AI478" s="255"/>
      <c r="AJ478" s="252">
        <f t="shared" si="32"/>
        <v>0</v>
      </c>
      <c r="AK478" s="251"/>
      <c r="AL478" s="251"/>
      <c r="AM478" s="251"/>
    </row>
    <row r="479" ht="15.75" hidden="1" customHeight="1" outlineLevel="2">
      <c r="A479" s="257"/>
      <c r="B479" s="258"/>
      <c r="C479" s="259"/>
      <c r="D479" s="213">
        <v>2021.0</v>
      </c>
      <c r="E479" s="270">
        <f t="shared" si="1174"/>
        <v>0</v>
      </c>
      <c r="F479" s="270">
        <f t="shared" ref="F479:G479" si="1180">I479+L479+O479+R479+U479+X479+AA479+AD479+AK479+AG479</f>
        <v>0</v>
      </c>
      <c r="G479" s="270">
        <f t="shared" si="1180"/>
        <v>0</v>
      </c>
      <c r="H479" s="252">
        <f t="shared" si="14"/>
        <v>0</v>
      </c>
      <c r="I479" s="251"/>
      <c r="J479" s="254"/>
      <c r="K479" s="252">
        <f t="shared" si="16"/>
        <v>0</v>
      </c>
      <c r="L479" s="251"/>
      <c r="M479" s="251"/>
      <c r="N479" s="252">
        <f t="shared" si="18"/>
        <v>0</v>
      </c>
      <c r="O479" s="251"/>
      <c r="P479" s="251"/>
      <c r="Q479" s="252">
        <f t="shared" si="20"/>
        <v>0</v>
      </c>
      <c r="R479" s="251"/>
      <c r="S479" s="254"/>
      <c r="T479" s="252">
        <f t="shared" si="22"/>
        <v>0</v>
      </c>
      <c r="U479" s="251"/>
      <c r="V479" s="251"/>
      <c r="W479" s="252">
        <f t="shared" si="24"/>
        <v>0</v>
      </c>
      <c r="X479" s="251"/>
      <c r="Y479" s="251"/>
      <c r="Z479" s="252">
        <f t="shared" si="26"/>
        <v>0</v>
      </c>
      <c r="AA479" s="251"/>
      <c r="AB479" s="251"/>
      <c r="AC479" s="252">
        <f t="shared" si="28"/>
        <v>0</v>
      </c>
      <c r="AD479" s="251"/>
      <c r="AE479" s="251"/>
      <c r="AF479" s="252">
        <f t="shared" si="30"/>
        <v>0</v>
      </c>
      <c r="AG479" s="251"/>
      <c r="AH479" s="254"/>
      <c r="AI479" s="255"/>
      <c r="AJ479" s="252">
        <f t="shared" si="32"/>
        <v>0</v>
      </c>
      <c r="AK479" s="251"/>
      <c r="AL479" s="251"/>
      <c r="AM479" s="251"/>
    </row>
    <row r="480" ht="15.75" hidden="1" customHeight="1" outlineLevel="1">
      <c r="A480" s="195">
        <v>57.0</v>
      </c>
      <c r="B480" s="196" t="s">
        <v>512</v>
      </c>
      <c r="C480" s="197" t="s">
        <v>513</v>
      </c>
      <c r="D480" s="198"/>
      <c r="E480" s="269">
        <f t="shared" ref="E480:G480" si="1181">SUM(E481:E487)</f>
        <v>49.995</v>
      </c>
      <c r="F480" s="269">
        <f t="shared" si="1181"/>
        <v>0</v>
      </c>
      <c r="G480" s="269">
        <f t="shared" si="1181"/>
        <v>49.995</v>
      </c>
      <c r="H480" s="198">
        <f t="shared" si="14"/>
        <v>0</v>
      </c>
      <c r="I480" s="198">
        <f t="shared" ref="I480:J480" si="1182">SUM(I481:I487)</f>
        <v>0</v>
      </c>
      <c r="J480" s="198">
        <f t="shared" si="1182"/>
        <v>0</v>
      </c>
      <c r="K480" s="198">
        <f t="shared" si="16"/>
        <v>0</v>
      </c>
      <c r="L480" s="198">
        <f t="shared" ref="L480:M480" si="1183">SUM(L481:L487)</f>
        <v>0</v>
      </c>
      <c r="M480" s="198">
        <f t="shared" si="1183"/>
        <v>0</v>
      </c>
      <c r="N480" s="198">
        <f t="shared" si="18"/>
        <v>0</v>
      </c>
      <c r="O480" s="198">
        <f t="shared" ref="O480:P480" si="1184">SUM(O481:O487)</f>
        <v>0</v>
      </c>
      <c r="P480" s="198">
        <f t="shared" si="1184"/>
        <v>0</v>
      </c>
      <c r="Q480" s="198">
        <f t="shared" si="20"/>
        <v>0</v>
      </c>
      <c r="R480" s="198">
        <f t="shared" ref="R480:S480" si="1185">SUM(R481:R487)</f>
        <v>0</v>
      </c>
      <c r="S480" s="198">
        <f t="shared" si="1185"/>
        <v>0</v>
      </c>
      <c r="T480" s="198">
        <f t="shared" si="22"/>
        <v>0</v>
      </c>
      <c r="U480" s="198">
        <f t="shared" ref="U480:V480" si="1186">SUM(U481:U487)</f>
        <v>0</v>
      </c>
      <c r="V480" s="198">
        <f t="shared" si="1186"/>
        <v>0</v>
      </c>
      <c r="W480" s="198">
        <f t="shared" si="24"/>
        <v>0</v>
      </c>
      <c r="X480" s="198">
        <f t="shared" ref="X480:Y480" si="1187">SUM(X481:X487)</f>
        <v>0</v>
      </c>
      <c r="Y480" s="198">
        <f t="shared" si="1187"/>
        <v>0</v>
      </c>
      <c r="Z480" s="198">
        <f t="shared" si="26"/>
        <v>0</v>
      </c>
      <c r="AA480" s="198">
        <f t="shared" ref="AA480:AB480" si="1188">SUM(AA481:AA487)</f>
        <v>0</v>
      </c>
      <c r="AB480" s="198">
        <f t="shared" si="1188"/>
        <v>0</v>
      </c>
      <c r="AC480" s="198">
        <f t="shared" si="28"/>
        <v>49.995</v>
      </c>
      <c r="AD480" s="198">
        <f t="shared" ref="AD480:AE480" si="1189">SUM(AD481:AD487)</f>
        <v>0</v>
      </c>
      <c r="AE480" s="198">
        <f t="shared" si="1189"/>
        <v>49.995</v>
      </c>
      <c r="AF480" s="198">
        <f t="shared" si="30"/>
        <v>0</v>
      </c>
      <c r="AG480" s="200">
        <f t="shared" ref="AG480:AH480" si="1190">SUM(AG481:AG487)</f>
        <v>0</v>
      </c>
      <c r="AH480" s="200">
        <f t="shared" si="1190"/>
        <v>0</v>
      </c>
      <c r="AI480" s="201"/>
      <c r="AJ480" s="202">
        <f t="shared" si="32"/>
        <v>0</v>
      </c>
      <c r="AK480" s="200">
        <f t="shared" ref="AK480:AL480" si="1191">SUM(AK481:AK487)</f>
        <v>0</v>
      </c>
      <c r="AL480" s="200">
        <f t="shared" si="1191"/>
        <v>0</v>
      </c>
      <c r="AM480" s="200"/>
    </row>
    <row r="481" ht="15.75" hidden="1" customHeight="1" outlineLevel="2">
      <c r="A481" s="257"/>
      <c r="B481" s="258"/>
      <c r="C481" s="259"/>
      <c r="D481" s="206">
        <v>2015.0</v>
      </c>
      <c r="E481" s="270">
        <f t="shared" ref="E481:E487" si="1193">SUM(F481:G481)</f>
        <v>0</v>
      </c>
      <c r="F481" s="270">
        <f t="shared" ref="F481:G481" si="1192">I481+L481+O481+R481+U481+X481+AA481+AD481+AK481+AG481</f>
        <v>0</v>
      </c>
      <c r="G481" s="270">
        <f t="shared" si="1192"/>
        <v>0</v>
      </c>
      <c r="H481" s="252">
        <f t="shared" si="14"/>
        <v>0</v>
      </c>
      <c r="I481" s="251"/>
      <c r="J481" s="251"/>
      <c r="K481" s="252">
        <f t="shared" si="16"/>
        <v>0</v>
      </c>
      <c r="L481" s="251"/>
      <c r="M481" s="251"/>
      <c r="N481" s="252">
        <f t="shared" si="18"/>
        <v>0</v>
      </c>
      <c r="O481" s="251"/>
      <c r="P481" s="251"/>
      <c r="Q481" s="252">
        <f t="shared" si="20"/>
        <v>0</v>
      </c>
      <c r="R481" s="251"/>
      <c r="S481" s="251"/>
      <c r="T481" s="252">
        <f t="shared" si="22"/>
        <v>0</v>
      </c>
      <c r="U481" s="251"/>
      <c r="V481" s="251"/>
      <c r="W481" s="252">
        <f t="shared" si="24"/>
        <v>0</v>
      </c>
      <c r="X481" s="251"/>
      <c r="Y481" s="251"/>
      <c r="Z481" s="252">
        <f t="shared" si="26"/>
        <v>0</v>
      </c>
      <c r="AA481" s="251"/>
      <c r="AB481" s="251"/>
      <c r="AC481" s="252">
        <f t="shared" si="28"/>
        <v>0</v>
      </c>
      <c r="AD481" s="251"/>
      <c r="AE481" s="251"/>
      <c r="AF481" s="252">
        <f t="shared" si="30"/>
        <v>0</v>
      </c>
      <c r="AG481" s="251"/>
      <c r="AH481" s="251"/>
      <c r="AI481" s="255"/>
      <c r="AJ481" s="252">
        <f t="shared" si="32"/>
        <v>0</v>
      </c>
      <c r="AK481" s="251"/>
      <c r="AL481" s="251"/>
      <c r="AM481" s="251"/>
    </row>
    <row r="482" ht="15.75" hidden="1" customHeight="1" outlineLevel="2">
      <c r="A482" s="257"/>
      <c r="B482" s="258"/>
      <c r="C482" s="259"/>
      <c r="D482" s="206">
        <v>2016.0</v>
      </c>
      <c r="E482" s="270">
        <f t="shared" si="1193"/>
        <v>0</v>
      </c>
      <c r="F482" s="270">
        <f t="shared" ref="F482:G482" si="1194">I482+L482+O482+R482+U482+X482+AA482+AD482+AK482+AG482</f>
        <v>0</v>
      </c>
      <c r="G482" s="270">
        <f t="shared" si="1194"/>
        <v>0</v>
      </c>
      <c r="H482" s="252">
        <f t="shared" si="14"/>
        <v>0</v>
      </c>
      <c r="I482" s="251"/>
      <c r="J482" s="251"/>
      <c r="K482" s="252">
        <f t="shared" si="16"/>
        <v>0</v>
      </c>
      <c r="L482" s="251"/>
      <c r="M482" s="251"/>
      <c r="N482" s="252">
        <f t="shared" si="18"/>
        <v>0</v>
      </c>
      <c r="O482" s="251"/>
      <c r="P482" s="251"/>
      <c r="Q482" s="252">
        <f t="shared" si="20"/>
        <v>0</v>
      </c>
      <c r="R482" s="251"/>
      <c r="S482" s="251"/>
      <c r="T482" s="252">
        <f t="shared" si="22"/>
        <v>0</v>
      </c>
      <c r="U482" s="251"/>
      <c r="V482" s="251"/>
      <c r="W482" s="252">
        <f t="shared" si="24"/>
        <v>0</v>
      </c>
      <c r="X482" s="251"/>
      <c r="Y482" s="251"/>
      <c r="Z482" s="252">
        <f t="shared" si="26"/>
        <v>0</v>
      </c>
      <c r="AA482" s="251"/>
      <c r="AB482" s="251"/>
      <c r="AC482" s="252">
        <f t="shared" si="28"/>
        <v>0</v>
      </c>
      <c r="AD482" s="251"/>
      <c r="AE482" s="251"/>
      <c r="AF482" s="252">
        <f t="shared" si="30"/>
        <v>0</v>
      </c>
      <c r="AG482" s="251"/>
      <c r="AH482" s="251"/>
      <c r="AI482" s="255"/>
      <c r="AJ482" s="252">
        <f t="shared" si="32"/>
        <v>0</v>
      </c>
      <c r="AK482" s="251"/>
      <c r="AL482" s="251"/>
      <c r="AM482" s="251"/>
    </row>
    <row r="483" ht="15.75" hidden="1" customHeight="1" outlineLevel="2">
      <c r="A483" s="257"/>
      <c r="B483" s="258"/>
      <c r="C483" s="259"/>
      <c r="D483" s="206">
        <v>2017.0</v>
      </c>
      <c r="E483" s="270">
        <f t="shared" si="1193"/>
        <v>49.995</v>
      </c>
      <c r="F483" s="270">
        <f t="shared" ref="F483:G483" si="1195">I483+L483+O483+R483+U483+X483+AA483+AD483+AK483+AG483</f>
        <v>0</v>
      </c>
      <c r="G483" s="270">
        <f t="shared" si="1195"/>
        <v>49.995</v>
      </c>
      <c r="H483" s="252">
        <f t="shared" si="14"/>
        <v>0</v>
      </c>
      <c r="I483" s="251"/>
      <c r="J483" s="251"/>
      <c r="K483" s="252">
        <f t="shared" si="16"/>
        <v>0</v>
      </c>
      <c r="L483" s="251"/>
      <c r="M483" s="251"/>
      <c r="N483" s="252">
        <f t="shared" si="18"/>
        <v>0</v>
      </c>
      <c r="O483" s="251"/>
      <c r="P483" s="251"/>
      <c r="Q483" s="252">
        <f t="shared" si="20"/>
        <v>0</v>
      </c>
      <c r="R483" s="251"/>
      <c r="S483" s="251"/>
      <c r="T483" s="252">
        <f t="shared" si="22"/>
        <v>0</v>
      </c>
      <c r="U483" s="251"/>
      <c r="V483" s="251"/>
      <c r="W483" s="252">
        <f t="shared" si="24"/>
        <v>0</v>
      </c>
      <c r="X483" s="251"/>
      <c r="Y483" s="251"/>
      <c r="Z483" s="252">
        <f t="shared" si="26"/>
        <v>0</v>
      </c>
      <c r="AA483" s="251"/>
      <c r="AB483" s="251"/>
      <c r="AC483" s="252">
        <f t="shared" si="28"/>
        <v>49.995</v>
      </c>
      <c r="AD483" s="251"/>
      <c r="AE483" s="254">
        <v>49.995</v>
      </c>
      <c r="AF483" s="252">
        <f t="shared" si="30"/>
        <v>0</v>
      </c>
      <c r="AG483" s="251"/>
      <c r="AH483" s="251"/>
      <c r="AI483" s="255"/>
      <c r="AJ483" s="252">
        <f t="shared" si="32"/>
        <v>0</v>
      </c>
      <c r="AK483" s="251"/>
      <c r="AL483" s="251"/>
      <c r="AM483" s="251"/>
    </row>
    <row r="484" ht="15.75" hidden="1" customHeight="1" outlineLevel="2">
      <c r="A484" s="257"/>
      <c r="B484" s="258"/>
      <c r="C484" s="259"/>
      <c r="D484" s="206">
        <v>2018.0</v>
      </c>
      <c r="E484" s="270">
        <f t="shared" si="1193"/>
        <v>0</v>
      </c>
      <c r="F484" s="270">
        <f t="shared" ref="F484:G484" si="1196">I484+L484+O484+R484+U484+X484+AA484+AD484+AK484+AG484</f>
        <v>0</v>
      </c>
      <c r="G484" s="270">
        <f t="shared" si="1196"/>
        <v>0</v>
      </c>
      <c r="H484" s="252">
        <f t="shared" si="14"/>
        <v>0</v>
      </c>
      <c r="I484" s="251"/>
      <c r="J484" s="251"/>
      <c r="K484" s="252">
        <f t="shared" si="16"/>
        <v>0</v>
      </c>
      <c r="L484" s="251"/>
      <c r="M484" s="251"/>
      <c r="N484" s="252">
        <f t="shared" si="18"/>
        <v>0</v>
      </c>
      <c r="O484" s="251"/>
      <c r="P484" s="251"/>
      <c r="Q484" s="252">
        <f t="shared" si="20"/>
        <v>0</v>
      </c>
      <c r="R484" s="251"/>
      <c r="S484" s="251"/>
      <c r="T484" s="252">
        <f t="shared" si="22"/>
        <v>0</v>
      </c>
      <c r="U484" s="251"/>
      <c r="V484" s="251"/>
      <c r="W484" s="252">
        <f t="shared" si="24"/>
        <v>0</v>
      </c>
      <c r="X484" s="251"/>
      <c r="Y484" s="251"/>
      <c r="Z484" s="252">
        <f t="shared" si="26"/>
        <v>0</v>
      </c>
      <c r="AA484" s="251"/>
      <c r="AB484" s="251"/>
      <c r="AC484" s="252">
        <f t="shared" si="28"/>
        <v>0</v>
      </c>
      <c r="AD484" s="251"/>
      <c r="AE484" s="251"/>
      <c r="AF484" s="252">
        <f t="shared" si="30"/>
        <v>0</v>
      </c>
      <c r="AG484" s="251"/>
      <c r="AH484" s="251"/>
      <c r="AI484" s="255"/>
      <c r="AJ484" s="252">
        <f t="shared" si="32"/>
        <v>0</v>
      </c>
      <c r="AK484" s="251"/>
      <c r="AL484" s="251"/>
      <c r="AM484" s="251"/>
    </row>
    <row r="485" ht="15.75" hidden="1" customHeight="1" outlineLevel="2">
      <c r="A485" s="257"/>
      <c r="B485" s="258"/>
      <c r="C485" s="259"/>
      <c r="D485" s="206">
        <v>2019.0</v>
      </c>
      <c r="E485" s="270">
        <f t="shared" si="1193"/>
        <v>0</v>
      </c>
      <c r="F485" s="270">
        <f t="shared" ref="F485:G485" si="1197">I485+L485+O485+R485+U485+X485+AA485+AD485+AK485+AG485</f>
        <v>0</v>
      </c>
      <c r="G485" s="270">
        <f t="shared" si="1197"/>
        <v>0</v>
      </c>
      <c r="H485" s="252">
        <f t="shared" si="14"/>
        <v>0</v>
      </c>
      <c r="I485" s="251"/>
      <c r="J485" s="251"/>
      <c r="K485" s="252">
        <f t="shared" si="16"/>
        <v>0</v>
      </c>
      <c r="L485" s="251"/>
      <c r="M485" s="251"/>
      <c r="N485" s="252">
        <f t="shared" si="18"/>
        <v>0</v>
      </c>
      <c r="O485" s="251"/>
      <c r="P485" s="251"/>
      <c r="Q485" s="252">
        <f t="shared" si="20"/>
        <v>0</v>
      </c>
      <c r="R485" s="251"/>
      <c r="S485" s="251"/>
      <c r="T485" s="252">
        <f t="shared" si="22"/>
        <v>0</v>
      </c>
      <c r="U485" s="251"/>
      <c r="V485" s="251"/>
      <c r="W485" s="252">
        <f t="shared" si="24"/>
        <v>0</v>
      </c>
      <c r="X485" s="251"/>
      <c r="Y485" s="251"/>
      <c r="Z485" s="252">
        <f t="shared" si="26"/>
        <v>0</v>
      </c>
      <c r="AA485" s="251"/>
      <c r="AB485" s="251"/>
      <c r="AC485" s="252">
        <f t="shared" si="28"/>
        <v>0</v>
      </c>
      <c r="AD485" s="251"/>
      <c r="AE485" s="251"/>
      <c r="AF485" s="252">
        <f t="shared" si="30"/>
        <v>0</v>
      </c>
      <c r="AG485" s="251"/>
      <c r="AH485" s="251"/>
      <c r="AI485" s="255"/>
      <c r="AJ485" s="252">
        <f t="shared" si="32"/>
        <v>0</v>
      </c>
      <c r="AK485" s="251"/>
      <c r="AL485" s="251"/>
      <c r="AM485" s="251"/>
    </row>
    <row r="486" ht="15.75" hidden="1" customHeight="1" outlineLevel="2">
      <c r="A486" s="257"/>
      <c r="B486" s="258"/>
      <c r="C486" s="259"/>
      <c r="D486" s="206">
        <v>2020.0</v>
      </c>
      <c r="E486" s="270">
        <f t="shared" si="1193"/>
        <v>0</v>
      </c>
      <c r="F486" s="270">
        <f t="shared" ref="F486:G486" si="1198">I486+L486+O486+R486+U486+X486+AA486+AD486+AK486+AG486</f>
        <v>0</v>
      </c>
      <c r="G486" s="270">
        <f t="shared" si="1198"/>
        <v>0</v>
      </c>
      <c r="H486" s="252">
        <f t="shared" si="14"/>
        <v>0</v>
      </c>
      <c r="I486" s="251"/>
      <c r="J486" s="251"/>
      <c r="K486" s="252">
        <f t="shared" si="16"/>
        <v>0</v>
      </c>
      <c r="L486" s="251"/>
      <c r="M486" s="251"/>
      <c r="N486" s="252">
        <f t="shared" si="18"/>
        <v>0</v>
      </c>
      <c r="O486" s="251"/>
      <c r="P486" s="251"/>
      <c r="Q486" s="252">
        <f t="shared" si="20"/>
        <v>0</v>
      </c>
      <c r="R486" s="251"/>
      <c r="S486" s="251"/>
      <c r="T486" s="252">
        <f t="shared" si="22"/>
        <v>0</v>
      </c>
      <c r="U486" s="251"/>
      <c r="V486" s="251"/>
      <c r="W486" s="252">
        <f t="shared" si="24"/>
        <v>0</v>
      </c>
      <c r="X486" s="251"/>
      <c r="Y486" s="251"/>
      <c r="Z486" s="252">
        <f t="shared" si="26"/>
        <v>0</v>
      </c>
      <c r="AA486" s="251"/>
      <c r="AB486" s="251"/>
      <c r="AC486" s="252">
        <f t="shared" si="28"/>
        <v>0</v>
      </c>
      <c r="AD486" s="251"/>
      <c r="AE486" s="251"/>
      <c r="AF486" s="252">
        <f t="shared" si="30"/>
        <v>0</v>
      </c>
      <c r="AG486" s="251"/>
      <c r="AH486" s="251"/>
      <c r="AI486" s="255"/>
      <c r="AJ486" s="252">
        <f t="shared" si="32"/>
        <v>0</v>
      </c>
      <c r="AK486" s="251"/>
      <c r="AL486" s="251"/>
      <c r="AM486" s="251"/>
    </row>
    <row r="487" ht="15.75" hidden="1" customHeight="1" outlineLevel="2">
      <c r="A487" s="257"/>
      <c r="B487" s="258"/>
      <c r="C487" s="259"/>
      <c r="D487" s="213">
        <v>2021.0</v>
      </c>
      <c r="E487" s="270">
        <f t="shared" si="1193"/>
        <v>0</v>
      </c>
      <c r="F487" s="270">
        <f t="shared" ref="F487:G487" si="1199">I487+L487+O487+R487+U487+X487+AA487+AD487+AK487+AG487</f>
        <v>0</v>
      </c>
      <c r="G487" s="270">
        <f t="shared" si="1199"/>
        <v>0</v>
      </c>
      <c r="H487" s="252">
        <f t="shared" si="14"/>
        <v>0</v>
      </c>
      <c r="I487" s="251"/>
      <c r="J487" s="251"/>
      <c r="K487" s="252">
        <f t="shared" si="16"/>
        <v>0</v>
      </c>
      <c r="L487" s="251"/>
      <c r="M487" s="251"/>
      <c r="N487" s="252">
        <f t="shared" si="18"/>
        <v>0</v>
      </c>
      <c r="O487" s="251"/>
      <c r="P487" s="251"/>
      <c r="Q487" s="252">
        <f t="shared" si="20"/>
        <v>0</v>
      </c>
      <c r="R487" s="251"/>
      <c r="S487" s="251"/>
      <c r="T487" s="252">
        <f t="shared" si="22"/>
        <v>0</v>
      </c>
      <c r="U487" s="251"/>
      <c r="V487" s="251"/>
      <c r="W487" s="252">
        <f t="shared" si="24"/>
        <v>0</v>
      </c>
      <c r="X487" s="251"/>
      <c r="Y487" s="251"/>
      <c r="Z487" s="252">
        <f t="shared" si="26"/>
        <v>0</v>
      </c>
      <c r="AA487" s="251"/>
      <c r="AB487" s="251"/>
      <c r="AC487" s="252">
        <f t="shared" si="28"/>
        <v>0</v>
      </c>
      <c r="AD487" s="251"/>
      <c r="AE487" s="251"/>
      <c r="AF487" s="252">
        <f t="shared" si="30"/>
        <v>0</v>
      </c>
      <c r="AG487" s="251"/>
      <c r="AH487" s="251"/>
      <c r="AI487" s="255"/>
      <c r="AJ487" s="252">
        <f t="shared" si="32"/>
        <v>0</v>
      </c>
      <c r="AK487" s="251"/>
      <c r="AL487" s="251"/>
      <c r="AM487" s="251"/>
    </row>
    <row r="488" ht="15.75" hidden="1" customHeight="1" outlineLevel="1">
      <c r="A488" s="195">
        <v>58.0</v>
      </c>
      <c r="B488" s="196" t="s">
        <v>514</v>
      </c>
      <c r="C488" s="197" t="s">
        <v>515</v>
      </c>
      <c r="D488" s="198"/>
      <c r="E488" s="269">
        <f t="shared" ref="E488:G488" si="1200">SUM(E489:E495)</f>
        <v>526.78188</v>
      </c>
      <c r="F488" s="269">
        <f t="shared" si="1200"/>
        <v>152.47157</v>
      </c>
      <c r="G488" s="269">
        <f t="shared" si="1200"/>
        <v>374.31031</v>
      </c>
      <c r="H488" s="198">
        <f t="shared" si="14"/>
        <v>44.8468</v>
      </c>
      <c r="I488" s="198">
        <f t="shared" ref="I488:J488" si="1201">SUM(I489:I495)</f>
        <v>0</v>
      </c>
      <c r="J488" s="198">
        <f t="shared" si="1201"/>
        <v>44.8468</v>
      </c>
      <c r="K488" s="198">
        <f t="shared" si="16"/>
        <v>221.5869</v>
      </c>
      <c r="L488" s="198">
        <f t="shared" ref="L488:M488" si="1202">SUM(L489:L495)</f>
        <v>74.83539</v>
      </c>
      <c r="M488" s="198">
        <f t="shared" si="1202"/>
        <v>146.75151</v>
      </c>
      <c r="N488" s="198">
        <f t="shared" si="18"/>
        <v>0</v>
      </c>
      <c r="O488" s="198">
        <f t="shared" ref="O488:P488" si="1203">SUM(O489:O495)</f>
        <v>0</v>
      </c>
      <c r="P488" s="198">
        <f t="shared" si="1203"/>
        <v>0</v>
      </c>
      <c r="Q488" s="198">
        <f t="shared" si="20"/>
        <v>100.806</v>
      </c>
      <c r="R488" s="198">
        <f t="shared" ref="R488:S488" si="1204">SUM(R489:R495)</f>
        <v>0</v>
      </c>
      <c r="S488" s="198">
        <f t="shared" si="1204"/>
        <v>100.806</v>
      </c>
      <c r="T488" s="198">
        <f t="shared" si="22"/>
        <v>0</v>
      </c>
      <c r="U488" s="198">
        <f t="shared" ref="U488:V488" si="1205">SUM(U489:U495)</f>
        <v>0</v>
      </c>
      <c r="V488" s="198">
        <f t="shared" si="1205"/>
        <v>0</v>
      </c>
      <c r="W488" s="198">
        <f t="shared" si="24"/>
        <v>0</v>
      </c>
      <c r="X488" s="198">
        <f t="shared" ref="X488:Y488" si="1206">SUM(X489:X495)</f>
        <v>0</v>
      </c>
      <c r="Y488" s="198">
        <f t="shared" si="1206"/>
        <v>0</v>
      </c>
      <c r="Z488" s="198">
        <f t="shared" si="26"/>
        <v>0</v>
      </c>
      <c r="AA488" s="198">
        <f t="shared" ref="AA488:AB488" si="1207">SUM(AA489:AA495)</f>
        <v>0</v>
      </c>
      <c r="AB488" s="198">
        <f t="shared" si="1207"/>
        <v>0</v>
      </c>
      <c r="AC488" s="198">
        <f t="shared" si="28"/>
        <v>159.54218</v>
      </c>
      <c r="AD488" s="198">
        <f t="shared" ref="AD488:AE488" si="1208">SUM(AD489:AD495)</f>
        <v>77.63618</v>
      </c>
      <c r="AE488" s="198">
        <f t="shared" si="1208"/>
        <v>81.906</v>
      </c>
      <c r="AF488" s="198">
        <f t="shared" si="30"/>
        <v>0</v>
      </c>
      <c r="AG488" s="200">
        <f t="shared" ref="AG488:AH488" si="1209">SUM(AG489:AG495)</f>
        <v>0</v>
      </c>
      <c r="AH488" s="200">
        <f t="shared" si="1209"/>
        <v>0</v>
      </c>
      <c r="AI488" s="201"/>
      <c r="AJ488" s="202">
        <f t="shared" si="32"/>
        <v>0</v>
      </c>
      <c r="AK488" s="200">
        <f t="shared" ref="AK488:AL488" si="1210">SUM(AK489:AK495)</f>
        <v>0</v>
      </c>
      <c r="AL488" s="200">
        <f t="shared" si="1210"/>
        <v>0</v>
      </c>
      <c r="AM488" s="200"/>
    </row>
    <row r="489" ht="15.75" hidden="1" customHeight="1" outlineLevel="2">
      <c r="A489" s="257"/>
      <c r="B489" s="258"/>
      <c r="C489" s="259"/>
      <c r="D489" s="206">
        <v>2015.0</v>
      </c>
      <c r="E489" s="270">
        <f t="shared" ref="E489:E495" si="1212">SUM(F489:G489)</f>
        <v>0</v>
      </c>
      <c r="F489" s="270">
        <f t="shared" ref="F489:G489" si="1211">I489+L489+O489+R489+U489+X489+AA489+AD489+AK489+AG489</f>
        <v>0</v>
      </c>
      <c r="G489" s="270">
        <f t="shared" si="1211"/>
        <v>0</v>
      </c>
      <c r="H489" s="252">
        <f t="shared" si="14"/>
        <v>0</v>
      </c>
      <c r="I489" s="251"/>
      <c r="J489" s="251"/>
      <c r="K489" s="252">
        <f t="shared" si="16"/>
        <v>0</v>
      </c>
      <c r="L489" s="251"/>
      <c r="M489" s="251"/>
      <c r="N489" s="252">
        <f t="shared" si="18"/>
        <v>0</v>
      </c>
      <c r="O489" s="251"/>
      <c r="P489" s="251"/>
      <c r="Q489" s="252">
        <f t="shared" si="20"/>
        <v>0</v>
      </c>
      <c r="R489" s="251"/>
      <c r="S489" s="251"/>
      <c r="T489" s="252">
        <f t="shared" si="22"/>
        <v>0</v>
      </c>
      <c r="U489" s="251"/>
      <c r="V489" s="251"/>
      <c r="W489" s="252">
        <f t="shared" si="24"/>
        <v>0</v>
      </c>
      <c r="X489" s="251"/>
      <c r="Y489" s="251"/>
      <c r="Z489" s="252">
        <f t="shared" si="26"/>
        <v>0</v>
      </c>
      <c r="AA489" s="251"/>
      <c r="AB489" s="251"/>
      <c r="AC489" s="252">
        <f t="shared" si="28"/>
        <v>0</v>
      </c>
      <c r="AD489" s="251"/>
      <c r="AE489" s="251"/>
      <c r="AF489" s="252">
        <f t="shared" si="30"/>
        <v>0</v>
      </c>
      <c r="AG489" s="251"/>
      <c r="AH489" s="251"/>
      <c r="AI489" s="255"/>
      <c r="AJ489" s="252">
        <f t="shared" si="32"/>
        <v>0</v>
      </c>
      <c r="AK489" s="251"/>
      <c r="AL489" s="251"/>
      <c r="AM489" s="251"/>
    </row>
    <row r="490" ht="15.75" hidden="1" customHeight="1" outlineLevel="2">
      <c r="A490" s="257"/>
      <c r="B490" s="258"/>
      <c r="C490" s="259"/>
      <c r="D490" s="206">
        <v>2016.0</v>
      </c>
      <c r="E490" s="270">
        <f t="shared" si="1212"/>
        <v>0</v>
      </c>
      <c r="F490" s="270">
        <f t="shared" ref="F490:G490" si="1213">I490+L490+O490+R490+U490+X490+AA490+AD490+AK490+AG490</f>
        <v>0</v>
      </c>
      <c r="G490" s="270">
        <f t="shared" si="1213"/>
        <v>0</v>
      </c>
      <c r="H490" s="252">
        <f t="shared" si="14"/>
        <v>0</v>
      </c>
      <c r="I490" s="251"/>
      <c r="J490" s="251"/>
      <c r="K490" s="252">
        <f t="shared" si="16"/>
        <v>0</v>
      </c>
      <c r="L490" s="251"/>
      <c r="M490" s="251"/>
      <c r="N490" s="252">
        <f t="shared" si="18"/>
        <v>0</v>
      </c>
      <c r="O490" s="251"/>
      <c r="P490" s="251"/>
      <c r="Q490" s="252">
        <f t="shared" si="20"/>
        <v>0</v>
      </c>
      <c r="R490" s="251"/>
      <c r="S490" s="251"/>
      <c r="T490" s="252">
        <f t="shared" si="22"/>
        <v>0</v>
      </c>
      <c r="U490" s="251"/>
      <c r="V490" s="251"/>
      <c r="W490" s="252">
        <f t="shared" si="24"/>
        <v>0</v>
      </c>
      <c r="X490" s="251"/>
      <c r="Y490" s="251"/>
      <c r="Z490" s="252">
        <f t="shared" si="26"/>
        <v>0</v>
      </c>
      <c r="AA490" s="251"/>
      <c r="AB490" s="251"/>
      <c r="AC490" s="252">
        <f t="shared" si="28"/>
        <v>0</v>
      </c>
      <c r="AD490" s="251"/>
      <c r="AE490" s="251"/>
      <c r="AF490" s="252">
        <f t="shared" si="30"/>
        <v>0</v>
      </c>
      <c r="AG490" s="251"/>
      <c r="AH490" s="251"/>
      <c r="AI490" s="255"/>
      <c r="AJ490" s="252">
        <f t="shared" si="32"/>
        <v>0</v>
      </c>
      <c r="AK490" s="251"/>
      <c r="AL490" s="251"/>
      <c r="AM490" s="251"/>
    </row>
    <row r="491" ht="15.75" hidden="1" customHeight="1" outlineLevel="2">
      <c r="A491" s="257"/>
      <c r="B491" s="258"/>
      <c r="C491" s="259"/>
      <c r="D491" s="206">
        <v>2017.0</v>
      </c>
      <c r="E491" s="270">
        <f t="shared" si="1212"/>
        <v>125.13618</v>
      </c>
      <c r="F491" s="270">
        <f t="shared" ref="F491:G491" si="1214">I491+L491+O491+R491+U491+X491+AA491+AD491+AK491+AG491</f>
        <v>77.63618</v>
      </c>
      <c r="G491" s="270">
        <f t="shared" si="1214"/>
        <v>47.5</v>
      </c>
      <c r="H491" s="252">
        <f t="shared" si="14"/>
        <v>0</v>
      </c>
      <c r="I491" s="251"/>
      <c r="J491" s="251"/>
      <c r="K491" s="252">
        <f t="shared" si="16"/>
        <v>47.5</v>
      </c>
      <c r="L491" s="251"/>
      <c r="M491" s="254">
        <v>47.5</v>
      </c>
      <c r="N491" s="252">
        <f t="shared" si="18"/>
        <v>0</v>
      </c>
      <c r="O491" s="251"/>
      <c r="P491" s="251"/>
      <c r="Q491" s="252">
        <f t="shared" si="20"/>
        <v>0</v>
      </c>
      <c r="R491" s="251"/>
      <c r="S491" s="251"/>
      <c r="T491" s="252">
        <f t="shared" si="22"/>
        <v>0</v>
      </c>
      <c r="U491" s="251"/>
      <c r="V491" s="251"/>
      <c r="W491" s="252">
        <f t="shared" si="24"/>
        <v>0</v>
      </c>
      <c r="X491" s="251"/>
      <c r="Y491" s="251"/>
      <c r="Z491" s="252">
        <f t="shared" si="26"/>
        <v>0</v>
      </c>
      <c r="AA491" s="251"/>
      <c r="AB491" s="251"/>
      <c r="AC491" s="253">
        <f t="shared" si="28"/>
        <v>77.63618</v>
      </c>
      <c r="AD491" s="254">
        <v>77.63618</v>
      </c>
      <c r="AE491" s="251"/>
      <c r="AF491" s="253">
        <f t="shared" si="30"/>
        <v>0</v>
      </c>
      <c r="AG491" s="254"/>
      <c r="AH491" s="251"/>
      <c r="AI491" s="255"/>
      <c r="AJ491" s="252">
        <f t="shared" si="32"/>
        <v>0</v>
      </c>
      <c r="AK491" s="251"/>
      <c r="AL491" s="251"/>
      <c r="AM491" s="251"/>
    </row>
    <row r="492" ht="15.75" hidden="1" customHeight="1" outlineLevel="2">
      <c r="A492" s="257"/>
      <c r="B492" s="258"/>
      <c r="C492" s="259"/>
      <c r="D492" s="206">
        <v>2018.0</v>
      </c>
      <c r="E492" s="270">
        <f t="shared" si="1212"/>
        <v>94.56031</v>
      </c>
      <c r="F492" s="270">
        <f t="shared" ref="F492:G492" si="1215">I492+L492+O492+R492+U492+X492+AA492+AD492+AK492+AG492</f>
        <v>0</v>
      </c>
      <c r="G492" s="270">
        <f t="shared" si="1215"/>
        <v>94.56031</v>
      </c>
      <c r="H492" s="252">
        <f t="shared" si="14"/>
        <v>44.8468</v>
      </c>
      <c r="I492" s="251"/>
      <c r="J492" s="254">
        <v>44.8468</v>
      </c>
      <c r="K492" s="252">
        <f t="shared" si="16"/>
        <v>49.71351</v>
      </c>
      <c r="L492" s="251"/>
      <c r="M492" s="254">
        <v>49.71351</v>
      </c>
      <c r="N492" s="252">
        <f t="shared" si="18"/>
        <v>0</v>
      </c>
      <c r="O492" s="251"/>
      <c r="P492" s="251"/>
      <c r="Q492" s="252">
        <f t="shared" si="20"/>
        <v>0</v>
      </c>
      <c r="R492" s="251"/>
      <c r="S492" s="251"/>
      <c r="T492" s="252">
        <f t="shared" si="22"/>
        <v>0</v>
      </c>
      <c r="U492" s="251"/>
      <c r="V492" s="251"/>
      <c r="W492" s="252">
        <f t="shared" si="24"/>
        <v>0</v>
      </c>
      <c r="X492" s="251"/>
      <c r="Y492" s="251"/>
      <c r="Z492" s="252">
        <f t="shared" si="26"/>
        <v>0</v>
      </c>
      <c r="AA492" s="251"/>
      <c r="AB492" s="251"/>
      <c r="AC492" s="252">
        <f t="shared" si="28"/>
        <v>0</v>
      </c>
      <c r="AD492" s="251"/>
      <c r="AE492" s="251"/>
      <c r="AF492" s="252">
        <f t="shared" si="30"/>
        <v>0</v>
      </c>
      <c r="AG492" s="251"/>
      <c r="AH492" s="251"/>
      <c r="AI492" s="255"/>
      <c r="AJ492" s="252">
        <f t="shared" si="32"/>
        <v>0</v>
      </c>
      <c r="AK492" s="251"/>
      <c r="AL492" s="251"/>
      <c r="AM492" s="251"/>
    </row>
    <row r="493" ht="15.75" hidden="1" customHeight="1" outlineLevel="2">
      <c r="A493" s="257"/>
      <c r="B493" s="258"/>
      <c r="C493" s="259"/>
      <c r="D493" s="206">
        <v>2019.0</v>
      </c>
      <c r="E493" s="270">
        <f t="shared" si="1212"/>
        <v>182.712</v>
      </c>
      <c r="F493" s="270">
        <f t="shared" ref="F493:G493" si="1216">I493+L493+O493+R493+U493+X493+AA493+AD493+AK493+AG493</f>
        <v>0</v>
      </c>
      <c r="G493" s="270">
        <f t="shared" si="1216"/>
        <v>182.712</v>
      </c>
      <c r="H493" s="252">
        <f t="shared" si="14"/>
        <v>0</v>
      </c>
      <c r="I493" s="251"/>
      <c r="J493" s="251"/>
      <c r="K493" s="252">
        <f t="shared" si="16"/>
        <v>0</v>
      </c>
      <c r="L493" s="251"/>
      <c r="M493" s="251"/>
      <c r="N493" s="252">
        <f t="shared" si="18"/>
        <v>0</v>
      </c>
      <c r="O493" s="251"/>
      <c r="P493" s="251"/>
      <c r="Q493" s="252">
        <f t="shared" si="20"/>
        <v>100.806</v>
      </c>
      <c r="R493" s="251"/>
      <c r="S493" s="254">
        <v>100.806</v>
      </c>
      <c r="T493" s="252">
        <f t="shared" si="22"/>
        <v>0</v>
      </c>
      <c r="U493" s="251"/>
      <c r="V493" s="251"/>
      <c r="W493" s="252">
        <f t="shared" si="24"/>
        <v>0</v>
      </c>
      <c r="X493" s="251"/>
      <c r="Y493" s="251"/>
      <c r="Z493" s="252">
        <f t="shared" si="26"/>
        <v>0</v>
      </c>
      <c r="AA493" s="251"/>
      <c r="AB493" s="251"/>
      <c r="AC493" s="252">
        <f t="shared" si="28"/>
        <v>81.906</v>
      </c>
      <c r="AD493" s="251"/>
      <c r="AE493" s="254">
        <v>81.906</v>
      </c>
      <c r="AF493" s="252">
        <f t="shared" si="30"/>
        <v>0</v>
      </c>
      <c r="AG493" s="251"/>
      <c r="AH493" s="251"/>
      <c r="AI493" s="255"/>
      <c r="AJ493" s="252">
        <f t="shared" si="32"/>
        <v>0</v>
      </c>
      <c r="AK493" s="251"/>
      <c r="AL493" s="251"/>
      <c r="AM493" s="251"/>
    </row>
    <row r="494" ht="15.75" hidden="1" customHeight="1" outlineLevel="2">
      <c r="A494" s="257"/>
      <c r="B494" s="258"/>
      <c r="C494" s="259"/>
      <c r="D494" s="206">
        <v>2020.0</v>
      </c>
      <c r="E494" s="270">
        <f t="shared" si="1212"/>
        <v>124.37339</v>
      </c>
      <c r="F494" s="270">
        <f t="shared" ref="F494:G494" si="1217">I494+L494+O494+R494+U494+X494+AA494+AD494+AK494+AG494</f>
        <v>74.83539</v>
      </c>
      <c r="G494" s="270">
        <f t="shared" si="1217"/>
        <v>49.538</v>
      </c>
      <c r="H494" s="252">
        <f t="shared" si="14"/>
        <v>0</v>
      </c>
      <c r="I494" s="251"/>
      <c r="J494" s="251"/>
      <c r="K494" s="253">
        <f t="shared" si="16"/>
        <v>124.37339</v>
      </c>
      <c r="L494" s="254">
        <v>74.83539</v>
      </c>
      <c r="M494" s="254">
        <v>49.538</v>
      </c>
      <c r="N494" s="252">
        <f t="shared" si="18"/>
        <v>0</v>
      </c>
      <c r="O494" s="251"/>
      <c r="P494" s="251"/>
      <c r="Q494" s="252">
        <f t="shared" si="20"/>
        <v>0</v>
      </c>
      <c r="R494" s="251"/>
      <c r="S494" s="251"/>
      <c r="T494" s="252">
        <f t="shared" si="22"/>
        <v>0</v>
      </c>
      <c r="U494" s="251"/>
      <c r="V494" s="251"/>
      <c r="W494" s="252">
        <f t="shared" si="24"/>
        <v>0</v>
      </c>
      <c r="X494" s="251"/>
      <c r="Y494" s="251"/>
      <c r="Z494" s="252">
        <f t="shared" si="26"/>
        <v>0</v>
      </c>
      <c r="AA494" s="251"/>
      <c r="AB494" s="251"/>
      <c r="AC494" s="252">
        <f t="shared" si="28"/>
        <v>0</v>
      </c>
      <c r="AD494" s="251"/>
      <c r="AE494" s="251"/>
      <c r="AF494" s="252">
        <f t="shared" si="30"/>
        <v>0</v>
      </c>
      <c r="AG494" s="251"/>
      <c r="AH494" s="251"/>
      <c r="AI494" s="255"/>
      <c r="AJ494" s="252">
        <f t="shared" si="32"/>
        <v>0</v>
      </c>
      <c r="AK494" s="251"/>
      <c r="AL494" s="251"/>
      <c r="AM494" s="251"/>
    </row>
    <row r="495" ht="15.75" hidden="1" customHeight="1" outlineLevel="2">
      <c r="A495" s="257"/>
      <c r="B495" s="258"/>
      <c r="C495" s="259"/>
      <c r="D495" s="213">
        <v>2021.0</v>
      </c>
      <c r="E495" s="270">
        <f t="shared" si="1212"/>
        <v>0</v>
      </c>
      <c r="F495" s="270">
        <f t="shared" ref="F495:G495" si="1218">I495+L495+O495+R495+U495+X495+AA495+AD495+AK495+AG495</f>
        <v>0</v>
      </c>
      <c r="G495" s="270">
        <f t="shared" si="1218"/>
        <v>0</v>
      </c>
      <c r="H495" s="252">
        <f t="shared" si="14"/>
        <v>0</v>
      </c>
      <c r="I495" s="251"/>
      <c r="J495" s="251"/>
      <c r="K495" s="253">
        <f t="shared" si="16"/>
        <v>0</v>
      </c>
      <c r="L495" s="254"/>
      <c r="M495" s="254"/>
      <c r="N495" s="252">
        <f t="shared" si="18"/>
        <v>0</v>
      </c>
      <c r="O495" s="251"/>
      <c r="P495" s="251"/>
      <c r="Q495" s="252">
        <f t="shared" si="20"/>
        <v>0</v>
      </c>
      <c r="R495" s="251"/>
      <c r="S495" s="251"/>
      <c r="T495" s="252">
        <f t="shared" si="22"/>
        <v>0</v>
      </c>
      <c r="U495" s="251"/>
      <c r="V495" s="251"/>
      <c r="W495" s="252">
        <f t="shared" si="24"/>
        <v>0</v>
      </c>
      <c r="X495" s="251"/>
      <c r="Y495" s="251"/>
      <c r="Z495" s="252">
        <f t="shared" si="26"/>
        <v>0</v>
      </c>
      <c r="AA495" s="251"/>
      <c r="AB495" s="251"/>
      <c r="AC495" s="252">
        <f t="shared" si="28"/>
        <v>0</v>
      </c>
      <c r="AD495" s="251"/>
      <c r="AE495" s="251"/>
      <c r="AF495" s="252">
        <f t="shared" si="30"/>
        <v>0</v>
      </c>
      <c r="AG495" s="251"/>
      <c r="AH495" s="251"/>
      <c r="AI495" s="255"/>
      <c r="AJ495" s="252">
        <f t="shared" si="32"/>
        <v>0</v>
      </c>
      <c r="AK495" s="251"/>
      <c r="AL495" s="251"/>
      <c r="AM495" s="251"/>
    </row>
    <row r="496" ht="15.75" hidden="1" customHeight="1" outlineLevel="1">
      <c r="A496" s="195">
        <v>59.0</v>
      </c>
      <c r="B496" s="196" t="s">
        <v>516</v>
      </c>
      <c r="C496" s="197" t="s">
        <v>517</v>
      </c>
      <c r="D496" s="198"/>
      <c r="E496" s="269">
        <f t="shared" ref="E496:G496" si="1219">SUM(E497:E503)</f>
        <v>748.25402</v>
      </c>
      <c r="F496" s="269">
        <f t="shared" si="1219"/>
        <v>470.4772</v>
      </c>
      <c r="G496" s="269">
        <f t="shared" si="1219"/>
        <v>277.77682</v>
      </c>
      <c r="H496" s="198">
        <f t="shared" si="14"/>
        <v>122.835</v>
      </c>
      <c r="I496" s="198">
        <f t="shared" ref="I496:J496" si="1220">SUM(I497:I503)</f>
        <v>0</v>
      </c>
      <c r="J496" s="198">
        <f t="shared" si="1220"/>
        <v>122.835</v>
      </c>
      <c r="K496" s="198">
        <f t="shared" si="16"/>
        <v>74.85583</v>
      </c>
      <c r="L496" s="198">
        <f t="shared" ref="L496:M496" si="1221">SUM(L497:L503)</f>
        <v>74.85583</v>
      </c>
      <c r="M496" s="198">
        <f t="shared" si="1221"/>
        <v>0</v>
      </c>
      <c r="N496" s="198">
        <f t="shared" si="18"/>
        <v>0</v>
      </c>
      <c r="O496" s="198">
        <f t="shared" ref="O496:P496" si="1222">SUM(O497:O503)</f>
        <v>0</v>
      </c>
      <c r="P496" s="198">
        <f t="shared" si="1222"/>
        <v>0</v>
      </c>
      <c r="Q496" s="198">
        <f t="shared" si="20"/>
        <v>395.62137</v>
      </c>
      <c r="R496" s="198">
        <f t="shared" ref="R496:S496" si="1223">SUM(R497:R503)</f>
        <v>395.62137</v>
      </c>
      <c r="S496" s="198">
        <f t="shared" si="1223"/>
        <v>0</v>
      </c>
      <c r="T496" s="198">
        <f t="shared" si="22"/>
        <v>0</v>
      </c>
      <c r="U496" s="198">
        <f t="shared" ref="U496:V496" si="1224">SUM(U497:U503)</f>
        <v>0</v>
      </c>
      <c r="V496" s="198">
        <f t="shared" si="1224"/>
        <v>0</v>
      </c>
      <c r="W496" s="198">
        <f t="shared" si="24"/>
        <v>0</v>
      </c>
      <c r="X496" s="198">
        <f t="shared" ref="X496:Y496" si="1225">SUM(X497:X503)</f>
        <v>0</v>
      </c>
      <c r="Y496" s="198">
        <f t="shared" si="1225"/>
        <v>0</v>
      </c>
      <c r="Z496" s="198">
        <f t="shared" si="26"/>
        <v>0</v>
      </c>
      <c r="AA496" s="198">
        <f t="shared" ref="AA496:AB496" si="1226">SUM(AA497:AA503)</f>
        <v>0</v>
      </c>
      <c r="AB496" s="198">
        <f t="shared" si="1226"/>
        <v>0</v>
      </c>
      <c r="AC496" s="198">
        <f t="shared" si="28"/>
        <v>154.94182</v>
      </c>
      <c r="AD496" s="198">
        <f t="shared" ref="AD496:AE496" si="1227">SUM(AD497:AD503)</f>
        <v>0</v>
      </c>
      <c r="AE496" s="198">
        <f t="shared" si="1227"/>
        <v>154.94182</v>
      </c>
      <c r="AF496" s="198">
        <f t="shared" si="30"/>
        <v>0</v>
      </c>
      <c r="AG496" s="200">
        <f t="shared" ref="AG496:AH496" si="1228">SUM(AG497:AG503)</f>
        <v>0</v>
      </c>
      <c r="AH496" s="200">
        <f t="shared" si="1228"/>
        <v>0</v>
      </c>
      <c r="AI496" s="201"/>
      <c r="AJ496" s="202">
        <f t="shared" si="32"/>
        <v>0</v>
      </c>
      <c r="AK496" s="200">
        <f t="shared" ref="AK496:AL496" si="1229">SUM(AK497:AK503)</f>
        <v>0</v>
      </c>
      <c r="AL496" s="200">
        <f t="shared" si="1229"/>
        <v>0</v>
      </c>
      <c r="AM496" s="200"/>
    </row>
    <row r="497" ht="15.75" hidden="1" customHeight="1" outlineLevel="2">
      <c r="A497" s="257"/>
      <c r="B497" s="258"/>
      <c r="C497" s="259"/>
      <c r="D497" s="206">
        <v>2015.0</v>
      </c>
      <c r="E497" s="270">
        <f t="shared" ref="E497:E503" si="1231">SUM(F497:G497)</f>
        <v>0</v>
      </c>
      <c r="F497" s="270">
        <f t="shared" ref="F497:G497" si="1230">I497+L497+O497+R497+U497+X497+AA497+AD497+AK497+AG497</f>
        <v>0</v>
      </c>
      <c r="G497" s="270">
        <f t="shared" si="1230"/>
        <v>0</v>
      </c>
      <c r="H497" s="252">
        <f t="shared" si="14"/>
        <v>0</v>
      </c>
      <c r="I497" s="251"/>
      <c r="J497" s="251"/>
      <c r="K497" s="252">
        <f t="shared" si="16"/>
        <v>0</v>
      </c>
      <c r="L497" s="251"/>
      <c r="M497" s="251"/>
      <c r="N497" s="252">
        <f t="shared" si="18"/>
        <v>0</v>
      </c>
      <c r="O497" s="251"/>
      <c r="P497" s="251"/>
      <c r="Q497" s="252">
        <f t="shared" si="20"/>
        <v>0</v>
      </c>
      <c r="R497" s="251"/>
      <c r="S497" s="251"/>
      <c r="T497" s="252">
        <f t="shared" si="22"/>
        <v>0</v>
      </c>
      <c r="U497" s="251"/>
      <c r="V497" s="251"/>
      <c r="W497" s="252">
        <f t="shared" si="24"/>
        <v>0</v>
      </c>
      <c r="X497" s="251"/>
      <c r="Y497" s="251"/>
      <c r="Z497" s="252">
        <f t="shared" si="26"/>
        <v>0</v>
      </c>
      <c r="AA497" s="251"/>
      <c r="AB497" s="251"/>
      <c r="AC497" s="252">
        <f t="shared" si="28"/>
        <v>0</v>
      </c>
      <c r="AD497" s="251"/>
      <c r="AE497" s="251"/>
      <c r="AF497" s="252">
        <f t="shared" si="30"/>
        <v>0</v>
      </c>
      <c r="AG497" s="251"/>
      <c r="AH497" s="251"/>
      <c r="AI497" s="255"/>
      <c r="AJ497" s="252">
        <f t="shared" si="32"/>
        <v>0</v>
      </c>
      <c r="AK497" s="251"/>
      <c r="AL497" s="251"/>
      <c r="AM497" s="251"/>
    </row>
    <row r="498" ht="15.75" hidden="1" customHeight="1" outlineLevel="2">
      <c r="A498" s="257"/>
      <c r="B498" s="258"/>
      <c r="C498" s="259"/>
      <c r="D498" s="206">
        <v>2016.0</v>
      </c>
      <c r="E498" s="270">
        <f t="shared" si="1231"/>
        <v>0</v>
      </c>
      <c r="F498" s="270">
        <f t="shared" ref="F498:G498" si="1232">I498+L498+O498+R498+U498+X498+AA498+AD498+AK498+AG498</f>
        <v>0</v>
      </c>
      <c r="G498" s="270">
        <f t="shared" si="1232"/>
        <v>0</v>
      </c>
      <c r="H498" s="252">
        <f t="shared" si="14"/>
        <v>0</v>
      </c>
      <c r="I498" s="251"/>
      <c r="J498" s="251"/>
      <c r="K498" s="252">
        <f t="shared" si="16"/>
        <v>0</v>
      </c>
      <c r="L498" s="251"/>
      <c r="M498" s="251"/>
      <c r="N498" s="252">
        <f t="shared" si="18"/>
        <v>0</v>
      </c>
      <c r="O498" s="251"/>
      <c r="P498" s="251"/>
      <c r="Q498" s="252">
        <f t="shared" si="20"/>
        <v>0</v>
      </c>
      <c r="R498" s="251"/>
      <c r="S498" s="251"/>
      <c r="T498" s="252">
        <f t="shared" si="22"/>
        <v>0</v>
      </c>
      <c r="U498" s="251"/>
      <c r="V498" s="251"/>
      <c r="W498" s="252">
        <f t="shared" si="24"/>
        <v>0</v>
      </c>
      <c r="X498" s="251"/>
      <c r="Y498" s="251"/>
      <c r="Z498" s="252">
        <f t="shared" si="26"/>
        <v>0</v>
      </c>
      <c r="AA498" s="251"/>
      <c r="AB498" s="251"/>
      <c r="AC498" s="252">
        <f t="shared" si="28"/>
        <v>0</v>
      </c>
      <c r="AD498" s="251"/>
      <c r="AE498" s="251"/>
      <c r="AF498" s="252">
        <f t="shared" si="30"/>
        <v>0</v>
      </c>
      <c r="AG498" s="251"/>
      <c r="AH498" s="251"/>
      <c r="AI498" s="255"/>
      <c r="AJ498" s="252">
        <f t="shared" si="32"/>
        <v>0</v>
      </c>
      <c r="AK498" s="251"/>
      <c r="AL498" s="251"/>
      <c r="AM498" s="251"/>
    </row>
    <row r="499" ht="15.75" hidden="1" customHeight="1" outlineLevel="2">
      <c r="A499" s="257"/>
      <c r="B499" s="258"/>
      <c r="C499" s="259"/>
      <c r="D499" s="206">
        <v>2017.0</v>
      </c>
      <c r="E499" s="270">
        <f t="shared" si="1231"/>
        <v>0</v>
      </c>
      <c r="F499" s="270">
        <f t="shared" ref="F499:G499" si="1233">I499+L499+O499+R499+U499+X499+AA499+AD499+AK499+AG499</f>
        <v>0</v>
      </c>
      <c r="G499" s="270">
        <f t="shared" si="1233"/>
        <v>0</v>
      </c>
      <c r="H499" s="252">
        <f t="shared" si="14"/>
        <v>0</v>
      </c>
      <c r="I499" s="251"/>
      <c r="J499" s="251"/>
      <c r="K499" s="252">
        <f t="shared" si="16"/>
        <v>0</v>
      </c>
      <c r="L499" s="251"/>
      <c r="M499" s="251"/>
      <c r="N499" s="252">
        <f t="shared" si="18"/>
        <v>0</v>
      </c>
      <c r="O499" s="251"/>
      <c r="P499" s="251"/>
      <c r="Q499" s="252">
        <f t="shared" si="20"/>
        <v>0</v>
      </c>
      <c r="R499" s="251"/>
      <c r="S499" s="251"/>
      <c r="T499" s="252">
        <f t="shared" si="22"/>
        <v>0</v>
      </c>
      <c r="U499" s="251"/>
      <c r="V499" s="251"/>
      <c r="W499" s="252">
        <f t="shared" si="24"/>
        <v>0</v>
      </c>
      <c r="X499" s="251"/>
      <c r="Y499" s="251"/>
      <c r="Z499" s="252">
        <f t="shared" si="26"/>
        <v>0</v>
      </c>
      <c r="AA499" s="251"/>
      <c r="AB499" s="251"/>
      <c r="AC499" s="252">
        <f t="shared" si="28"/>
        <v>0</v>
      </c>
      <c r="AD499" s="251"/>
      <c r="AE499" s="251"/>
      <c r="AF499" s="252">
        <f t="shared" si="30"/>
        <v>0</v>
      </c>
      <c r="AG499" s="251"/>
      <c r="AH499" s="251"/>
      <c r="AI499" s="255"/>
      <c r="AJ499" s="252">
        <f t="shared" si="32"/>
        <v>0</v>
      </c>
      <c r="AK499" s="251"/>
      <c r="AL499" s="251"/>
      <c r="AM499" s="251"/>
    </row>
    <row r="500" ht="15.75" hidden="1" customHeight="1" outlineLevel="2">
      <c r="A500" s="257"/>
      <c r="B500" s="258"/>
      <c r="C500" s="259"/>
      <c r="D500" s="206">
        <v>2018.0</v>
      </c>
      <c r="E500" s="270">
        <f t="shared" si="1231"/>
        <v>470.4772</v>
      </c>
      <c r="F500" s="270">
        <f t="shared" ref="F500:G500" si="1234">I500+L500+O500+R500+U500+X500+AA500+AD500+AK500+AG500</f>
        <v>470.4772</v>
      </c>
      <c r="G500" s="270">
        <f t="shared" si="1234"/>
        <v>0</v>
      </c>
      <c r="H500" s="252">
        <f t="shared" si="14"/>
        <v>0</v>
      </c>
      <c r="I500" s="251"/>
      <c r="J500" s="251"/>
      <c r="K500" s="253">
        <f t="shared" si="16"/>
        <v>74.85583</v>
      </c>
      <c r="L500" s="254">
        <v>74.85583</v>
      </c>
      <c r="M500" s="251"/>
      <c r="N500" s="252">
        <f t="shared" si="18"/>
        <v>0</v>
      </c>
      <c r="O500" s="251"/>
      <c r="P500" s="251"/>
      <c r="Q500" s="253">
        <f t="shared" si="20"/>
        <v>395.62137</v>
      </c>
      <c r="R500" s="254">
        <v>395.62137</v>
      </c>
      <c r="S500" s="251"/>
      <c r="T500" s="252">
        <f t="shared" si="22"/>
        <v>0</v>
      </c>
      <c r="U500" s="251"/>
      <c r="V500" s="251"/>
      <c r="W500" s="252">
        <f t="shared" si="24"/>
        <v>0</v>
      </c>
      <c r="X500" s="251"/>
      <c r="Y500" s="251"/>
      <c r="Z500" s="252">
        <f t="shared" si="26"/>
        <v>0</v>
      </c>
      <c r="AA500" s="251"/>
      <c r="AB500" s="251"/>
      <c r="AC500" s="252">
        <f t="shared" si="28"/>
        <v>0</v>
      </c>
      <c r="AD500" s="251"/>
      <c r="AE500" s="251"/>
      <c r="AF500" s="252">
        <f t="shared" si="30"/>
        <v>0</v>
      </c>
      <c r="AG500" s="251"/>
      <c r="AH500" s="251"/>
      <c r="AI500" s="255"/>
      <c r="AJ500" s="252">
        <f t="shared" si="32"/>
        <v>0</v>
      </c>
      <c r="AK500" s="251"/>
      <c r="AL500" s="251"/>
      <c r="AM500" s="251"/>
    </row>
    <row r="501" ht="15.75" hidden="1" customHeight="1" outlineLevel="2">
      <c r="A501" s="257"/>
      <c r="B501" s="258"/>
      <c r="C501" s="259"/>
      <c r="D501" s="206">
        <v>2019.0</v>
      </c>
      <c r="E501" s="270">
        <f t="shared" si="1231"/>
        <v>154.94182</v>
      </c>
      <c r="F501" s="270">
        <f t="shared" ref="F501:G501" si="1235">I501+L501+O501+R501+U501+X501+AA501+AD501+AK501+AG501</f>
        <v>0</v>
      </c>
      <c r="G501" s="270">
        <f t="shared" si="1235"/>
        <v>154.94182</v>
      </c>
      <c r="H501" s="252">
        <f t="shared" si="14"/>
        <v>0</v>
      </c>
      <c r="I501" s="251"/>
      <c r="J501" s="251"/>
      <c r="K501" s="252">
        <f t="shared" si="16"/>
        <v>0</v>
      </c>
      <c r="L501" s="251"/>
      <c r="M501" s="251"/>
      <c r="N501" s="252">
        <f t="shared" si="18"/>
        <v>0</v>
      </c>
      <c r="O501" s="251"/>
      <c r="P501" s="251"/>
      <c r="Q501" s="252">
        <f t="shared" si="20"/>
        <v>0</v>
      </c>
      <c r="R501" s="251"/>
      <c r="S501" s="251"/>
      <c r="T501" s="252">
        <f t="shared" si="22"/>
        <v>0</v>
      </c>
      <c r="U501" s="251"/>
      <c r="V501" s="251"/>
      <c r="W501" s="252">
        <f t="shared" si="24"/>
        <v>0</v>
      </c>
      <c r="X501" s="251"/>
      <c r="Y501" s="251"/>
      <c r="Z501" s="252">
        <f t="shared" si="26"/>
        <v>0</v>
      </c>
      <c r="AA501" s="251"/>
      <c r="AB501" s="251"/>
      <c r="AC501" s="252">
        <f t="shared" si="28"/>
        <v>154.94182</v>
      </c>
      <c r="AD501" s="251"/>
      <c r="AE501" s="254">
        <v>154.94182</v>
      </c>
      <c r="AF501" s="252">
        <f t="shared" si="30"/>
        <v>0</v>
      </c>
      <c r="AG501" s="251"/>
      <c r="AH501" s="251"/>
      <c r="AI501" s="255"/>
      <c r="AJ501" s="252">
        <f t="shared" si="32"/>
        <v>0</v>
      </c>
      <c r="AK501" s="251"/>
      <c r="AL501" s="251"/>
      <c r="AM501" s="251"/>
    </row>
    <row r="502" ht="15.75" hidden="1" customHeight="1" outlineLevel="2">
      <c r="A502" s="257"/>
      <c r="B502" s="258"/>
      <c r="C502" s="259"/>
      <c r="D502" s="206">
        <v>2020.0</v>
      </c>
      <c r="E502" s="270">
        <f t="shared" si="1231"/>
        <v>122.835</v>
      </c>
      <c r="F502" s="270">
        <f t="shared" ref="F502:G502" si="1236">I502+L502+O502+R502+U502+X502+AA502+AD502+AK502+AG502</f>
        <v>0</v>
      </c>
      <c r="G502" s="270">
        <f t="shared" si="1236"/>
        <v>122.835</v>
      </c>
      <c r="H502" s="252">
        <f t="shared" si="14"/>
        <v>122.835</v>
      </c>
      <c r="I502" s="251"/>
      <c r="J502" s="254">
        <v>122.835</v>
      </c>
      <c r="K502" s="252">
        <f t="shared" si="16"/>
        <v>0</v>
      </c>
      <c r="L502" s="251"/>
      <c r="M502" s="251"/>
      <c r="N502" s="252">
        <f t="shared" si="18"/>
        <v>0</v>
      </c>
      <c r="O502" s="251"/>
      <c r="P502" s="251"/>
      <c r="Q502" s="252">
        <f t="shared" si="20"/>
        <v>0</v>
      </c>
      <c r="R502" s="251"/>
      <c r="S502" s="251"/>
      <c r="T502" s="252">
        <f t="shared" si="22"/>
        <v>0</v>
      </c>
      <c r="U502" s="251"/>
      <c r="V502" s="251"/>
      <c r="W502" s="252">
        <f t="shared" si="24"/>
        <v>0</v>
      </c>
      <c r="X502" s="251"/>
      <c r="Y502" s="251"/>
      <c r="Z502" s="252">
        <f t="shared" si="26"/>
        <v>0</v>
      </c>
      <c r="AA502" s="251"/>
      <c r="AB502" s="251"/>
      <c r="AC502" s="252">
        <f t="shared" si="28"/>
        <v>0</v>
      </c>
      <c r="AD502" s="251"/>
      <c r="AE502" s="251"/>
      <c r="AF502" s="252">
        <f t="shared" si="30"/>
        <v>0</v>
      </c>
      <c r="AG502" s="251"/>
      <c r="AH502" s="251"/>
      <c r="AI502" s="255"/>
      <c r="AJ502" s="252">
        <f t="shared" si="32"/>
        <v>0</v>
      </c>
      <c r="AK502" s="251"/>
      <c r="AL502" s="251"/>
      <c r="AM502" s="251"/>
    </row>
    <row r="503" ht="15.75" hidden="1" customHeight="1" outlineLevel="2">
      <c r="A503" s="257"/>
      <c r="B503" s="258"/>
      <c r="C503" s="259"/>
      <c r="D503" s="206">
        <v>2020.0</v>
      </c>
      <c r="E503" s="270">
        <f t="shared" si="1231"/>
        <v>0</v>
      </c>
      <c r="F503" s="270">
        <f t="shared" ref="F503:G503" si="1237">I503+L503+O503+R503+U503+X503+AA503+AD503+AK503+AG503</f>
        <v>0</v>
      </c>
      <c r="G503" s="270">
        <f t="shared" si="1237"/>
        <v>0</v>
      </c>
      <c r="H503" s="252">
        <f t="shared" si="14"/>
        <v>0</v>
      </c>
      <c r="I503" s="251"/>
      <c r="J503" s="254"/>
      <c r="K503" s="252">
        <f t="shared" si="16"/>
        <v>0</v>
      </c>
      <c r="L503" s="251"/>
      <c r="M503" s="251"/>
      <c r="N503" s="252">
        <f t="shared" si="18"/>
        <v>0</v>
      </c>
      <c r="O503" s="251"/>
      <c r="P503" s="251"/>
      <c r="Q503" s="252">
        <f t="shared" si="20"/>
        <v>0</v>
      </c>
      <c r="R503" s="251"/>
      <c r="S503" s="251"/>
      <c r="T503" s="252">
        <f t="shared" si="22"/>
        <v>0</v>
      </c>
      <c r="U503" s="251"/>
      <c r="V503" s="251"/>
      <c r="W503" s="252">
        <f t="shared" si="24"/>
        <v>0</v>
      </c>
      <c r="X503" s="251"/>
      <c r="Y503" s="251"/>
      <c r="Z503" s="252">
        <f t="shared" si="26"/>
        <v>0</v>
      </c>
      <c r="AA503" s="251"/>
      <c r="AB503" s="251"/>
      <c r="AC503" s="252">
        <f t="shared" si="28"/>
        <v>0</v>
      </c>
      <c r="AD503" s="251"/>
      <c r="AE503" s="251"/>
      <c r="AF503" s="252">
        <f t="shared" si="30"/>
        <v>0</v>
      </c>
      <c r="AG503" s="251"/>
      <c r="AH503" s="251"/>
      <c r="AI503" s="255"/>
      <c r="AJ503" s="252">
        <f t="shared" si="32"/>
        <v>0</v>
      </c>
      <c r="AK503" s="251"/>
      <c r="AL503" s="251"/>
      <c r="AM503" s="251"/>
    </row>
    <row r="504" ht="15.75" hidden="1" customHeight="1" outlineLevel="1">
      <c r="A504" s="195">
        <v>60.0</v>
      </c>
      <c r="B504" s="196" t="s">
        <v>518</v>
      </c>
      <c r="C504" s="197" t="s">
        <v>519</v>
      </c>
      <c r="D504" s="198"/>
      <c r="E504" s="269">
        <f t="shared" ref="E504:G504" si="1238">SUM(E505:E511)</f>
        <v>814.6742</v>
      </c>
      <c r="F504" s="269">
        <f t="shared" si="1238"/>
        <v>325.66</v>
      </c>
      <c r="G504" s="269">
        <f t="shared" si="1238"/>
        <v>489.0142</v>
      </c>
      <c r="H504" s="198">
        <f t="shared" si="14"/>
        <v>189.973</v>
      </c>
      <c r="I504" s="198">
        <f t="shared" ref="I504:J504" si="1239">SUM(I505:I511)</f>
        <v>0</v>
      </c>
      <c r="J504" s="198">
        <f t="shared" si="1239"/>
        <v>189.973</v>
      </c>
      <c r="K504" s="198">
        <f t="shared" si="16"/>
        <v>77.4412</v>
      </c>
      <c r="L504" s="198">
        <f t="shared" ref="L504:M504" si="1240">SUM(L505:L511)</f>
        <v>0</v>
      </c>
      <c r="M504" s="198">
        <f t="shared" si="1240"/>
        <v>77.4412</v>
      </c>
      <c r="N504" s="198">
        <f t="shared" si="18"/>
        <v>0</v>
      </c>
      <c r="O504" s="198">
        <f t="shared" ref="O504:P504" si="1241">SUM(O505:O511)</f>
        <v>0</v>
      </c>
      <c r="P504" s="198">
        <f t="shared" si="1241"/>
        <v>0</v>
      </c>
      <c r="Q504" s="198">
        <f t="shared" si="20"/>
        <v>190.66</v>
      </c>
      <c r="R504" s="198">
        <f t="shared" ref="R504:S504" si="1242">SUM(R505:R511)</f>
        <v>190.66</v>
      </c>
      <c r="S504" s="198">
        <f t="shared" si="1242"/>
        <v>0</v>
      </c>
      <c r="T504" s="198">
        <f t="shared" si="22"/>
        <v>0</v>
      </c>
      <c r="U504" s="198">
        <f t="shared" ref="U504:V504" si="1243">SUM(U505:U511)</f>
        <v>0</v>
      </c>
      <c r="V504" s="198">
        <f t="shared" si="1243"/>
        <v>0</v>
      </c>
      <c r="W504" s="198">
        <f t="shared" si="24"/>
        <v>0</v>
      </c>
      <c r="X504" s="198">
        <f t="shared" ref="X504:Y504" si="1244">SUM(X505:X511)</f>
        <v>0</v>
      </c>
      <c r="Y504" s="198">
        <f t="shared" si="1244"/>
        <v>0</v>
      </c>
      <c r="Z504" s="198">
        <f t="shared" si="26"/>
        <v>0</v>
      </c>
      <c r="AA504" s="198">
        <f t="shared" ref="AA504:AB504" si="1245">SUM(AA505:AA511)</f>
        <v>0</v>
      </c>
      <c r="AB504" s="198">
        <f t="shared" si="1245"/>
        <v>0</v>
      </c>
      <c r="AC504" s="198">
        <f t="shared" si="28"/>
        <v>49.9</v>
      </c>
      <c r="AD504" s="198">
        <f t="shared" ref="AD504:AE504" si="1246">SUM(AD505:AD511)</f>
        <v>0</v>
      </c>
      <c r="AE504" s="198">
        <f t="shared" si="1246"/>
        <v>49.9</v>
      </c>
      <c r="AF504" s="198">
        <f t="shared" si="30"/>
        <v>171.7</v>
      </c>
      <c r="AG504" s="200">
        <f t="shared" ref="AG504:AH504" si="1247">SUM(AG505:AG511)</f>
        <v>0</v>
      </c>
      <c r="AH504" s="200">
        <f t="shared" si="1247"/>
        <v>171.7</v>
      </c>
      <c r="AI504" s="201"/>
      <c r="AJ504" s="202">
        <f t="shared" si="32"/>
        <v>135</v>
      </c>
      <c r="AK504" s="200">
        <f t="shared" ref="AK504:AL504" si="1248">SUM(AK505:AK511)</f>
        <v>135</v>
      </c>
      <c r="AL504" s="200">
        <f t="shared" si="1248"/>
        <v>0</v>
      </c>
      <c r="AM504" s="200"/>
    </row>
    <row r="505" ht="15.75" hidden="1" customHeight="1" outlineLevel="2">
      <c r="A505" s="257"/>
      <c r="B505" s="258"/>
      <c r="C505" s="259"/>
      <c r="D505" s="206">
        <v>2015.0</v>
      </c>
      <c r="E505" s="270">
        <f t="shared" ref="E505:E512" si="1250">SUM(F505:G505)</f>
        <v>0</v>
      </c>
      <c r="F505" s="270">
        <f t="shared" ref="F505:G505" si="1249">I505+L505+O505+R505+U505+X505+AA505+AD505+AK505+AG505</f>
        <v>0</v>
      </c>
      <c r="G505" s="270">
        <f t="shared" si="1249"/>
        <v>0</v>
      </c>
      <c r="H505" s="252">
        <f t="shared" si="14"/>
        <v>0</v>
      </c>
      <c r="I505" s="251"/>
      <c r="J505" s="251"/>
      <c r="K505" s="252">
        <f t="shared" si="16"/>
        <v>0</v>
      </c>
      <c r="L505" s="251"/>
      <c r="M505" s="251"/>
      <c r="N505" s="252">
        <f t="shared" si="18"/>
        <v>0</v>
      </c>
      <c r="O505" s="251"/>
      <c r="P505" s="251"/>
      <c r="Q505" s="252">
        <f t="shared" si="20"/>
        <v>0</v>
      </c>
      <c r="R505" s="251"/>
      <c r="S505" s="251"/>
      <c r="T505" s="252">
        <f t="shared" si="22"/>
        <v>0</v>
      </c>
      <c r="U505" s="251"/>
      <c r="V505" s="251"/>
      <c r="W505" s="252">
        <f t="shared" si="24"/>
        <v>0</v>
      </c>
      <c r="X505" s="251"/>
      <c r="Y505" s="251"/>
      <c r="Z505" s="252">
        <f t="shared" si="26"/>
        <v>0</v>
      </c>
      <c r="AA505" s="251"/>
      <c r="AB505" s="251"/>
      <c r="AC505" s="252">
        <f t="shared" si="28"/>
        <v>0</v>
      </c>
      <c r="AD505" s="251"/>
      <c r="AE505" s="251"/>
      <c r="AF505" s="252">
        <f t="shared" si="30"/>
        <v>0</v>
      </c>
      <c r="AG505" s="251"/>
      <c r="AH505" s="251"/>
      <c r="AI505" s="255"/>
      <c r="AJ505" s="252">
        <f t="shared" si="32"/>
        <v>0</v>
      </c>
      <c r="AK505" s="251"/>
      <c r="AL505" s="251"/>
      <c r="AM505" s="251"/>
    </row>
    <row r="506" ht="15.75" hidden="1" customHeight="1" outlineLevel="2">
      <c r="A506" s="257"/>
      <c r="B506" s="258"/>
      <c r="C506" s="259"/>
      <c r="D506" s="206">
        <v>2016.0</v>
      </c>
      <c r="E506" s="270">
        <f t="shared" si="1250"/>
        <v>218.2552</v>
      </c>
      <c r="F506" s="270">
        <f t="shared" ref="F506:G506" si="1251">I506+L506+O506+R506+U506+X506+AA506+AD506+AK506+AG506</f>
        <v>190.66</v>
      </c>
      <c r="G506" s="270">
        <f t="shared" si="1251"/>
        <v>27.5952</v>
      </c>
      <c r="H506" s="252">
        <f t="shared" si="14"/>
        <v>0</v>
      </c>
      <c r="I506" s="251"/>
      <c r="J506" s="251"/>
      <c r="K506" s="252">
        <f t="shared" si="16"/>
        <v>27.5952</v>
      </c>
      <c r="L506" s="251"/>
      <c r="M506" s="254">
        <v>27.5952</v>
      </c>
      <c r="N506" s="252">
        <f t="shared" si="18"/>
        <v>0</v>
      </c>
      <c r="O506" s="251"/>
      <c r="P506" s="251"/>
      <c r="Q506" s="253">
        <f t="shared" si="20"/>
        <v>190.66</v>
      </c>
      <c r="R506" s="254">
        <v>190.66</v>
      </c>
      <c r="S506" s="251"/>
      <c r="T506" s="252">
        <f t="shared" si="22"/>
        <v>0</v>
      </c>
      <c r="U506" s="251"/>
      <c r="V506" s="251"/>
      <c r="W506" s="252">
        <f t="shared" si="24"/>
        <v>0</v>
      </c>
      <c r="X506" s="251"/>
      <c r="Y506" s="251"/>
      <c r="Z506" s="252">
        <f t="shared" si="26"/>
        <v>0</v>
      </c>
      <c r="AA506" s="251"/>
      <c r="AB506" s="251"/>
      <c r="AC506" s="252">
        <f t="shared" si="28"/>
        <v>0</v>
      </c>
      <c r="AD506" s="251"/>
      <c r="AE506" s="251"/>
      <c r="AF506" s="252">
        <f t="shared" si="30"/>
        <v>0</v>
      </c>
      <c r="AG506" s="251"/>
      <c r="AH506" s="251"/>
      <c r="AI506" s="255"/>
      <c r="AJ506" s="252">
        <f t="shared" si="32"/>
        <v>0</v>
      </c>
      <c r="AK506" s="251"/>
      <c r="AL506" s="251"/>
      <c r="AM506" s="251"/>
    </row>
    <row r="507" ht="15.75" hidden="1" customHeight="1" outlineLevel="2">
      <c r="A507" s="257"/>
      <c r="B507" s="258"/>
      <c r="C507" s="259"/>
      <c r="D507" s="206">
        <v>2017.0</v>
      </c>
      <c r="E507" s="270">
        <f t="shared" si="1250"/>
        <v>135</v>
      </c>
      <c r="F507" s="270">
        <f t="shared" ref="F507:G507" si="1252">I507+L507+O507+R507+U507+X507+AA507+AD507+AK507+AG507</f>
        <v>135</v>
      </c>
      <c r="G507" s="270">
        <f t="shared" si="1252"/>
        <v>0</v>
      </c>
      <c r="H507" s="252">
        <f t="shared" si="14"/>
        <v>0</v>
      </c>
      <c r="I507" s="251"/>
      <c r="J507" s="251"/>
      <c r="K507" s="252">
        <f t="shared" si="16"/>
        <v>0</v>
      </c>
      <c r="L507" s="251"/>
      <c r="M507" s="251"/>
      <c r="N507" s="252">
        <f t="shared" si="18"/>
        <v>0</v>
      </c>
      <c r="O507" s="251"/>
      <c r="P507" s="251"/>
      <c r="Q507" s="252">
        <f t="shared" si="20"/>
        <v>0</v>
      </c>
      <c r="R507" s="251"/>
      <c r="S507" s="251"/>
      <c r="T507" s="252">
        <f t="shared" si="22"/>
        <v>0</v>
      </c>
      <c r="U507" s="251"/>
      <c r="V507" s="251"/>
      <c r="W507" s="252">
        <f t="shared" si="24"/>
        <v>0</v>
      </c>
      <c r="X507" s="251"/>
      <c r="Y507" s="251"/>
      <c r="Z507" s="252">
        <f t="shared" si="26"/>
        <v>0</v>
      </c>
      <c r="AA507" s="251"/>
      <c r="AB507" s="251"/>
      <c r="AC507" s="252">
        <f t="shared" si="28"/>
        <v>0</v>
      </c>
      <c r="AD507" s="251"/>
      <c r="AE507" s="251"/>
      <c r="AF507" s="252">
        <f t="shared" si="30"/>
        <v>0</v>
      </c>
      <c r="AG507" s="251"/>
      <c r="AH507" s="251"/>
      <c r="AI507" s="255"/>
      <c r="AJ507" s="253">
        <f t="shared" si="32"/>
        <v>135</v>
      </c>
      <c r="AK507" s="254">
        <v>135.0</v>
      </c>
      <c r="AL507" s="251"/>
      <c r="AM507" s="251"/>
    </row>
    <row r="508" ht="15.75" hidden="1" customHeight="1" outlineLevel="2">
      <c r="A508" s="257"/>
      <c r="B508" s="258"/>
      <c r="C508" s="259"/>
      <c r="D508" s="206">
        <v>2018.0</v>
      </c>
      <c r="E508" s="270">
        <f t="shared" si="1250"/>
        <v>334.073</v>
      </c>
      <c r="F508" s="270">
        <f t="shared" ref="F508:G508" si="1253">I508+L508+O508+R508+U508+X508+AA508+AD508+AK508+AG508</f>
        <v>0</v>
      </c>
      <c r="G508" s="270">
        <f t="shared" si="1253"/>
        <v>334.073</v>
      </c>
      <c r="H508" s="252">
        <f t="shared" si="14"/>
        <v>189.973</v>
      </c>
      <c r="I508" s="251"/>
      <c r="J508" s="254">
        <v>189.973</v>
      </c>
      <c r="K508" s="252">
        <f t="shared" si="16"/>
        <v>0</v>
      </c>
      <c r="L508" s="251"/>
      <c r="M508" s="251"/>
      <c r="N508" s="252">
        <f t="shared" si="18"/>
        <v>0</v>
      </c>
      <c r="O508" s="251"/>
      <c r="P508" s="251"/>
      <c r="Q508" s="252">
        <f t="shared" si="20"/>
        <v>0</v>
      </c>
      <c r="R508" s="251"/>
      <c r="S508" s="251"/>
      <c r="T508" s="252">
        <f t="shared" si="22"/>
        <v>0</v>
      </c>
      <c r="U508" s="251"/>
      <c r="V508" s="251"/>
      <c r="W508" s="252">
        <f t="shared" si="24"/>
        <v>0</v>
      </c>
      <c r="X508" s="251"/>
      <c r="Y508" s="251"/>
      <c r="Z508" s="252">
        <f t="shared" si="26"/>
        <v>0</v>
      </c>
      <c r="AA508" s="251"/>
      <c r="AB508" s="251"/>
      <c r="AC508" s="252">
        <f t="shared" si="28"/>
        <v>0</v>
      </c>
      <c r="AD508" s="251"/>
      <c r="AE508" s="251"/>
      <c r="AF508" s="252">
        <f t="shared" si="30"/>
        <v>144.1</v>
      </c>
      <c r="AG508" s="251"/>
      <c r="AH508" s="254">
        <v>144.1</v>
      </c>
      <c r="AI508" s="255"/>
      <c r="AJ508" s="252">
        <f t="shared" si="32"/>
        <v>0</v>
      </c>
      <c r="AK508" s="251"/>
      <c r="AL508" s="251"/>
      <c r="AM508" s="251"/>
    </row>
    <row r="509" ht="15.75" hidden="1" customHeight="1" outlineLevel="2">
      <c r="A509" s="257"/>
      <c r="B509" s="258"/>
      <c r="C509" s="259"/>
      <c r="D509" s="206">
        <v>2019.0</v>
      </c>
      <c r="E509" s="270">
        <f t="shared" si="1250"/>
        <v>77.5</v>
      </c>
      <c r="F509" s="270">
        <f t="shared" ref="F509:G509" si="1254">I509+L509+O509+R509+U509+X509+AA509+AD509+AK509+AG509</f>
        <v>0</v>
      </c>
      <c r="G509" s="270">
        <f t="shared" si="1254"/>
        <v>77.5</v>
      </c>
      <c r="H509" s="252">
        <f t="shared" si="14"/>
        <v>0</v>
      </c>
      <c r="I509" s="251"/>
      <c r="J509" s="251"/>
      <c r="K509" s="252">
        <f t="shared" si="16"/>
        <v>0</v>
      </c>
      <c r="L509" s="251"/>
      <c r="M509" s="251"/>
      <c r="N509" s="252">
        <f t="shared" si="18"/>
        <v>0</v>
      </c>
      <c r="O509" s="251"/>
      <c r="P509" s="251"/>
      <c r="Q509" s="252">
        <f t="shared" si="20"/>
        <v>0</v>
      </c>
      <c r="R509" s="251"/>
      <c r="S509" s="251"/>
      <c r="T509" s="252">
        <f t="shared" si="22"/>
        <v>0</v>
      </c>
      <c r="U509" s="251"/>
      <c r="V509" s="251"/>
      <c r="W509" s="252">
        <f t="shared" si="24"/>
        <v>0</v>
      </c>
      <c r="X509" s="251"/>
      <c r="Y509" s="251"/>
      <c r="Z509" s="252">
        <f t="shared" si="26"/>
        <v>0</v>
      </c>
      <c r="AA509" s="251"/>
      <c r="AB509" s="251"/>
      <c r="AC509" s="252">
        <f t="shared" si="28"/>
        <v>49.9</v>
      </c>
      <c r="AD509" s="251"/>
      <c r="AE509" s="254">
        <v>49.9</v>
      </c>
      <c r="AF509" s="252">
        <f t="shared" si="30"/>
        <v>27.6</v>
      </c>
      <c r="AG509" s="251"/>
      <c r="AH509" s="254">
        <v>27.6</v>
      </c>
      <c r="AI509" s="255"/>
      <c r="AJ509" s="252">
        <f t="shared" si="32"/>
        <v>0</v>
      </c>
      <c r="AK509" s="251"/>
      <c r="AL509" s="251"/>
      <c r="AM509" s="251"/>
    </row>
    <row r="510" ht="15.75" hidden="1" customHeight="1" outlineLevel="2">
      <c r="A510" s="257"/>
      <c r="B510" s="258"/>
      <c r="C510" s="259"/>
      <c r="D510" s="206">
        <v>2020.0</v>
      </c>
      <c r="E510" s="270">
        <f t="shared" si="1250"/>
        <v>49.846</v>
      </c>
      <c r="F510" s="270">
        <f t="shared" ref="F510:G510" si="1255">I510+L510+O510+R510+U510+X510+AA510+AD510+AK510+AG510</f>
        <v>0</v>
      </c>
      <c r="G510" s="270">
        <f t="shared" si="1255"/>
        <v>49.846</v>
      </c>
      <c r="H510" s="252">
        <f t="shared" si="14"/>
        <v>0</v>
      </c>
      <c r="I510" s="251"/>
      <c r="J510" s="251"/>
      <c r="K510" s="252">
        <f t="shared" si="16"/>
        <v>49.846</v>
      </c>
      <c r="L510" s="251"/>
      <c r="M510" s="254">
        <v>49.846</v>
      </c>
      <c r="N510" s="252">
        <f t="shared" si="18"/>
        <v>0</v>
      </c>
      <c r="O510" s="251"/>
      <c r="P510" s="251"/>
      <c r="Q510" s="252">
        <f t="shared" si="20"/>
        <v>0</v>
      </c>
      <c r="R510" s="251"/>
      <c r="S510" s="251"/>
      <c r="T510" s="252">
        <f t="shared" si="22"/>
        <v>0</v>
      </c>
      <c r="U510" s="251"/>
      <c r="V510" s="251"/>
      <c r="W510" s="252">
        <f t="shared" si="24"/>
        <v>0</v>
      </c>
      <c r="X510" s="251"/>
      <c r="Y510" s="251"/>
      <c r="Z510" s="252">
        <f t="shared" si="26"/>
        <v>0</v>
      </c>
      <c r="AA510" s="251"/>
      <c r="AB510" s="251"/>
      <c r="AC510" s="252">
        <f t="shared" si="28"/>
        <v>0</v>
      </c>
      <c r="AD510" s="251"/>
      <c r="AE510" s="251"/>
      <c r="AF510" s="252">
        <f t="shared" si="30"/>
        <v>0</v>
      </c>
      <c r="AG510" s="251"/>
      <c r="AH510" s="251"/>
      <c r="AI510" s="255"/>
      <c r="AJ510" s="252">
        <f t="shared" si="32"/>
        <v>0</v>
      </c>
      <c r="AK510" s="251"/>
      <c r="AL510" s="251"/>
      <c r="AM510" s="251"/>
    </row>
    <row r="511" ht="15.75" hidden="1" customHeight="1" outlineLevel="2">
      <c r="A511" s="257"/>
      <c r="B511" s="258"/>
      <c r="C511" s="259"/>
      <c r="D511" s="213">
        <v>2021.0</v>
      </c>
      <c r="E511" s="270">
        <f t="shared" si="1250"/>
        <v>0</v>
      </c>
      <c r="F511" s="270">
        <f t="shared" ref="F511:G511" si="1256">I511+L511+O511+R511+U511+X511+AA511+AD511+AK511+AG511</f>
        <v>0</v>
      </c>
      <c r="G511" s="270">
        <f t="shared" si="1256"/>
        <v>0</v>
      </c>
      <c r="H511" s="252">
        <f t="shared" si="14"/>
        <v>0</v>
      </c>
      <c r="I511" s="251"/>
      <c r="J511" s="251"/>
      <c r="K511" s="252">
        <f t="shared" si="16"/>
        <v>0</v>
      </c>
      <c r="L511" s="251"/>
      <c r="M511" s="254"/>
      <c r="N511" s="252">
        <f t="shared" si="18"/>
        <v>0</v>
      </c>
      <c r="O511" s="251"/>
      <c r="P511" s="251"/>
      <c r="Q511" s="252">
        <f t="shared" si="20"/>
        <v>0</v>
      </c>
      <c r="R511" s="251"/>
      <c r="S511" s="251"/>
      <c r="T511" s="252">
        <f t="shared" si="22"/>
        <v>0</v>
      </c>
      <c r="U511" s="251"/>
      <c r="V511" s="251"/>
      <c r="W511" s="252">
        <f t="shared" si="24"/>
        <v>0</v>
      </c>
      <c r="X511" s="251"/>
      <c r="Y511" s="251"/>
      <c r="Z511" s="252">
        <f t="shared" si="26"/>
        <v>0</v>
      </c>
      <c r="AA511" s="251"/>
      <c r="AB511" s="251"/>
      <c r="AC511" s="252">
        <f t="shared" si="28"/>
        <v>0</v>
      </c>
      <c r="AD511" s="251"/>
      <c r="AE511" s="251"/>
      <c r="AF511" s="252">
        <f t="shared" si="30"/>
        <v>0</v>
      </c>
      <c r="AG511" s="251"/>
      <c r="AH511" s="251"/>
      <c r="AI511" s="255"/>
      <c r="AJ511" s="252">
        <f t="shared" si="32"/>
        <v>0</v>
      </c>
      <c r="AK511" s="251"/>
      <c r="AL511" s="251"/>
      <c r="AM511" s="251"/>
    </row>
    <row r="512" ht="15.75" customHeight="1" collapsed="1">
      <c r="A512" s="263"/>
      <c r="B512" s="264" t="s">
        <v>235</v>
      </c>
      <c r="C512" s="265"/>
      <c r="D512" s="266"/>
      <c r="E512" s="266">
        <f t="shared" si="1250"/>
        <v>27138.70954</v>
      </c>
      <c r="F512" s="266">
        <f t="shared" ref="F512:G512" si="1257">I512+L512+O512+R512+U512+X512+AA512+AD512+AK512+AG512</f>
        <v>27138.70954</v>
      </c>
      <c r="G512" s="266">
        <f t="shared" si="1257"/>
        <v>0</v>
      </c>
      <c r="H512" s="267">
        <f t="shared" si="14"/>
        <v>18.4</v>
      </c>
      <c r="I512" s="266">
        <f t="shared" ref="I512:J512" si="1258">I513+I521+I529+I537+I545+I553+I561+I569+I577+I585+I593+I601+I609+I617+I625+I633+I641+I649+I657+I665+I673</f>
        <v>18.4</v>
      </c>
      <c r="J512" s="266">
        <f t="shared" si="1258"/>
        <v>0</v>
      </c>
      <c r="K512" s="267">
        <f t="shared" si="16"/>
        <v>2064.302</v>
      </c>
      <c r="L512" s="266">
        <f t="shared" ref="L512:M512" si="1259">L513+L521+L529+L537+L545+L553+L561+L569+L577+L585+L593+L601+L609+L617+L625+L633+L641+L649+L657+L665+L673</f>
        <v>2064.302</v>
      </c>
      <c r="M512" s="266">
        <f t="shared" si="1259"/>
        <v>0</v>
      </c>
      <c r="N512" s="267">
        <f t="shared" si="18"/>
        <v>5807.80971</v>
      </c>
      <c r="O512" s="266">
        <f t="shared" ref="O512:P512" si="1260">O513+O521+O529+O537+O545+O553+O561+O569+O577+O585+O593+O601+O609+O617+O625+O633+O641+O649+O657+O665+O673</f>
        <v>5807.80971</v>
      </c>
      <c r="P512" s="266">
        <f t="shared" si="1260"/>
        <v>0</v>
      </c>
      <c r="Q512" s="267">
        <f t="shared" si="20"/>
        <v>1077.7969</v>
      </c>
      <c r="R512" s="266">
        <f t="shared" ref="R512:S512" si="1261">R513+R521+R529+R537+R545+R553+R561+R569+R577+R585+R593+R601+R609+R617+R625+R633+R641+R649+R657+R665+R673</f>
        <v>1077.7969</v>
      </c>
      <c r="S512" s="266">
        <f t="shared" si="1261"/>
        <v>0</v>
      </c>
      <c r="T512" s="267">
        <f t="shared" si="22"/>
        <v>493.10458</v>
      </c>
      <c r="U512" s="266">
        <f t="shared" ref="U512:V512" si="1262">U513+U521+U529+U537+U545+U553+U561+U569+U577+U585+U593+U601+U609+U617+U625+U633+U641+U649+U657+U665+U673</f>
        <v>493.10458</v>
      </c>
      <c r="V512" s="266">
        <f t="shared" si="1262"/>
        <v>0</v>
      </c>
      <c r="W512" s="267">
        <f t="shared" si="24"/>
        <v>0</v>
      </c>
      <c r="X512" s="266">
        <f t="shared" ref="X512:Y512" si="1263">X513+X521+X529+X537+X545+X553+X561+X569+X577+X585+X593+X601+X609+X617+X625+X633+X641+X649+X657+X665+X673</f>
        <v>0</v>
      </c>
      <c r="Y512" s="266">
        <f t="shared" si="1263"/>
        <v>0</v>
      </c>
      <c r="Z512" s="267">
        <f t="shared" si="26"/>
        <v>961.45475</v>
      </c>
      <c r="AA512" s="266">
        <f t="shared" ref="AA512:AB512" si="1264">AA513+AA521+AA529+AA537+AA545+AA553+AA561+AA569+AA577+AA585+AA593+AA601+AA609+AA617+AA625+AA633+AA641+AA649+AA657+AA665+AA673</f>
        <v>961.45475</v>
      </c>
      <c r="AB512" s="266">
        <f t="shared" si="1264"/>
        <v>0</v>
      </c>
      <c r="AC512" s="267">
        <f t="shared" si="28"/>
        <v>1580.52585</v>
      </c>
      <c r="AD512" s="266">
        <f t="shared" ref="AD512:AE512" si="1265">AD513+AD521+AD529+AD537+AD545+AD553+AD561+AD569+AD577+AD585+AD593+AD601+AD609+AD617+AD625+AD633+AD641+AD649+AD657+AD665+AD673</f>
        <v>1580.52585</v>
      </c>
      <c r="AE512" s="266">
        <f t="shared" si="1265"/>
        <v>0</v>
      </c>
      <c r="AF512" s="267">
        <f t="shared" si="30"/>
        <v>11846.06517</v>
      </c>
      <c r="AG512" s="266">
        <f t="shared" ref="AG512:AH512" si="1266">AG513+AG521+AG529+AG537+AG545+AG553+AG561+AG569+AG577+AG585+AG593+AG601+AG609+AG617+AG625+AG633+AG641+AG649+AG657+AG665+AG673</f>
        <v>11846.06517</v>
      </c>
      <c r="AH512" s="266">
        <f t="shared" si="1266"/>
        <v>0</v>
      </c>
      <c r="AI512" s="268"/>
      <c r="AJ512" s="267">
        <f t="shared" si="32"/>
        <v>3289.25058</v>
      </c>
      <c r="AK512" s="266">
        <f t="shared" ref="AK512:AL512" si="1267">AK513+AK521+AK529+AK537+AK545+AK553+AK561+AK569+AK577+AK585+AK593+AK601+AK609+AK617+AK625+AK633+AK641+AK649+AK657+AK665+AK673</f>
        <v>3289.25058</v>
      </c>
      <c r="AL512" s="266">
        <f t="shared" si="1267"/>
        <v>0</v>
      </c>
      <c r="AM512" s="266"/>
    </row>
    <row r="513" ht="15.75" hidden="1" customHeight="1" outlineLevel="1">
      <c r="A513" s="195">
        <v>61.0</v>
      </c>
      <c r="B513" s="196" t="s">
        <v>520</v>
      </c>
      <c r="C513" s="197" t="s">
        <v>521</v>
      </c>
      <c r="D513" s="198"/>
      <c r="E513" s="269">
        <f t="shared" ref="E513:G513" si="1268">SUM(E514:E520)</f>
        <v>152.28235</v>
      </c>
      <c r="F513" s="269">
        <f t="shared" si="1268"/>
        <v>152.28235</v>
      </c>
      <c r="G513" s="269">
        <f t="shared" si="1268"/>
        <v>0</v>
      </c>
      <c r="H513" s="198">
        <f t="shared" si="14"/>
        <v>0</v>
      </c>
      <c r="I513" s="198">
        <f t="shared" ref="I513:J513" si="1269">SUM(I514:I520)</f>
        <v>0</v>
      </c>
      <c r="J513" s="198">
        <f t="shared" si="1269"/>
        <v>0</v>
      </c>
      <c r="K513" s="198">
        <f t="shared" si="16"/>
        <v>0</v>
      </c>
      <c r="L513" s="198">
        <f t="shared" ref="L513:M513" si="1270">SUM(L514:L520)</f>
        <v>0</v>
      </c>
      <c r="M513" s="198">
        <f t="shared" si="1270"/>
        <v>0</v>
      </c>
      <c r="N513" s="198">
        <f t="shared" si="18"/>
        <v>0</v>
      </c>
      <c r="O513" s="198">
        <f t="shared" ref="O513:P513" si="1271">SUM(O514:O520)</f>
        <v>0</v>
      </c>
      <c r="P513" s="198">
        <f t="shared" si="1271"/>
        <v>0</v>
      </c>
      <c r="Q513" s="198">
        <f t="shared" si="20"/>
        <v>0</v>
      </c>
      <c r="R513" s="198">
        <f t="shared" ref="R513:S513" si="1272">SUM(R514:R520)</f>
        <v>0</v>
      </c>
      <c r="S513" s="198">
        <f t="shared" si="1272"/>
        <v>0</v>
      </c>
      <c r="T513" s="198">
        <f t="shared" si="22"/>
        <v>0</v>
      </c>
      <c r="U513" s="198">
        <f t="shared" ref="U513:V513" si="1273">SUM(U514:U520)</f>
        <v>0</v>
      </c>
      <c r="V513" s="198">
        <f t="shared" si="1273"/>
        <v>0</v>
      </c>
      <c r="W513" s="198">
        <f t="shared" si="24"/>
        <v>0</v>
      </c>
      <c r="X513" s="198">
        <f t="shared" ref="X513:Y513" si="1274">SUM(X514:X520)</f>
        <v>0</v>
      </c>
      <c r="Y513" s="198">
        <f t="shared" si="1274"/>
        <v>0</v>
      </c>
      <c r="Z513" s="198">
        <f t="shared" si="26"/>
        <v>0</v>
      </c>
      <c r="AA513" s="198">
        <f t="shared" ref="AA513:AB513" si="1275">SUM(AA514:AA520)</f>
        <v>0</v>
      </c>
      <c r="AB513" s="198">
        <f t="shared" si="1275"/>
        <v>0</v>
      </c>
      <c r="AC513" s="198">
        <f t="shared" si="28"/>
        <v>0</v>
      </c>
      <c r="AD513" s="198">
        <f t="shared" ref="AD513:AE513" si="1276">SUM(AD514:AD520)</f>
        <v>0</v>
      </c>
      <c r="AE513" s="198">
        <f t="shared" si="1276"/>
        <v>0</v>
      </c>
      <c r="AF513" s="198">
        <f t="shared" si="30"/>
        <v>0</v>
      </c>
      <c r="AG513" s="200">
        <f t="shared" ref="AG513:AH513" si="1277">SUM(AG514:AG520)</f>
        <v>0</v>
      </c>
      <c r="AH513" s="200">
        <f t="shared" si="1277"/>
        <v>0</v>
      </c>
      <c r="AI513" s="201"/>
      <c r="AJ513" s="202">
        <f t="shared" si="32"/>
        <v>152.28235</v>
      </c>
      <c r="AK513" s="200">
        <f t="shared" ref="AK513:AL513" si="1278">SUM(AK514:AK520)</f>
        <v>152.28235</v>
      </c>
      <c r="AL513" s="200">
        <f t="shared" si="1278"/>
        <v>0</v>
      </c>
      <c r="AM513" s="200"/>
    </row>
    <row r="514" ht="15.75" hidden="1" customHeight="1" outlineLevel="2">
      <c r="A514" s="257"/>
      <c r="B514" s="258"/>
      <c r="C514" s="259"/>
      <c r="D514" s="206">
        <v>2015.0</v>
      </c>
      <c r="E514" s="270">
        <f t="shared" ref="E514:E520" si="1280">SUM(F514:G514)</f>
        <v>33.06135</v>
      </c>
      <c r="F514" s="270">
        <f t="shared" ref="F514:G514" si="1279">I514+L514+O514+R514+U514+X514+AA514+AD514+AK514+AG514</f>
        <v>33.06135</v>
      </c>
      <c r="G514" s="270">
        <f t="shared" si="1279"/>
        <v>0</v>
      </c>
      <c r="H514" s="252">
        <f t="shared" si="14"/>
        <v>0</v>
      </c>
      <c r="I514" s="251"/>
      <c r="J514" s="251"/>
      <c r="K514" s="252">
        <f t="shared" si="16"/>
        <v>0</v>
      </c>
      <c r="L514" s="251"/>
      <c r="M514" s="251"/>
      <c r="N514" s="252">
        <f t="shared" si="18"/>
        <v>0</v>
      </c>
      <c r="O514" s="251"/>
      <c r="P514" s="251"/>
      <c r="Q514" s="252">
        <f t="shared" si="20"/>
        <v>0</v>
      </c>
      <c r="R514" s="251"/>
      <c r="S514" s="251"/>
      <c r="T514" s="252">
        <f t="shared" si="22"/>
        <v>0</v>
      </c>
      <c r="U514" s="251"/>
      <c r="V514" s="251"/>
      <c r="W514" s="252">
        <f t="shared" si="24"/>
        <v>0</v>
      </c>
      <c r="X514" s="251"/>
      <c r="Y514" s="251"/>
      <c r="Z514" s="252">
        <f t="shared" si="26"/>
        <v>0</v>
      </c>
      <c r="AA514" s="251"/>
      <c r="AB514" s="251"/>
      <c r="AC514" s="252">
        <f t="shared" si="28"/>
        <v>0</v>
      </c>
      <c r="AD514" s="251"/>
      <c r="AE514" s="251"/>
      <c r="AF514" s="252">
        <f t="shared" si="30"/>
        <v>0</v>
      </c>
      <c r="AG514" s="251"/>
      <c r="AH514" s="251"/>
      <c r="AI514" s="255"/>
      <c r="AJ514" s="253">
        <f t="shared" si="32"/>
        <v>33.06135</v>
      </c>
      <c r="AK514" s="254">
        <v>33.06135</v>
      </c>
      <c r="AL514" s="251"/>
      <c r="AM514" s="251"/>
    </row>
    <row r="515" ht="15.75" hidden="1" customHeight="1" outlineLevel="2">
      <c r="A515" s="257"/>
      <c r="B515" s="258"/>
      <c r="C515" s="259"/>
      <c r="D515" s="206">
        <v>2016.0</v>
      </c>
      <c r="E515" s="270">
        <f t="shared" si="1280"/>
        <v>11</v>
      </c>
      <c r="F515" s="270">
        <f t="shared" ref="F515:G515" si="1281">I515+L515+O515+R515+U515+X515+AA515+AD515+AK515+AG515</f>
        <v>11</v>
      </c>
      <c r="G515" s="270">
        <f t="shared" si="1281"/>
        <v>0</v>
      </c>
      <c r="H515" s="252">
        <f t="shared" si="14"/>
        <v>0</v>
      </c>
      <c r="I515" s="251"/>
      <c r="J515" s="251"/>
      <c r="K515" s="252">
        <f t="shared" si="16"/>
        <v>0</v>
      </c>
      <c r="L515" s="251"/>
      <c r="M515" s="251"/>
      <c r="N515" s="252">
        <f t="shared" si="18"/>
        <v>0</v>
      </c>
      <c r="O515" s="251"/>
      <c r="P515" s="251"/>
      <c r="Q515" s="252">
        <f t="shared" si="20"/>
        <v>0</v>
      </c>
      <c r="R515" s="251"/>
      <c r="S515" s="251"/>
      <c r="T515" s="252">
        <f t="shared" si="22"/>
        <v>0</v>
      </c>
      <c r="U515" s="251"/>
      <c r="V515" s="251"/>
      <c r="W515" s="252">
        <f t="shared" si="24"/>
        <v>0</v>
      </c>
      <c r="X515" s="251"/>
      <c r="Y515" s="251"/>
      <c r="Z515" s="252">
        <f t="shared" si="26"/>
        <v>0</v>
      </c>
      <c r="AA515" s="251"/>
      <c r="AB515" s="251"/>
      <c r="AC515" s="252">
        <f t="shared" si="28"/>
        <v>0</v>
      </c>
      <c r="AD515" s="251"/>
      <c r="AE515" s="251"/>
      <c r="AF515" s="252">
        <f t="shared" si="30"/>
        <v>0</v>
      </c>
      <c r="AG515" s="251"/>
      <c r="AH515" s="251"/>
      <c r="AI515" s="255"/>
      <c r="AJ515" s="253">
        <f t="shared" si="32"/>
        <v>11</v>
      </c>
      <c r="AK515" s="254">
        <v>11.0</v>
      </c>
      <c r="AL515" s="251"/>
      <c r="AM515" s="251"/>
    </row>
    <row r="516" ht="15.75" hidden="1" customHeight="1" outlineLevel="2">
      <c r="A516" s="257"/>
      <c r="B516" s="258"/>
      <c r="C516" s="259"/>
      <c r="D516" s="206">
        <v>2017.0</v>
      </c>
      <c r="E516" s="270">
        <f t="shared" si="1280"/>
        <v>0</v>
      </c>
      <c r="F516" s="270">
        <f t="shared" ref="F516:G516" si="1282">I516+L516+O516+R516+U516+X516+AA516+AD516+AK516+AG516</f>
        <v>0</v>
      </c>
      <c r="G516" s="270">
        <f t="shared" si="1282"/>
        <v>0</v>
      </c>
      <c r="H516" s="252">
        <f t="shared" si="14"/>
        <v>0</v>
      </c>
      <c r="I516" s="251"/>
      <c r="J516" s="251"/>
      <c r="K516" s="252">
        <f t="shared" si="16"/>
        <v>0</v>
      </c>
      <c r="L516" s="251"/>
      <c r="M516" s="251"/>
      <c r="N516" s="252">
        <f t="shared" si="18"/>
        <v>0</v>
      </c>
      <c r="O516" s="251"/>
      <c r="P516" s="251"/>
      <c r="Q516" s="252">
        <f t="shared" si="20"/>
        <v>0</v>
      </c>
      <c r="R516" s="251"/>
      <c r="S516" s="251"/>
      <c r="T516" s="252">
        <f t="shared" si="22"/>
        <v>0</v>
      </c>
      <c r="U516" s="251"/>
      <c r="V516" s="251"/>
      <c r="W516" s="252">
        <f t="shared" si="24"/>
        <v>0</v>
      </c>
      <c r="X516" s="251"/>
      <c r="Y516" s="251"/>
      <c r="Z516" s="252">
        <f t="shared" si="26"/>
        <v>0</v>
      </c>
      <c r="AA516" s="251"/>
      <c r="AB516" s="251"/>
      <c r="AC516" s="252">
        <f t="shared" si="28"/>
        <v>0</v>
      </c>
      <c r="AD516" s="251"/>
      <c r="AE516" s="251"/>
      <c r="AF516" s="252">
        <f t="shared" si="30"/>
        <v>0</v>
      </c>
      <c r="AG516" s="251"/>
      <c r="AH516" s="251"/>
      <c r="AI516" s="255"/>
      <c r="AJ516" s="252">
        <f t="shared" si="32"/>
        <v>0</v>
      </c>
      <c r="AK516" s="251"/>
      <c r="AL516" s="251"/>
      <c r="AM516" s="251"/>
    </row>
    <row r="517" ht="15.75" hidden="1" customHeight="1" outlineLevel="2">
      <c r="A517" s="257"/>
      <c r="B517" s="258"/>
      <c r="C517" s="259"/>
      <c r="D517" s="206">
        <v>2018.0</v>
      </c>
      <c r="E517" s="270">
        <f t="shared" si="1280"/>
        <v>62</v>
      </c>
      <c r="F517" s="270">
        <f t="shared" ref="F517:G517" si="1283">I517+L517+O517+R517+U517+X517+AA517+AD517+AK517+AG517</f>
        <v>62</v>
      </c>
      <c r="G517" s="270">
        <f t="shared" si="1283"/>
        <v>0</v>
      </c>
      <c r="H517" s="252">
        <f t="shared" si="14"/>
        <v>0</v>
      </c>
      <c r="I517" s="251"/>
      <c r="J517" s="251"/>
      <c r="K517" s="252">
        <f t="shared" si="16"/>
        <v>0</v>
      </c>
      <c r="L517" s="251"/>
      <c r="M517" s="251"/>
      <c r="N517" s="252">
        <f t="shared" si="18"/>
        <v>0</v>
      </c>
      <c r="O517" s="251"/>
      <c r="P517" s="251"/>
      <c r="Q517" s="252">
        <f t="shared" si="20"/>
        <v>0</v>
      </c>
      <c r="R517" s="251"/>
      <c r="S517" s="251"/>
      <c r="T517" s="252">
        <f t="shared" si="22"/>
        <v>0</v>
      </c>
      <c r="U517" s="251"/>
      <c r="V517" s="251"/>
      <c r="W517" s="252">
        <f t="shared" si="24"/>
        <v>0</v>
      </c>
      <c r="X517" s="251"/>
      <c r="Y517" s="251"/>
      <c r="Z517" s="252">
        <f t="shared" si="26"/>
        <v>0</v>
      </c>
      <c r="AA517" s="251"/>
      <c r="AB517" s="251"/>
      <c r="AC517" s="252">
        <f t="shared" si="28"/>
        <v>0</v>
      </c>
      <c r="AD517" s="251"/>
      <c r="AE517" s="251"/>
      <c r="AF517" s="252">
        <f t="shared" si="30"/>
        <v>0</v>
      </c>
      <c r="AG517" s="251"/>
      <c r="AH517" s="251"/>
      <c r="AI517" s="255"/>
      <c r="AJ517" s="253">
        <f t="shared" si="32"/>
        <v>62</v>
      </c>
      <c r="AK517" s="254">
        <v>62.0</v>
      </c>
      <c r="AL517" s="251"/>
      <c r="AM517" s="251"/>
    </row>
    <row r="518" ht="15.75" hidden="1" customHeight="1" outlineLevel="2">
      <c r="A518" s="257"/>
      <c r="B518" s="258"/>
      <c r="C518" s="259"/>
      <c r="D518" s="206">
        <v>2019.0</v>
      </c>
      <c r="E518" s="270">
        <f t="shared" si="1280"/>
        <v>34.425</v>
      </c>
      <c r="F518" s="270">
        <f t="shared" ref="F518:G518" si="1284">I518+L518+O518+R518+U518+X518+AA518+AD518+AK518+AG518</f>
        <v>34.425</v>
      </c>
      <c r="G518" s="270">
        <f t="shared" si="1284"/>
        <v>0</v>
      </c>
      <c r="H518" s="252">
        <f t="shared" si="14"/>
        <v>0</v>
      </c>
      <c r="I518" s="251"/>
      <c r="J518" s="251"/>
      <c r="K518" s="252">
        <f t="shared" si="16"/>
        <v>0</v>
      </c>
      <c r="L518" s="251"/>
      <c r="M518" s="251"/>
      <c r="N518" s="252">
        <f t="shared" si="18"/>
        <v>0</v>
      </c>
      <c r="O518" s="251"/>
      <c r="P518" s="251"/>
      <c r="Q518" s="252">
        <f t="shared" si="20"/>
        <v>0</v>
      </c>
      <c r="R518" s="251"/>
      <c r="S518" s="251"/>
      <c r="T518" s="252">
        <f t="shared" si="22"/>
        <v>0</v>
      </c>
      <c r="U518" s="251"/>
      <c r="V518" s="251"/>
      <c r="W518" s="252">
        <f t="shared" si="24"/>
        <v>0</v>
      </c>
      <c r="X518" s="251"/>
      <c r="Y518" s="251"/>
      <c r="Z518" s="252">
        <f t="shared" si="26"/>
        <v>0</v>
      </c>
      <c r="AA518" s="251"/>
      <c r="AB518" s="251"/>
      <c r="AC518" s="252">
        <f t="shared" si="28"/>
        <v>0</v>
      </c>
      <c r="AD518" s="251"/>
      <c r="AE518" s="251"/>
      <c r="AF518" s="252">
        <f t="shared" si="30"/>
        <v>0</v>
      </c>
      <c r="AG518" s="251"/>
      <c r="AH518" s="251"/>
      <c r="AI518" s="255"/>
      <c r="AJ518" s="253">
        <f t="shared" si="32"/>
        <v>34.425</v>
      </c>
      <c r="AK518" s="254">
        <v>34.425</v>
      </c>
      <c r="AL518" s="251"/>
      <c r="AM518" s="251"/>
    </row>
    <row r="519" ht="15.75" hidden="1" customHeight="1" outlineLevel="2">
      <c r="A519" s="257"/>
      <c r="B519" s="258"/>
      <c r="C519" s="259"/>
      <c r="D519" s="206">
        <v>2020.0</v>
      </c>
      <c r="E519" s="270">
        <f t="shared" si="1280"/>
        <v>11.796</v>
      </c>
      <c r="F519" s="270">
        <f t="shared" ref="F519:G519" si="1285">I519+L519+O519+R519+U519+X519+AA519+AD519+AK519+AG519</f>
        <v>11.796</v>
      </c>
      <c r="G519" s="270">
        <f t="shared" si="1285"/>
        <v>0</v>
      </c>
      <c r="H519" s="252">
        <f t="shared" si="14"/>
        <v>0</v>
      </c>
      <c r="I519" s="251"/>
      <c r="J519" s="251"/>
      <c r="K519" s="252">
        <f t="shared" si="16"/>
        <v>0</v>
      </c>
      <c r="L519" s="251"/>
      <c r="M519" s="251"/>
      <c r="N519" s="253">
        <f t="shared" si="18"/>
        <v>0</v>
      </c>
      <c r="O519" s="254"/>
      <c r="P519" s="251"/>
      <c r="Q519" s="252">
        <f t="shared" si="20"/>
        <v>0</v>
      </c>
      <c r="R519" s="251"/>
      <c r="S519" s="251"/>
      <c r="T519" s="252">
        <f t="shared" si="22"/>
        <v>0</v>
      </c>
      <c r="U519" s="251"/>
      <c r="V519" s="251"/>
      <c r="W519" s="252">
        <f t="shared" si="24"/>
        <v>0</v>
      </c>
      <c r="X519" s="251"/>
      <c r="Y519" s="251"/>
      <c r="Z519" s="252">
        <f t="shared" si="26"/>
        <v>0</v>
      </c>
      <c r="AA519" s="251"/>
      <c r="AB519" s="251"/>
      <c r="AC519" s="252">
        <f t="shared" si="28"/>
        <v>0</v>
      </c>
      <c r="AD519" s="251"/>
      <c r="AE519" s="251"/>
      <c r="AF519" s="252">
        <f t="shared" si="30"/>
        <v>0</v>
      </c>
      <c r="AG519" s="251"/>
      <c r="AH519" s="251"/>
      <c r="AI519" s="255"/>
      <c r="AJ519" s="253">
        <f t="shared" si="32"/>
        <v>11.796</v>
      </c>
      <c r="AK519" s="254">
        <v>11.796</v>
      </c>
      <c r="AL519" s="251"/>
      <c r="AM519" s="251"/>
    </row>
    <row r="520" ht="15.75" hidden="1" customHeight="1" outlineLevel="2">
      <c r="A520" s="257"/>
      <c r="B520" s="258"/>
      <c r="C520" s="259"/>
      <c r="D520" s="213">
        <v>2021.0</v>
      </c>
      <c r="E520" s="270">
        <f t="shared" si="1280"/>
        <v>0</v>
      </c>
      <c r="F520" s="270">
        <f t="shared" ref="F520:G520" si="1286">I520+L520+O520+R520+U520+X520+AA520+AD520+AK520+AG520</f>
        <v>0</v>
      </c>
      <c r="G520" s="270">
        <f t="shared" si="1286"/>
        <v>0</v>
      </c>
      <c r="H520" s="252">
        <f t="shared" si="14"/>
        <v>0</v>
      </c>
      <c r="I520" s="251"/>
      <c r="J520" s="251"/>
      <c r="K520" s="252">
        <f t="shared" si="16"/>
        <v>0</v>
      </c>
      <c r="L520" s="251"/>
      <c r="M520" s="251"/>
      <c r="N520" s="252">
        <f t="shared" si="18"/>
        <v>0</v>
      </c>
      <c r="O520" s="251"/>
      <c r="P520" s="251"/>
      <c r="Q520" s="252">
        <f t="shared" si="20"/>
        <v>0</v>
      </c>
      <c r="R520" s="251"/>
      <c r="S520" s="251"/>
      <c r="T520" s="252">
        <f t="shared" si="22"/>
        <v>0</v>
      </c>
      <c r="U520" s="251"/>
      <c r="V520" s="251"/>
      <c r="W520" s="252">
        <f t="shared" si="24"/>
        <v>0</v>
      </c>
      <c r="X520" s="251"/>
      <c r="Y520" s="251"/>
      <c r="Z520" s="252">
        <f t="shared" si="26"/>
        <v>0</v>
      </c>
      <c r="AA520" s="251"/>
      <c r="AB520" s="251"/>
      <c r="AC520" s="252">
        <f t="shared" si="28"/>
        <v>0</v>
      </c>
      <c r="AD520" s="251"/>
      <c r="AE520" s="251"/>
      <c r="AF520" s="252">
        <f t="shared" si="30"/>
        <v>0</v>
      </c>
      <c r="AG520" s="251"/>
      <c r="AH520" s="251"/>
      <c r="AI520" s="255"/>
      <c r="AJ520" s="253">
        <f t="shared" si="32"/>
        <v>0</v>
      </c>
      <c r="AK520" s="254"/>
      <c r="AL520" s="251"/>
      <c r="AM520" s="251"/>
    </row>
    <row r="521" ht="15.75" hidden="1" customHeight="1" outlineLevel="1">
      <c r="A521" s="195">
        <v>61.0</v>
      </c>
      <c r="B521" s="196" t="s">
        <v>520</v>
      </c>
      <c r="C521" s="197" t="s">
        <v>522</v>
      </c>
      <c r="D521" s="198"/>
      <c r="E521" s="269">
        <f t="shared" ref="E521:G521" si="1287">SUM(E522:E528)</f>
        <v>1150.9338</v>
      </c>
      <c r="F521" s="269">
        <f t="shared" si="1287"/>
        <v>1150.9338</v>
      </c>
      <c r="G521" s="269">
        <f t="shared" si="1287"/>
        <v>0</v>
      </c>
      <c r="H521" s="198">
        <f t="shared" si="14"/>
        <v>0</v>
      </c>
      <c r="I521" s="198">
        <f t="shared" ref="I521:J521" si="1288">SUM(I522:I528)</f>
        <v>0</v>
      </c>
      <c r="J521" s="198">
        <f t="shared" si="1288"/>
        <v>0</v>
      </c>
      <c r="K521" s="269">
        <f t="shared" si="16"/>
        <v>0</v>
      </c>
      <c r="L521" s="269">
        <f t="shared" ref="L521:M521" si="1289">SUM(L522:L528)</f>
        <v>0</v>
      </c>
      <c r="M521" s="269">
        <f t="shared" si="1289"/>
        <v>0</v>
      </c>
      <c r="N521" s="198">
        <f t="shared" si="18"/>
        <v>59</v>
      </c>
      <c r="O521" s="198">
        <f t="shared" ref="O521:P521" si="1290">SUM(O522:O528)</f>
        <v>59</v>
      </c>
      <c r="P521" s="198">
        <f t="shared" si="1290"/>
        <v>0</v>
      </c>
      <c r="Q521" s="198">
        <f t="shared" si="20"/>
        <v>0</v>
      </c>
      <c r="R521" s="198">
        <f t="shared" ref="R521:S521" si="1291">SUM(R522:R528)</f>
        <v>0</v>
      </c>
      <c r="S521" s="198">
        <f t="shared" si="1291"/>
        <v>0</v>
      </c>
      <c r="T521" s="198">
        <f t="shared" si="22"/>
        <v>0</v>
      </c>
      <c r="U521" s="198">
        <f t="shared" ref="U521:V521" si="1292">SUM(U522:U528)</f>
        <v>0</v>
      </c>
      <c r="V521" s="198">
        <f t="shared" si="1292"/>
        <v>0</v>
      </c>
      <c r="W521" s="198">
        <f t="shared" si="24"/>
        <v>0</v>
      </c>
      <c r="X521" s="198">
        <f t="shared" ref="X521:Y521" si="1293">SUM(X522:X528)</f>
        <v>0</v>
      </c>
      <c r="Y521" s="198">
        <f t="shared" si="1293"/>
        <v>0</v>
      </c>
      <c r="Z521" s="198">
        <f t="shared" si="26"/>
        <v>0</v>
      </c>
      <c r="AA521" s="198">
        <f t="shared" ref="AA521:AB521" si="1294">SUM(AA522:AA528)</f>
        <v>0</v>
      </c>
      <c r="AB521" s="198">
        <f t="shared" si="1294"/>
        <v>0</v>
      </c>
      <c r="AC521" s="198">
        <f t="shared" si="28"/>
        <v>0</v>
      </c>
      <c r="AD521" s="198">
        <f t="shared" ref="AD521:AE521" si="1295">SUM(AD522:AD528)</f>
        <v>0</v>
      </c>
      <c r="AE521" s="198">
        <f t="shared" si="1295"/>
        <v>0</v>
      </c>
      <c r="AF521" s="198">
        <f t="shared" si="30"/>
        <v>1091.9338</v>
      </c>
      <c r="AG521" s="200">
        <f t="shared" ref="AG521:AH521" si="1296">SUM(AG522:AG528)</f>
        <v>1091.9338</v>
      </c>
      <c r="AH521" s="200">
        <f t="shared" si="1296"/>
        <v>0</v>
      </c>
      <c r="AI521" s="201"/>
      <c r="AJ521" s="202">
        <f t="shared" si="32"/>
        <v>0</v>
      </c>
      <c r="AK521" s="200">
        <f t="shared" ref="AK521:AL521" si="1297">SUM(AK522:AK528)</f>
        <v>0</v>
      </c>
      <c r="AL521" s="200">
        <f t="shared" si="1297"/>
        <v>0</v>
      </c>
      <c r="AM521" s="200"/>
    </row>
    <row r="522" ht="15.75" hidden="1" customHeight="1" outlineLevel="2">
      <c r="A522" s="257"/>
      <c r="B522" s="258"/>
      <c r="C522" s="259"/>
      <c r="D522" s="206">
        <v>2015.0</v>
      </c>
      <c r="E522" s="270">
        <f t="shared" ref="E522:E528" si="1299">SUM(F522:G522)</f>
        <v>0</v>
      </c>
      <c r="F522" s="270">
        <f t="shared" ref="F522:G522" si="1298">I522+L522+O522+R522+U522+X522+AA522+AD522+AK522+AG522</f>
        <v>0</v>
      </c>
      <c r="G522" s="270">
        <f t="shared" si="1298"/>
        <v>0</v>
      </c>
      <c r="H522" s="252">
        <f t="shared" si="14"/>
        <v>0</v>
      </c>
      <c r="I522" s="251"/>
      <c r="J522" s="251"/>
      <c r="K522" s="252">
        <f t="shared" si="16"/>
        <v>0</v>
      </c>
      <c r="L522" s="251"/>
      <c r="M522" s="251"/>
      <c r="N522" s="252">
        <f t="shared" si="18"/>
        <v>0</v>
      </c>
      <c r="O522" s="251"/>
      <c r="P522" s="251"/>
      <c r="Q522" s="252">
        <f t="shared" si="20"/>
        <v>0</v>
      </c>
      <c r="R522" s="251"/>
      <c r="S522" s="251"/>
      <c r="T522" s="252">
        <f t="shared" si="22"/>
        <v>0</v>
      </c>
      <c r="U522" s="251"/>
      <c r="V522" s="251"/>
      <c r="W522" s="252">
        <f t="shared" si="24"/>
        <v>0</v>
      </c>
      <c r="X522" s="251"/>
      <c r="Y522" s="251"/>
      <c r="Z522" s="252">
        <f t="shared" si="26"/>
        <v>0</v>
      </c>
      <c r="AA522" s="251"/>
      <c r="AB522" s="251"/>
      <c r="AC522" s="252">
        <f t="shared" si="28"/>
        <v>0</v>
      </c>
      <c r="AD522" s="251"/>
      <c r="AE522" s="251"/>
      <c r="AF522" s="252">
        <f t="shared" si="30"/>
        <v>0</v>
      </c>
      <c r="AG522" s="251"/>
      <c r="AH522" s="251"/>
      <c r="AI522" s="255"/>
      <c r="AJ522" s="252">
        <f t="shared" si="32"/>
        <v>0</v>
      </c>
      <c r="AK522" s="251"/>
      <c r="AL522" s="251"/>
      <c r="AM522" s="251"/>
    </row>
    <row r="523" ht="15.75" hidden="1" customHeight="1" outlineLevel="2">
      <c r="A523" s="257"/>
      <c r="B523" s="258"/>
      <c r="C523" s="259"/>
      <c r="D523" s="206">
        <v>2016.0</v>
      </c>
      <c r="E523" s="270">
        <f t="shared" si="1299"/>
        <v>137.04946</v>
      </c>
      <c r="F523" s="270">
        <f t="shared" ref="F523:G523" si="1300">I523+L523+O523+R523+U523+X523+AA523+AD523+AK523+AG523</f>
        <v>137.04946</v>
      </c>
      <c r="G523" s="270">
        <f t="shared" si="1300"/>
        <v>0</v>
      </c>
      <c r="H523" s="252">
        <f t="shared" si="14"/>
        <v>0</v>
      </c>
      <c r="I523" s="251"/>
      <c r="J523" s="251"/>
      <c r="K523" s="252">
        <f t="shared" si="16"/>
        <v>0</v>
      </c>
      <c r="L523" s="251"/>
      <c r="M523" s="251"/>
      <c r="N523" s="252">
        <f t="shared" si="18"/>
        <v>0</v>
      </c>
      <c r="O523" s="251"/>
      <c r="P523" s="251"/>
      <c r="Q523" s="252">
        <f t="shared" si="20"/>
        <v>0</v>
      </c>
      <c r="R523" s="251"/>
      <c r="S523" s="251"/>
      <c r="T523" s="252">
        <f t="shared" si="22"/>
        <v>0</v>
      </c>
      <c r="U523" s="251"/>
      <c r="V523" s="251"/>
      <c r="W523" s="252">
        <f t="shared" si="24"/>
        <v>0</v>
      </c>
      <c r="X523" s="251"/>
      <c r="Y523" s="251"/>
      <c r="Z523" s="252">
        <f t="shared" si="26"/>
        <v>0</v>
      </c>
      <c r="AA523" s="251"/>
      <c r="AB523" s="251"/>
      <c r="AC523" s="252">
        <f t="shared" si="28"/>
        <v>0</v>
      </c>
      <c r="AD523" s="251"/>
      <c r="AE523" s="251"/>
      <c r="AF523" s="253">
        <f t="shared" si="30"/>
        <v>137.04946</v>
      </c>
      <c r="AG523" s="254">
        <v>137.04946</v>
      </c>
      <c r="AH523" s="251"/>
      <c r="AI523" s="256" t="s">
        <v>238</v>
      </c>
      <c r="AJ523" s="252">
        <f t="shared" si="32"/>
        <v>0</v>
      </c>
      <c r="AK523" s="251"/>
      <c r="AL523" s="251"/>
      <c r="AM523" s="251"/>
    </row>
    <row r="524" ht="15.75" hidden="1" customHeight="1" outlineLevel="2">
      <c r="A524" s="257"/>
      <c r="B524" s="258"/>
      <c r="C524" s="259"/>
      <c r="D524" s="206">
        <v>2017.0</v>
      </c>
      <c r="E524" s="270">
        <f t="shared" si="1299"/>
        <v>341.77901</v>
      </c>
      <c r="F524" s="270">
        <f t="shared" ref="F524:G524" si="1301">I524+L524+O524+R524+U524+X524+AA524+AD524+AK524+AG524</f>
        <v>341.77901</v>
      </c>
      <c r="G524" s="270">
        <f t="shared" si="1301"/>
        <v>0</v>
      </c>
      <c r="H524" s="252">
        <f t="shared" si="14"/>
        <v>0</v>
      </c>
      <c r="I524" s="251"/>
      <c r="J524" s="251"/>
      <c r="K524" s="252">
        <f t="shared" si="16"/>
        <v>0</v>
      </c>
      <c r="L524" s="251"/>
      <c r="M524" s="251"/>
      <c r="N524" s="252">
        <f t="shared" si="18"/>
        <v>0</v>
      </c>
      <c r="O524" s="251"/>
      <c r="P524" s="251"/>
      <c r="Q524" s="252">
        <f t="shared" si="20"/>
        <v>0</v>
      </c>
      <c r="R524" s="251"/>
      <c r="S524" s="251"/>
      <c r="T524" s="252">
        <f t="shared" si="22"/>
        <v>0</v>
      </c>
      <c r="U524" s="251"/>
      <c r="V524" s="251"/>
      <c r="W524" s="252">
        <f t="shared" si="24"/>
        <v>0</v>
      </c>
      <c r="X524" s="251"/>
      <c r="Y524" s="251"/>
      <c r="Z524" s="252">
        <f t="shared" si="26"/>
        <v>0</v>
      </c>
      <c r="AA524" s="251"/>
      <c r="AB524" s="251"/>
      <c r="AC524" s="252">
        <f t="shared" si="28"/>
        <v>0</v>
      </c>
      <c r="AD524" s="251"/>
      <c r="AE524" s="251"/>
      <c r="AF524" s="253">
        <f t="shared" si="30"/>
        <v>341.77901</v>
      </c>
      <c r="AG524" s="254">
        <v>341.77901</v>
      </c>
      <c r="AH524" s="251"/>
      <c r="AI524" s="256" t="s">
        <v>238</v>
      </c>
      <c r="AJ524" s="252">
        <f t="shared" si="32"/>
        <v>0</v>
      </c>
      <c r="AK524" s="251"/>
      <c r="AL524" s="251"/>
      <c r="AM524" s="251"/>
    </row>
    <row r="525" ht="15.75" hidden="1" customHeight="1" outlineLevel="2">
      <c r="A525" s="257"/>
      <c r="B525" s="258"/>
      <c r="C525" s="259"/>
      <c r="D525" s="206">
        <v>2018.0</v>
      </c>
      <c r="E525" s="270">
        <f t="shared" si="1299"/>
        <v>580.20068</v>
      </c>
      <c r="F525" s="270">
        <f t="shared" ref="F525:G525" si="1302">I525+L525+O525+R525+U525+X525+AA525+AD525+AK525+AG525</f>
        <v>580.20068</v>
      </c>
      <c r="G525" s="270">
        <f t="shared" si="1302"/>
        <v>0</v>
      </c>
      <c r="H525" s="252">
        <f t="shared" si="14"/>
        <v>0</v>
      </c>
      <c r="I525" s="251"/>
      <c r="J525" s="251"/>
      <c r="K525" s="252">
        <f t="shared" si="16"/>
        <v>0</v>
      </c>
      <c r="L525" s="251"/>
      <c r="M525" s="251"/>
      <c r="N525" s="252">
        <f t="shared" si="18"/>
        <v>0</v>
      </c>
      <c r="O525" s="251"/>
      <c r="P525" s="251"/>
      <c r="Q525" s="252">
        <f t="shared" si="20"/>
        <v>0</v>
      </c>
      <c r="R525" s="251"/>
      <c r="S525" s="251"/>
      <c r="T525" s="252">
        <f t="shared" si="22"/>
        <v>0</v>
      </c>
      <c r="U525" s="251"/>
      <c r="V525" s="251"/>
      <c r="W525" s="252">
        <f t="shared" si="24"/>
        <v>0</v>
      </c>
      <c r="X525" s="251"/>
      <c r="Y525" s="251"/>
      <c r="Z525" s="252">
        <f t="shared" si="26"/>
        <v>0</v>
      </c>
      <c r="AA525" s="251"/>
      <c r="AB525" s="251"/>
      <c r="AC525" s="252">
        <f t="shared" si="28"/>
        <v>0</v>
      </c>
      <c r="AD525" s="251"/>
      <c r="AE525" s="251"/>
      <c r="AF525" s="252">
        <f t="shared" si="30"/>
        <v>580.20068</v>
      </c>
      <c r="AG525" s="251">
        <f>442.63843+137.56225</f>
        <v>580.20068</v>
      </c>
      <c r="AH525" s="251"/>
      <c r="AI525" s="256" t="s">
        <v>238</v>
      </c>
      <c r="AJ525" s="252">
        <f t="shared" si="32"/>
        <v>0</v>
      </c>
      <c r="AK525" s="251"/>
      <c r="AL525" s="251"/>
      <c r="AM525" s="251"/>
    </row>
    <row r="526" ht="15.75" hidden="1" customHeight="1" outlineLevel="2">
      <c r="A526" s="257"/>
      <c r="B526" s="258"/>
      <c r="C526" s="259"/>
      <c r="D526" s="206">
        <v>2019.0</v>
      </c>
      <c r="E526" s="270">
        <f t="shared" si="1299"/>
        <v>32.90465</v>
      </c>
      <c r="F526" s="270">
        <f t="shared" ref="F526:G526" si="1303">I526+L526+O526+R526+U526+X526+AA526+AD526+AK526+AG526</f>
        <v>32.90465</v>
      </c>
      <c r="G526" s="270">
        <f t="shared" si="1303"/>
        <v>0</v>
      </c>
      <c r="H526" s="252">
        <f t="shared" si="14"/>
        <v>0</v>
      </c>
      <c r="I526" s="251"/>
      <c r="J526" s="251"/>
      <c r="K526" s="252">
        <f t="shared" si="16"/>
        <v>0</v>
      </c>
      <c r="L526" s="251"/>
      <c r="M526" s="251"/>
      <c r="N526" s="252">
        <f t="shared" si="18"/>
        <v>0</v>
      </c>
      <c r="O526" s="251"/>
      <c r="P526" s="251"/>
      <c r="Q526" s="252">
        <f t="shared" si="20"/>
        <v>0</v>
      </c>
      <c r="R526" s="251"/>
      <c r="S526" s="251"/>
      <c r="T526" s="252">
        <f t="shared" si="22"/>
        <v>0</v>
      </c>
      <c r="U526" s="251"/>
      <c r="V526" s="251"/>
      <c r="W526" s="252">
        <f t="shared" si="24"/>
        <v>0</v>
      </c>
      <c r="X526" s="251"/>
      <c r="Y526" s="251"/>
      <c r="Z526" s="252">
        <f t="shared" si="26"/>
        <v>0</v>
      </c>
      <c r="AA526" s="251"/>
      <c r="AB526" s="251"/>
      <c r="AC526" s="252">
        <f t="shared" si="28"/>
        <v>0</v>
      </c>
      <c r="AD526" s="251"/>
      <c r="AE526" s="251"/>
      <c r="AF526" s="253">
        <f t="shared" si="30"/>
        <v>32.90465</v>
      </c>
      <c r="AG526" s="254">
        <v>32.90465</v>
      </c>
      <c r="AH526" s="251"/>
      <c r="AI526" s="255"/>
      <c r="AJ526" s="253">
        <f t="shared" si="32"/>
        <v>0</v>
      </c>
      <c r="AK526" s="254"/>
      <c r="AL526" s="251"/>
      <c r="AM526" s="251"/>
    </row>
    <row r="527" ht="15.75" hidden="1" customHeight="1" outlineLevel="2">
      <c r="A527" s="257"/>
      <c r="B527" s="258"/>
      <c r="C527" s="259"/>
      <c r="D527" s="206">
        <v>2020.0</v>
      </c>
      <c r="E527" s="270">
        <f t="shared" si="1299"/>
        <v>59</v>
      </c>
      <c r="F527" s="270">
        <f t="shared" ref="F527:G527" si="1304">I527+L527+O527+R527+U527+X527+AA527+AD527+AK527+AG527</f>
        <v>59</v>
      </c>
      <c r="G527" s="270">
        <f t="shared" si="1304"/>
        <v>0</v>
      </c>
      <c r="H527" s="252">
        <f t="shared" si="14"/>
        <v>0</v>
      </c>
      <c r="I527" s="251"/>
      <c r="J527" s="251"/>
      <c r="K527" s="252">
        <f t="shared" si="16"/>
        <v>0</v>
      </c>
      <c r="L527" s="251"/>
      <c r="M527" s="251"/>
      <c r="N527" s="253">
        <f t="shared" si="18"/>
        <v>59</v>
      </c>
      <c r="O527" s="254">
        <v>59.0</v>
      </c>
      <c r="P527" s="251"/>
      <c r="Q527" s="252">
        <f t="shared" si="20"/>
        <v>0</v>
      </c>
      <c r="R527" s="251"/>
      <c r="S527" s="251"/>
      <c r="T527" s="252">
        <f t="shared" si="22"/>
        <v>0</v>
      </c>
      <c r="U527" s="251"/>
      <c r="V527" s="251"/>
      <c r="W527" s="252">
        <f t="shared" si="24"/>
        <v>0</v>
      </c>
      <c r="X527" s="251"/>
      <c r="Y527" s="251"/>
      <c r="Z527" s="252">
        <f t="shared" si="26"/>
        <v>0</v>
      </c>
      <c r="AA527" s="251"/>
      <c r="AB527" s="251"/>
      <c r="AC527" s="252">
        <f t="shared" si="28"/>
        <v>0</v>
      </c>
      <c r="AD527" s="251"/>
      <c r="AE527" s="251"/>
      <c r="AF527" s="252">
        <f t="shared" si="30"/>
        <v>0</v>
      </c>
      <c r="AG527" s="251"/>
      <c r="AH527" s="251"/>
      <c r="AI527" s="255"/>
      <c r="AJ527" s="252">
        <f t="shared" si="32"/>
        <v>0</v>
      </c>
      <c r="AK527" s="251"/>
      <c r="AL527" s="251"/>
      <c r="AM527" s="251"/>
    </row>
    <row r="528" ht="15.75" hidden="1" customHeight="1" outlineLevel="2">
      <c r="A528" s="257"/>
      <c r="B528" s="258"/>
      <c r="C528" s="259"/>
      <c r="D528" s="213">
        <v>2021.0</v>
      </c>
      <c r="E528" s="270">
        <f t="shared" si="1299"/>
        <v>0</v>
      </c>
      <c r="F528" s="270">
        <f t="shared" ref="F528:G528" si="1305">I528+L528+O528+R528+U528+X528+AA528+AD528+AK528+AG528</f>
        <v>0</v>
      </c>
      <c r="G528" s="270">
        <f t="shared" si="1305"/>
        <v>0</v>
      </c>
      <c r="H528" s="252">
        <f t="shared" si="14"/>
        <v>0</v>
      </c>
      <c r="I528" s="251"/>
      <c r="J528" s="251"/>
      <c r="K528" s="252">
        <f t="shared" si="16"/>
        <v>0</v>
      </c>
      <c r="L528" s="251"/>
      <c r="M528" s="251"/>
      <c r="N528" s="253">
        <f t="shared" si="18"/>
        <v>0</v>
      </c>
      <c r="O528" s="254"/>
      <c r="P528" s="251"/>
      <c r="Q528" s="252">
        <f t="shared" si="20"/>
        <v>0</v>
      </c>
      <c r="R528" s="251"/>
      <c r="S528" s="251"/>
      <c r="T528" s="252">
        <f t="shared" si="22"/>
        <v>0</v>
      </c>
      <c r="U528" s="251"/>
      <c r="V528" s="251"/>
      <c r="W528" s="252">
        <f t="shared" si="24"/>
        <v>0</v>
      </c>
      <c r="X528" s="251"/>
      <c r="Y528" s="251"/>
      <c r="Z528" s="252">
        <f t="shared" si="26"/>
        <v>0</v>
      </c>
      <c r="AA528" s="251"/>
      <c r="AB528" s="251"/>
      <c r="AC528" s="252">
        <f t="shared" si="28"/>
        <v>0</v>
      </c>
      <c r="AD528" s="251"/>
      <c r="AE528" s="251"/>
      <c r="AF528" s="252">
        <f t="shared" si="30"/>
        <v>0</v>
      </c>
      <c r="AG528" s="251"/>
      <c r="AH528" s="251"/>
      <c r="AI528" s="255"/>
      <c r="AJ528" s="252">
        <f t="shared" si="32"/>
        <v>0</v>
      </c>
      <c r="AK528" s="251"/>
      <c r="AL528" s="251"/>
      <c r="AM528" s="251"/>
    </row>
    <row r="529" ht="15.75" hidden="1" customHeight="1" outlineLevel="1">
      <c r="A529" s="195">
        <v>62.0</v>
      </c>
      <c r="B529" s="196" t="s">
        <v>523</v>
      </c>
      <c r="C529" s="197" t="s">
        <v>524</v>
      </c>
      <c r="D529" s="198"/>
      <c r="E529" s="269">
        <f t="shared" ref="E529:G529" si="1306">SUM(E530:E536)</f>
        <v>45.83896</v>
      </c>
      <c r="F529" s="269">
        <f t="shared" si="1306"/>
        <v>45.83896</v>
      </c>
      <c r="G529" s="269">
        <f t="shared" si="1306"/>
        <v>0</v>
      </c>
      <c r="H529" s="198">
        <f t="shared" si="14"/>
        <v>0</v>
      </c>
      <c r="I529" s="198">
        <f t="shared" ref="I529:J529" si="1307">SUM(I530:I536)</f>
        <v>0</v>
      </c>
      <c r="J529" s="198">
        <f t="shared" si="1307"/>
        <v>0</v>
      </c>
      <c r="K529" s="198">
        <f t="shared" si="16"/>
        <v>0</v>
      </c>
      <c r="L529" s="198">
        <f t="shared" ref="L529:M529" si="1308">SUM(L530:L536)</f>
        <v>0</v>
      </c>
      <c r="M529" s="198">
        <f t="shared" si="1308"/>
        <v>0</v>
      </c>
      <c r="N529" s="198">
        <f t="shared" si="18"/>
        <v>0</v>
      </c>
      <c r="O529" s="198">
        <f t="shared" ref="O529:P529" si="1309">SUM(O530:O536)</f>
        <v>0</v>
      </c>
      <c r="P529" s="198">
        <f t="shared" si="1309"/>
        <v>0</v>
      </c>
      <c r="Q529" s="198">
        <f t="shared" si="20"/>
        <v>0</v>
      </c>
      <c r="R529" s="198">
        <f t="shared" ref="R529:S529" si="1310">SUM(R530:R536)</f>
        <v>0</v>
      </c>
      <c r="S529" s="198">
        <f t="shared" si="1310"/>
        <v>0</v>
      </c>
      <c r="T529" s="198">
        <f t="shared" si="22"/>
        <v>0</v>
      </c>
      <c r="U529" s="198">
        <f t="shared" ref="U529:V529" si="1311">SUM(U530:U536)</f>
        <v>0</v>
      </c>
      <c r="V529" s="198">
        <f t="shared" si="1311"/>
        <v>0</v>
      </c>
      <c r="W529" s="198">
        <f t="shared" si="24"/>
        <v>0</v>
      </c>
      <c r="X529" s="198">
        <f t="shared" ref="X529:Y529" si="1312">SUM(X530:X536)</f>
        <v>0</v>
      </c>
      <c r="Y529" s="198">
        <f t="shared" si="1312"/>
        <v>0</v>
      </c>
      <c r="Z529" s="198">
        <f t="shared" si="26"/>
        <v>0</v>
      </c>
      <c r="AA529" s="198">
        <f t="shared" ref="AA529:AB529" si="1313">SUM(AA530:AA536)</f>
        <v>0</v>
      </c>
      <c r="AB529" s="198">
        <f t="shared" si="1313"/>
        <v>0</v>
      </c>
      <c r="AC529" s="198">
        <f t="shared" si="28"/>
        <v>0</v>
      </c>
      <c r="AD529" s="198">
        <f t="shared" ref="AD529:AE529" si="1314">SUM(AD530:AD536)</f>
        <v>0</v>
      </c>
      <c r="AE529" s="198">
        <f t="shared" si="1314"/>
        <v>0</v>
      </c>
      <c r="AF529" s="198">
        <f t="shared" si="30"/>
        <v>0</v>
      </c>
      <c r="AG529" s="200">
        <f t="shared" ref="AG529:AH529" si="1315">SUM(AG530:AG536)</f>
        <v>0</v>
      </c>
      <c r="AH529" s="200">
        <f t="shared" si="1315"/>
        <v>0</v>
      </c>
      <c r="AI529" s="201"/>
      <c r="AJ529" s="202">
        <f t="shared" si="32"/>
        <v>45.83896</v>
      </c>
      <c r="AK529" s="200">
        <f t="shared" ref="AK529:AL529" si="1316">SUM(AK530:AK536)</f>
        <v>45.83896</v>
      </c>
      <c r="AL529" s="200">
        <f t="shared" si="1316"/>
        <v>0</v>
      </c>
      <c r="AM529" s="200"/>
    </row>
    <row r="530" ht="15.75" hidden="1" customHeight="1" outlineLevel="2">
      <c r="A530" s="257"/>
      <c r="B530" s="258"/>
      <c r="C530" s="259"/>
      <c r="D530" s="206">
        <v>2015.0</v>
      </c>
      <c r="E530" s="270">
        <f t="shared" ref="E530:E536" si="1318">SUM(F530:G530)</f>
        <v>0</v>
      </c>
      <c r="F530" s="270">
        <f t="shared" ref="F530:G530" si="1317">I530+L530+O530+R530+U530+X530+AA530+AD530+AK530+AG530</f>
        <v>0</v>
      </c>
      <c r="G530" s="270">
        <f t="shared" si="1317"/>
        <v>0</v>
      </c>
      <c r="H530" s="252">
        <f t="shared" si="14"/>
        <v>0</v>
      </c>
      <c r="I530" s="251"/>
      <c r="J530" s="251"/>
      <c r="K530" s="252">
        <f t="shared" si="16"/>
        <v>0</v>
      </c>
      <c r="L530" s="251"/>
      <c r="M530" s="251"/>
      <c r="N530" s="252">
        <f t="shared" si="18"/>
        <v>0</v>
      </c>
      <c r="O530" s="251"/>
      <c r="P530" s="251"/>
      <c r="Q530" s="252">
        <f t="shared" si="20"/>
        <v>0</v>
      </c>
      <c r="R530" s="251"/>
      <c r="S530" s="251"/>
      <c r="T530" s="252">
        <f t="shared" si="22"/>
        <v>0</v>
      </c>
      <c r="U530" s="251"/>
      <c r="V530" s="251"/>
      <c r="W530" s="252">
        <f t="shared" si="24"/>
        <v>0</v>
      </c>
      <c r="X530" s="251"/>
      <c r="Y530" s="251"/>
      <c r="Z530" s="252">
        <f t="shared" si="26"/>
        <v>0</v>
      </c>
      <c r="AA530" s="251"/>
      <c r="AB530" s="251"/>
      <c r="AC530" s="252">
        <f t="shared" si="28"/>
        <v>0</v>
      </c>
      <c r="AD530" s="251"/>
      <c r="AE530" s="251"/>
      <c r="AF530" s="252">
        <f t="shared" si="30"/>
        <v>0</v>
      </c>
      <c r="AG530" s="251"/>
      <c r="AH530" s="251"/>
      <c r="AI530" s="255"/>
      <c r="AJ530" s="252">
        <f t="shared" si="32"/>
        <v>0</v>
      </c>
      <c r="AK530" s="251"/>
      <c r="AL530" s="251"/>
      <c r="AM530" s="251"/>
    </row>
    <row r="531" ht="15.75" hidden="1" customHeight="1" outlineLevel="2">
      <c r="A531" s="257"/>
      <c r="B531" s="258"/>
      <c r="C531" s="259"/>
      <c r="D531" s="206">
        <v>2016.0</v>
      </c>
      <c r="E531" s="270">
        <f t="shared" si="1318"/>
        <v>8.29896</v>
      </c>
      <c r="F531" s="270">
        <f t="shared" ref="F531:G531" si="1319">I531+L531+O531+R531+U531+X531+AA531+AD531+AK531+AG531</f>
        <v>8.29896</v>
      </c>
      <c r="G531" s="270">
        <f t="shared" si="1319"/>
        <v>0</v>
      </c>
      <c r="H531" s="252">
        <f t="shared" si="14"/>
        <v>0</v>
      </c>
      <c r="I531" s="251"/>
      <c r="J531" s="251"/>
      <c r="K531" s="252">
        <f t="shared" si="16"/>
        <v>0</v>
      </c>
      <c r="L531" s="251"/>
      <c r="M531" s="251"/>
      <c r="N531" s="252">
        <f t="shared" si="18"/>
        <v>0</v>
      </c>
      <c r="O531" s="251"/>
      <c r="P531" s="251"/>
      <c r="Q531" s="252">
        <f t="shared" si="20"/>
        <v>0</v>
      </c>
      <c r="R531" s="251"/>
      <c r="S531" s="251"/>
      <c r="T531" s="252">
        <f t="shared" si="22"/>
        <v>0</v>
      </c>
      <c r="U531" s="251"/>
      <c r="V531" s="251"/>
      <c r="W531" s="252">
        <f t="shared" si="24"/>
        <v>0</v>
      </c>
      <c r="X531" s="251"/>
      <c r="Y531" s="251"/>
      <c r="Z531" s="252">
        <f t="shared" si="26"/>
        <v>0</v>
      </c>
      <c r="AA531" s="251"/>
      <c r="AB531" s="251"/>
      <c r="AC531" s="252">
        <f t="shared" si="28"/>
        <v>0</v>
      </c>
      <c r="AD531" s="251"/>
      <c r="AE531" s="251"/>
      <c r="AF531" s="252">
        <f t="shared" si="30"/>
        <v>0</v>
      </c>
      <c r="AG531" s="251"/>
      <c r="AH531" s="251"/>
      <c r="AI531" s="255"/>
      <c r="AJ531" s="253">
        <f t="shared" si="32"/>
        <v>8.29896</v>
      </c>
      <c r="AK531" s="254">
        <v>8.29896</v>
      </c>
      <c r="AL531" s="251"/>
      <c r="AM531" s="251"/>
    </row>
    <row r="532" ht="15.75" hidden="1" customHeight="1" outlineLevel="2">
      <c r="A532" s="257"/>
      <c r="B532" s="258"/>
      <c r="C532" s="259"/>
      <c r="D532" s="206">
        <v>2017.0</v>
      </c>
      <c r="E532" s="270">
        <f t="shared" si="1318"/>
        <v>0</v>
      </c>
      <c r="F532" s="270">
        <f t="shared" ref="F532:G532" si="1320">I532+L532+O532+R532+U532+X532+AA532+AD532+AK532+AG532</f>
        <v>0</v>
      </c>
      <c r="G532" s="270">
        <f t="shared" si="1320"/>
        <v>0</v>
      </c>
      <c r="H532" s="252">
        <f t="shared" si="14"/>
        <v>0</v>
      </c>
      <c r="I532" s="251"/>
      <c r="J532" s="251"/>
      <c r="K532" s="252">
        <f t="shared" si="16"/>
        <v>0</v>
      </c>
      <c r="L532" s="251"/>
      <c r="M532" s="251"/>
      <c r="N532" s="252">
        <f t="shared" si="18"/>
        <v>0</v>
      </c>
      <c r="O532" s="251"/>
      <c r="P532" s="251"/>
      <c r="Q532" s="252">
        <f t="shared" si="20"/>
        <v>0</v>
      </c>
      <c r="R532" s="251"/>
      <c r="S532" s="251"/>
      <c r="T532" s="252">
        <f t="shared" si="22"/>
        <v>0</v>
      </c>
      <c r="U532" s="251"/>
      <c r="V532" s="251"/>
      <c r="W532" s="252">
        <f t="shared" si="24"/>
        <v>0</v>
      </c>
      <c r="X532" s="251"/>
      <c r="Y532" s="251"/>
      <c r="Z532" s="252">
        <f t="shared" si="26"/>
        <v>0</v>
      </c>
      <c r="AA532" s="251"/>
      <c r="AB532" s="251"/>
      <c r="AC532" s="252">
        <f t="shared" si="28"/>
        <v>0</v>
      </c>
      <c r="AD532" s="251"/>
      <c r="AE532" s="251"/>
      <c r="AF532" s="252">
        <f t="shared" si="30"/>
        <v>0</v>
      </c>
      <c r="AG532" s="251"/>
      <c r="AH532" s="251"/>
      <c r="AI532" s="255"/>
      <c r="AJ532" s="252">
        <f t="shared" si="32"/>
        <v>0</v>
      </c>
      <c r="AK532" s="251"/>
      <c r="AL532" s="251"/>
      <c r="AM532" s="251"/>
    </row>
    <row r="533" ht="15.75" hidden="1" customHeight="1" outlineLevel="2">
      <c r="A533" s="257"/>
      <c r="B533" s="258"/>
      <c r="C533" s="259"/>
      <c r="D533" s="206">
        <v>2018.0</v>
      </c>
      <c r="E533" s="270">
        <f t="shared" si="1318"/>
        <v>0</v>
      </c>
      <c r="F533" s="270">
        <f t="shared" ref="F533:G533" si="1321">I533+L533+O533+R533+U533+X533+AA533+AD533+AK533+AG533</f>
        <v>0</v>
      </c>
      <c r="G533" s="270">
        <f t="shared" si="1321"/>
        <v>0</v>
      </c>
      <c r="H533" s="252">
        <f t="shared" si="14"/>
        <v>0</v>
      </c>
      <c r="I533" s="251"/>
      <c r="J533" s="251"/>
      <c r="K533" s="252">
        <f t="shared" si="16"/>
        <v>0</v>
      </c>
      <c r="L533" s="251"/>
      <c r="M533" s="251"/>
      <c r="N533" s="252">
        <f t="shared" si="18"/>
        <v>0</v>
      </c>
      <c r="O533" s="251"/>
      <c r="P533" s="251"/>
      <c r="Q533" s="252">
        <f t="shared" si="20"/>
        <v>0</v>
      </c>
      <c r="R533" s="251"/>
      <c r="S533" s="251"/>
      <c r="T533" s="252">
        <f t="shared" si="22"/>
        <v>0</v>
      </c>
      <c r="U533" s="251"/>
      <c r="V533" s="251"/>
      <c r="W533" s="252">
        <f t="shared" si="24"/>
        <v>0</v>
      </c>
      <c r="X533" s="251"/>
      <c r="Y533" s="251"/>
      <c r="Z533" s="252">
        <f t="shared" si="26"/>
        <v>0</v>
      </c>
      <c r="AA533" s="251"/>
      <c r="AB533" s="251"/>
      <c r="AC533" s="252">
        <f t="shared" si="28"/>
        <v>0</v>
      </c>
      <c r="AD533" s="251"/>
      <c r="AE533" s="251"/>
      <c r="AF533" s="252">
        <f t="shared" si="30"/>
        <v>0</v>
      </c>
      <c r="AG533" s="251"/>
      <c r="AH533" s="251"/>
      <c r="AI533" s="255"/>
      <c r="AJ533" s="252">
        <f t="shared" si="32"/>
        <v>0</v>
      </c>
      <c r="AK533" s="251"/>
      <c r="AL533" s="251"/>
      <c r="AM533" s="251"/>
    </row>
    <row r="534" ht="15.75" hidden="1" customHeight="1" outlineLevel="2">
      <c r="A534" s="257"/>
      <c r="B534" s="258"/>
      <c r="C534" s="259"/>
      <c r="D534" s="206">
        <v>2019.0</v>
      </c>
      <c r="E534" s="270">
        <f t="shared" si="1318"/>
        <v>17.64</v>
      </c>
      <c r="F534" s="270">
        <f t="shared" ref="F534:G534" si="1322">I534+L534+O534+R534+U534+X534+AA534+AD534+AK534+AG534</f>
        <v>17.64</v>
      </c>
      <c r="G534" s="270">
        <f t="shared" si="1322"/>
        <v>0</v>
      </c>
      <c r="H534" s="252">
        <f t="shared" si="14"/>
        <v>0</v>
      </c>
      <c r="I534" s="251"/>
      <c r="J534" s="251"/>
      <c r="K534" s="252">
        <f t="shared" si="16"/>
        <v>0</v>
      </c>
      <c r="L534" s="251"/>
      <c r="M534" s="251"/>
      <c r="N534" s="252">
        <f t="shared" si="18"/>
        <v>0</v>
      </c>
      <c r="O534" s="251"/>
      <c r="P534" s="251"/>
      <c r="Q534" s="252">
        <f t="shared" si="20"/>
        <v>0</v>
      </c>
      <c r="R534" s="251"/>
      <c r="S534" s="251"/>
      <c r="T534" s="252">
        <f t="shared" si="22"/>
        <v>0</v>
      </c>
      <c r="U534" s="251"/>
      <c r="V534" s="251"/>
      <c r="W534" s="252">
        <f t="shared" si="24"/>
        <v>0</v>
      </c>
      <c r="X534" s="251"/>
      <c r="Y534" s="251"/>
      <c r="Z534" s="252">
        <f t="shared" si="26"/>
        <v>0</v>
      </c>
      <c r="AA534" s="251"/>
      <c r="AB534" s="251"/>
      <c r="AC534" s="252">
        <f t="shared" si="28"/>
        <v>0</v>
      </c>
      <c r="AD534" s="251"/>
      <c r="AE534" s="251"/>
      <c r="AF534" s="252">
        <f t="shared" si="30"/>
        <v>0</v>
      </c>
      <c r="AG534" s="251"/>
      <c r="AH534" s="251"/>
      <c r="AI534" s="255"/>
      <c r="AJ534" s="253">
        <f t="shared" si="32"/>
        <v>17.64</v>
      </c>
      <c r="AK534" s="254">
        <v>17.64</v>
      </c>
      <c r="AL534" s="251"/>
      <c r="AM534" s="251"/>
    </row>
    <row r="535" ht="15.75" hidden="1" customHeight="1" outlineLevel="2">
      <c r="A535" s="257"/>
      <c r="B535" s="258"/>
      <c r="C535" s="259"/>
      <c r="D535" s="206">
        <v>2020.0</v>
      </c>
      <c r="E535" s="270">
        <f t="shared" si="1318"/>
        <v>19.9</v>
      </c>
      <c r="F535" s="270">
        <f t="shared" ref="F535:G535" si="1323">I535+L535+O535+R535+U535+X535+AA535+AD535+AK535+AG535</f>
        <v>19.9</v>
      </c>
      <c r="G535" s="270">
        <f t="shared" si="1323"/>
        <v>0</v>
      </c>
      <c r="H535" s="252">
        <f t="shared" si="14"/>
        <v>0</v>
      </c>
      <c r="I535" s="251"/>
      <c r="J535" s="251"/>
      <c r="K535" s="252">
        <f t="shared" si="16"/>
        <v>0</v>
      </c>
      <c r="L535" s="251"/>
      <c r="M535" s="251"/>
      <c r="N535" s="252">
        <f t="shared" si="18"/>
        <v>0</v>
      </c>
      <c r="O535" s="251"/>
      <c r="P535" s="251"/>
      <c r="Q535" s="252">
        <f t="shared" si="20"/>
        <v>0</v>
      </c>
      <c r="R535" s="251"/>
      <c r="S535" s="251"/>
      <c r="T535" s="252">
        <f t="shared" si="22"/>
        <v>0</v>
      </c>
      <c r="U535" s="251"/>
      <c r="V535" s="251"/>
      <c r="W535" s="252">
        <f t="shared" si="24"/>
        <v>0</v>
      </c>
      <c r="X535" s="251"/>
      <c r="Y535" s="251"/>
      <c r="Z535" s="252">
        <f t="shared" si="26"/>
        <v>0</v>
      </c>
      <c r="AA535" s="251"/>
      <c r="AB535" s="251"/>
      <c r="AC535" s="252">
        <f t="shared" si="28"/>
        <v>0</v>
      </c>
      <c r="AD535" s="251"/>
      <c r="AE535" s="251"/>
      <c r="AF535" s="252">
        <f t="shared" si="30"/>
        <v>0</v>
      </c>
      <c r="AG535" s="251"/>
      <c r="AH535" s="251"/>
      <c r="AI535" s="255"/>
      <c r="AJ535" s="253">
        <f t="shared" si="32"/>
        <v>19.9</v>
      </c>
      <c r="AK535" s="254">
        <v>19.9</v>
      </c>
      <c r="AL535" s="251"/>
      <c r="AM535" s="251"/>
    </row>
    <row r="536" ht="15.75" hidden="1" customHeight="1" outlineLevel="2">
      <c r="A536" s="257"/>
      <c r="B536" s="258"/>
      <c r="C536" s="259"/>
      <c r="D536" s="213">
        <v>2021.0</v>
      </c>
      <c r="E536" s="270">
        <f t="shared" si="1318"/>
        <v>0</v>
      </c>
      <c r="F536" s="270">
        <f t="shared" ref="F536:G536" si="1324">I536+L536+O536+R536+U536+X536+AA536+AD536+AK536+AG536</f>
        <v>0</v>
      </c>
      <c r="G536" s="270">
        <f t="shared" si="1324"/>
        <v>0</v>
      </c>
      <c r="H536" s="252">
        <f t="shared" si="14"/>
        <v>0</v>
      </c>
      <c r="I536" s="251"/>
      <c r="J536" s="251"/>
      <c r="K536" s="252">
        <f t="shared" si="16"/>
        <v>0</v>
      </c>
      <c r="L536" s="251"/>
      <c r="M536" s="251"/>
      <c r="N536" s="252">
        <f t="shared" si="18"/>
        <v>0</v>
      </c>
      <c r="O536" s="251"/>
      <c r="P536" s="251"/>
      <c r="Q536" s="252">
        <f t="shared" si="20"/>
        <v>0</v>
      </c>
      <c r="R536" s="251"/>
      <c r="S536" s="251"/>
      <c r="T536" s="252">
        <f t="shared" si="22"/>
        <v>0</v>
      </c>
      <c r="U536" s="251"/>
      <c r="V536" s="251"/>
      <c r="W536" s="252">
        <f t="shared" si="24"/>
        <v>0</v>
      </c>
      <c r="X536" s="251"/>
      <c r="Y536" s="251"/>
      <c r="Z536" s="252">
        <f t="shared" si="26"/>
        <v>0</v>
      </c>
      <c r="AA536" s="251"/>
      <c r="AB536" s="251"/>
      <c r="AC536" s="252">
        <f t="shared" si="28"/>
        <v>0</v>
      </c>
      <c r="AD536" s="251"/>
      <c r="AE536" s="251"/>
      <c r="AF536" s="252">
        <f t="shared" si="30"/>
        <v>0</v>
      </c>
      <c r="AG536" s="251"/>
      <c r="AH536" s="251"/>
      <c r="AI536" s="255"/>
      <c r="AJ536" s="253">
        <f t="shared" si="32"/>
        <v>0</v>
      </c>
      <c r="AK536" s="254"/>
      <c r="AL536" s="251"/>
      <c r="AM536" s="251"/>
    </row>
    <row r="537" ht="15.75" hidden="1" customHeight="1" outlineLevel="1">
      <c r="A537" s="195">
        <v>63.0</v>
      </c>
      <c r="B537" s="196" t="s">
        <v>525</v>
      </c>
      <c r="C537" s="197" t="s">
        <v>526</v>
      </c>
      <c r="D537" s="198"/>
      <c r="E537" s="269">
        <f t="shared" ref="E537:G537" si="1325">SUM(E538:E544)</f>
        <v>716.49047</v>
      </c>
      <c r="F537" s="269">
        <f t="shared" si="1325"/>
        <v>716.49047</v>
      </c>
      <c r="G537" s="269">
        <f t="shared" si="1325"/>
        <v>0</v>
      </c>
      <c r="H537" s="198">
        <f t="shared" si="14"/>
        <v>0</v>
      </c>
      <c r="I537" s="198">
        <f t="shared" ref="I537:J537" si="1326">SUM(I538:I544)</f>
        <v>0</v>
      </c>
      <c r="J537" s="198">
        <f t="shared" si="1326"/>
        <v>0</v>
      </c>
      <c r="K537" s="198">
        <f t="shared" si="16"/>
        <v>0</v>
      </c>
      <c r="L537" s="198">
        <f t="shared" ref="L537:M537" si="1327">SUM(L538:L544)</f>
        <v>0</v>
      </c>
      <c r="M537" s="198">
        <f t="shared" si="1327"/>
        <v>0</v>
      </c>
      <c r="N537" s="198">
        <f t="shared" si="18"/>
        <v>0</v>
      </c>
      <c r="O537" s="198">
        <f t="shared" ref="O537:P537" si="1328">SUM(O538:O544)</f>
        <v>0</v>
      </c>
      <c r="P537" s="198">
        <f t="shared" si="1328"/>
        <v>0</v>
      </c>
      <c r="Q537" s="198">
        <f t="shared" si="20"/>
        <v>0</v>
      </c>
      <c r="R537" s="198">
        <f t="shared" ref="R537:S537" si="1329">SUM(R538:R544)</f>
        <v>0</v>
      </c>
      <c r="S537" s="198">
        <f t="shared" si="1329"/>
        <v>0</v>
      </c>
      <c r="T537" s="198">
        <f t="shared" si="22"/>
        <v>0</v>
      </c>
      <c r="U537" s="198">
        <f t="shared" ref="U537:V537" si="1330">SUM(U538:U544)</f>
        <v>0</v>
      </c>
      <c r="V537" s="198">
        <f t="shared" si="1330"/>
        <v>0</v>
      </c>
      <c r="W537" s="198">
        <f t="shared" si="24"/>
        <v>0</v>
      </c>
      <c r="X537" s="198">
        <f t="shared" ref="X537:Y537" si="1331">SUM(X538:X544)</f>
        <v>0</v>
      </c>
      <c r="Y537" s="198">
        <f t="shared" si="1331"/>
        <v>0</v>
      </c>
      <c r="Z537" s="198">
        <f t="shared" si="26"/>
        <v>0</v>
      </c>
      <c r="AA537" s="198">
        <f t="shared" ref="AA537:AB537" si="1332">SUM(AA538:AA544)</f>
        <v>0</v>
      </c>
      <c r="AB537" s="198">
        <f t="shared" si="1332"/>
        <v>0</v>
      </c>
      <c r="AC537" s="198">
        <f t="shared" si="28"/>
        <v>0</v>
      </c>
      <c r="AD537" s="198">
        <f t="shared" ref="AD537:AE537" si="1333">SUM(AD538:AD544)</f>
        <v>0</v>
      </c>
      <c r="AE537" s="198">
        <f t="shared" si="1333"/>
        <v>0</v>
      </c>
      <c r="AF537" s="198">
        <f t="shared" si="30"/>
        <v>471.20481</v>
      </c>
      <c r="AG537" s="200">
        <f t="shared" ref="AG537:AH537" si="1334">SUM(AG538:AG544)</f>
        <v>471.20481</v>
      </c>
      <c r="AH537" s="200">
        <f t="shared" si="1334"/>
        <v>0</v>
      </c>
      <c r="AI537" s="201"/>
      <c r="AJ537" s="202">
        <f t="shared" si="32"/>
        <v>245.28566</v>
      </c>
      <c r="AK537" s="200">
        <f t="shared" ref="AK537:AL537" si="1335">SUM(AK538:AK544)</f>
        <v>245.28566</v>
      </c>
      <c r="AL537" s="200">
        <f t="shared" si="1335"/>
        <v>0</v>
      </c>
      <c r="AM537" s="200"/>
    </row>
    <row r="538" ht="15.75" hidden="1" customHeight="1" outlineLevel="2">
      <c r="A538" s="257"/>
      <c r="B538" s="258"/>
      <c r="C538" s="259"/>
      <c r="D538" s="206">
        <v>2015.0</v>
      </c>
      <c r="E538" s="270">
        <f t="shared" ref="E538:E544" si="1337">SUM(F538:G538)</f>
        <v>0</v>
      </c>
      <c r="F538" s="270">
        <f t="shared" ref="F538:G538" si="1336">I538+L538+O538+R538+U538+X538+AA538+AD538+AK538+AG538</f>
        <v>0</v>
      </c>
      <c r="G538" s="270">
        <f t="shared" si="1336"/>
        <v>0</v>
      </c>
      <c r="H538" s="252">
        <f t="shared" si="14"/>
        <v>0</v>
      </c>
      <c r="I538" s="251"/>
      <c r="J538" s="251"/>
      <c r="K538" s="252">
        <f t="shared" si="16"/>
        <v>0</v>
      </c>
      <c r="L538" s="251"/>
      <c r="M538" s="251"/>
      <c r="N538" s="252">
        <f t="shared" si="18"/>
        <v>0</v>
      </c>
      <c r="O538" s="251"/>
      <c r="P538" s="251"/>
      <c r="Q538" s="252">
        <f t="shared" si="20"/>
        <v>0</v>
      </c>
      <c r="R538" s="251"/>
      <c r="S538" s="251"/>
      <c r="T538" s="252">
        <f t="shared" si="22"/>
        <v>0</v>
      </c>
      <c r="U538" s="251"/>
      <c r="V538" s="251"/>
      <c r="W538" s="252">
        <f t="shared" si="24"/>
        <v>0</v>
      </c>
      <c r="X538" s="251"/>
      <c r="Y538" s="251"/>
      <c r="Z538" s="252">
        <f t="shared" si="26"/>
        <v>0</v>
      </c>
      <c r="AA538" s="251"/>
      <c r="AB538" s="251"/>
      <c r="AC538" s="252">
        <f t="shared" si="28"/>
        <v>0</v>
      </c>
      <c r="AD538" s="251"/>
      <c r="AE538" s="251"/>
      <c r="AF538" s="252">
        <f t="shared" si="30"/>
        <v>0</v>
      </c>
      <c r="AG538" s="251"/>
      <c r="AH538" s="251"/>
      <c r="AI538" s="255"/>
      <c r="AJ538" s="252">
        <f t="shared" si="32"/>
        <v>0</v>
      </c>
      <c r="AK538" s="251"/>
      <c r="AL538" s="251"/>
      <c r="AM538" s="251"/>
    </row>
    <row r="539" ht="15.75" hidden="1" customHeight="1" outlineLevel="2">
      <c r="A539" s="257"/>
      <c r="B539" s="258"/>
      <c r="C539" s="259"/>
      <c r="D539" s="206">
        <v>2016.0</v>
      </c>
      <c r="E539" s="270">
        <f t="shared" si="1337"/>
        <v>12.099</v>
      </c>
      <c r="F539" s="270">
        <f t="shared" ref="F539:G539" si="1338">I539+L539+O539+R539+U539+X539+AA539+AD539+AK539+AG539</f>
        <v>12.099</v>
      </c>
      <c r="G539" s="270">
        <f t="shared" si="1338"/>
        <v>0</v>
      </c>
      <c r="H539" s="252">
        <f t="shared" si="14"/>
        <v>0</v>
      </c>
      <c r="I539" s="251"/>
      <c r="J539" s="251"/>
      <c r="K539" s="252">
        <f t="shared" si="16"/>
        <v>0</v>
      </c>
      <c r="L539" s="251"/>
      <c r="M539" s="251"/>
      <c r="N539" s="252">
        <f t="shared" si="18"/>
        <v>0</v>
      </c>
      <c r="O539" s="251"/>
      <c r="P539" s="251"/>
      <c r="Q539" s="252">
        <f t="shared" si="20"/>
        <v>0</v>
      </c>
      <c r="R539" s="251"/>
      <c r="S539" s="251"/>
      <c r="T539" s="252">
        <f t="shared" si="22"/>
        <v>0</v>
      </c>
      <c r="U539" s="251"/>
      <c r="V539" s="251"/>
      <c r="W539" s="252">
        <f t="shared" si="24"/>
        <v>0</v>
      </c>
      <c r="X539" s="251"/>
      <c r="Y539" s="251"/>
      <c r="Z539" s="252">
        <f t="shared" si="26"/>
        <v>0</v>
      </c>
      <c r="AA539" s="251"/>
      <c r="AB539" s="251"/>
      <c r="AC539" s="252">
        <f t="shared" si="28"/>
        <v>0</v>
      </c>
      <c r="AD539" s="251"/>
      <c r="AE539" s="251"/>
      <c r="AF539" s="252">
        <f t="shared" si="30"/>
        <v>0</v>
      </c>
      <c r="AG539" s="251"/>
      <c r="AH539" s="251"/>
      <c r="AI539" s="255"/>
      <c r="AJ539" s="253">
        <f t="shared" si="32"/>
        <v>12.099</v>
      </c>
      <c r="AK539" s="254">
        <v>12.099</v>
      </c>
      <c r="AL539" s="251"/>
      <c r="AM539" s="251"/>
    </row>
    <row r="540" ht="15.75" hidden="1" customHeight="1" outlineLevel="2">
      <c r="A540" s="257"/>
      <c r="B540" s="258"/>
      <c r="C540" s="259"/>
      <c r="D540" s="206">
        <v>2017.0</v>
      </c>
      <c r="E540" s="270">
        <f t="shared" si="1337"/>
        <v>28.988</v>
      </c>
      <c r="F540" s="270">
        <f t="shared" ref="F540:G540" si="1339">I540+L540+O540+R540+U540+X540+AA540+AD540+AK540+AG540</f>
        <v>28.988</v>
      </c>
      <c r="G540" s="270">
        <f t="shared" si="1339"/>
        <v>0</v>
      </c>
      <c r="H540" s="252">
        <f t="shared" si="14"/>
        <v>0</v>
      </c>
      <c r="I540" s="251"/>
      <c r="J540" s="251"/>
      <c r="K540" s="252">
        <f t="shared" si="16"/>
        <v>0</v>
      </c>
      <c r="L540" s="251"/>
      <c r="M540" s="251"/>
      <c r="N540" s="252">
        <f t="shared" si="18"/>
        <v>0</v>
      </c>
      <c r="O540" s="251"/>
      <c r="P540" s="251"/>
      <c r="Q540" s="252">
        <f t="shared" si="20"/>
        <v>0</v>
      </c>
      <c r="R540" s="251"/>
      <c r="S540" s="251"/>
      <c r="T540" s="252">
        <f t="shared" si="22"/>
        <v>0</v>
      </c>
      <c r="U540" s="251"/>
      <c r="V540" s="251"/>
      <c r="W540" s="252">
        <f t="shared" si="24"/>
        <v>0</v>
      </c>
      <c r="X540" s="251"/>
      <c r="Y540" s="251"/>
      <c r="Z540" s="252">
        <f t="shared" si="26"/>
        <v>0</v>
      </c>
      <c r="AA540" s="251"/>
      <c r="AB540" s="251"/>
      <c r="AC540" s="252">
        <f t="shared" si="28"/>
        <v>0</v>
      </c>
      <c r="AD540" s="251"/>
      <c r="AE540" s="251"/>
      <c r="AF540" s="252">
        <f t="shared" si="30"/>
        <v>0</v>
      </c>
      <c r="AG540" s="251"/>
      <c r="AH540" s="251"/>
      <c r="AI540" s="255"/>
      <c r="AJ540" s="253">
        <f t="shared" si="32"/>
        <v>28.988</v>
      </c>
      <c r="AK540" s="254">
        <v>28.988</v>
      </c>
      <c r="AL540" s="251"/>
      <c r="AM540" s="251"/>
    </row>
    <row r="541" ht="15.75" hidden="1" customHeight="1" outlineLevel="2">
      <c r="A541" s="257"/>
      <c r="B541" s="258"/>
      <c r="C541" s="259"/>
      <c r="D541" s="206">
        <v>2018.0</v>
      </c>
      <c r="E541" s="270">
        <f t="shared" si="1337"/>
        <v>140.1392</v>
      </c>
      <c r="F541" s="270">
        <f t="shared" ref="F541:G541" si="1340">I541+L541+O541+R541+U541+X541+AA541+AD541+AK541+AG541</f>
        <v>140.1392</v>
      </c>
      <c r="G541" s="270">
        <f t="shared" si="1340"/>
        <v>0</v>
      </c>
      <c r="H541" s="252">
        <f t="shared" si="14"/>
        <v>0</v>
      </c>
      <c r="I541" s="251"/>
      <c r="J541" s="251"/>
      <c r="K541" s="252">
        <f t="shared" si="16"/>
        <v>0</v>
      </c>
      <c r="L541" s="251"/>
      <c r="M541" s="251"/>
      <c r="N541" s="252">
        <f t="shared" si="18"/>
        <v>0</v>
      </c>
      <c r="O541" s="251"/>
      <c r="P541" s="251"/>
      <c r="Q541" s="252">
        <f t="shared" si="20"/>
        <v>0</v>
      </c>
      <c r="R541" s="251"/>
      <c r="S541" s="251"/>
      <c r="T541" s="252">
        <f t="shared" si="22"/>
        <v>0</v>
      </c>
      <c r="U541" s="251"/>
      <c r="V541" s="251"/>
      <c r="W541" s="252">
        <f t="shared" si="24"/>
        <v>0</v>
      </c>
      <c r="X541" s="251"/>
      <c r="Y541" s="251"/>
      <c r="Z541" s="252">
        <f t="shared" si="26"/>
        <v>0</v>
      </c>
      <c r="AA541" s="251"/>
      <c r="AB541" s="251"/>
      <c r="AC541" s="252">
        <f t="shared" si="28"/>
        <v>0</v>
      </c>
      <c r="AD541" s="251"/>
      <c r="AE541" s="251"/>
      <c r="AF541" s="252">
        <f t="shared" si="30"/>
        <v>88.7212</v>
      </c>
      <c r="AG541" s="251">
        <f>88.7212</f>
        <v>88.7212</v>
      </c>
      <c r="AH541" s="251"/>
      <c r="AI541" s="256" t="s">
        <v>238</v>
      </c>
      <c r="AJ541" s="253">
        <f t="shared" si="32"/>
        <v>51.418</v>
      </c>
      <c r="AK541" s="254">
        <f>1.5+49.918</f>
        <v>51.418</v>
      </c>
      <c r="AL541" s="251"/>
      <c r="AM541" s="251"/>
    </row>
    <row r="542" ht="15.75" hidden="1" customHeight="1" outlineLevel="2">
      <c r="A542" s="257"/>
      <c r="B542" s="258"/>
      <c r="C542" s="259"/>
      <c r="D542" s="206">
        <v>2019.0</v>
      </c>
      <c r="E542" s="270">
        <f t="shared" si="1337"/>
        <v>526.36427</v>
      </c>
      <c r="F542" s="270">
        <f t="shared" ref="F542:G542" si="1341">I542+L542+O542+R542+U542+X542+AA542+AD542+AK542+AG542</f>
        <v>526.36427</v>
      </c>
      <c r="G542" s="270">
        <f t="shared" si="1341"/>
        <v>0</v>
      </c>
      <c r="H542" s="252">
        <f t="shared" si="14"/>
        <v>0</v>
      </c>
      <c r="I542" s="251"/>
      <c r="J542" s="251"/>
      <c r="K542" s="252">
        <f t="shared" si="16"/>
        <v>0</v>
      </c>
      <c r="L542" s="251"/>
      <c r="M542" s="251"/>
      <c r="N542" s="252">
        <f t="shared" si="18"/>
        <v>0</v>
      </c>
      <c r="O542" s="251"/>
      <c r="P542" s="251"/>
      <c r="Q542" s="252">
        <f t="shared" si="20"/>
        <v>0</v>
      </c>
      <c r="R542" s="251"/>
      <c r="S542" s="251"/>
      <c r="T542" s="252">
        <f t="shared" si="22"/>
        <v>0</v>
      </c>
      <c r="U542" s="251"/>
      <c r="V542" s="251"/>
      <c r="W542" s="252">
        <f t="shared" si="24"/>
        <v>0</v>
      </c>
      <c r="X542" s="251"/>
      <c r="Y542" s="251"/>
      <c r="Z542" s="252">
        <f t="shared" si="26"/>
        <v>0</v>
      </c>
      <c r="AA542" s="251"/>
      <c r="AB542" s="251"/>
      <c r="AC542" s="252">
        <f t="shared" si="28"/>
        <v>0</v>
      </c>
      <c r="AD542" s="251"/>
      <c r="AE542" s="251"/>
      <c r="AF542" s="252">
        <f t="shared" si="30"/>
        <v>382.48361</v>
      </c>
      <c r="AG542" s="251">
        <f>11.0776+171.40601+200</f>
        <v>382.48361</v>
      </c>
      <c r="AH542" s="251"/>
      <c r="AI542" s="256" t="s">
        <v>333</v>
      </c>
      <c r="AJ542" s="253">
        <f t="shared" si="32"/>
        <v>143.88066</v>
      </c>
      <c r="AK542" s="254">
        <v>143.88066</v>
      </c>
      <c r="AL542" s="251"/>
      <c r="AM542" s="251"/>
    </row>
    <row r="543" ht="15.75" hidden="1" customHeight="1" outlineLevel="2">
      <c r="A543" s="257"/>
      <c r="B543" s="258"/>
      <c r="C543" s="259"/>
      <c r="D543" s="206">
        <v>2020.0</v>
      </c>
      <c r="E543" s="270">
        <f t="shared" si="1337"/>
        <v>8.9</v>
      </c>
      <c r="F543" s="270">
        <f t="shared" ref="F543:G543" si="1342">I543+L543+O543+R543+U543+X543+AA543+AD543+AK543+AG543</f>
        <v>8.9</v>
      </c>
      <c r="G543" s="270">
        <f t="shared" si="1342"/>
        <v>0</v>
      </c>
      <c r="H543" s="252">
        <f t="shared" si="14"/>
        <v>0</v>
      </c>
      <c r="I543" s="251"/>
      <c r="J543" s="251"/>
      <c r="K543" s="252">
        <f t="shared" si="16"/>
        <v>0</v>
      </c>
      <c r="L543" s="251"/>
      <c r="M543" s="251"/>
      <c r="N543" s="252">
        <f t="shared" si="18"/>
        <v>0</v>
      </c>
      <c r="O543" s="251"/>
      <c r="P543" s="251"/>
      <c r="Q543" s="252">
        <f t="shared" si="20"/>
        <v>0</v>
      </c>
      <c r="R543" s="251"/>
      <c r="S543" s="251"/>
      <c r="T543" s="252">
        <f t="shared" si="22"/>
        <v>0</v>
      </c>
      <c r="U543" s="251"/>
      <c r="V543" s="251"/>
      <c r="W543" s="252">
        <f t="shared" si="24"/>
        <v>0</v>
      </c>
      <c r="X543" s="251"/>
      <c r="Y543" s="251"/>
      <c r="Z543" s="252">
        <f t="shared" si="26"/>
        <v>0</v>
      </c>
      <c r="AA543" s="251"/>
      <c r="AB543" s="251"/>
      <c r="AC543" s="252">
        <f t="shared" si="28"/>
        <v>0</v>
      </c>
      <c r="AD543" s="251"/>
      <c r="AE543" s="251"/>
      <c r="AF543" s="252">
        <f t="shared" si="30"/>
        <v>0</v>
      </c>
      <c r="AG543" s="251"/>
      <c r="AH543" s="251"/>
      <c r="AI543" s="255"/>
      <c r="AJ543" s="253">
        <f t="shared" si="32"/>
        <v>8.9</v>
      </c>
      <c r="AK543" s="254">
        <v>8.9</v>
      </c>
      <c r="AL543" s="251"/>
      <c r="AM543" s="251"/>
    </row>
    <row r="544" ht="15.75" hidden="1" customHeight="1" outlineLevel="2">
      <c r="A544" s="257"/>
      <c r="B544" s="258"/>
      <c r="C544" s="259"/>
      <c r="D544" s="213">
        <v>2021.0</v>
      </c>
      <c r="E544" s="270">
        <f t="shared" si="1337"/>
        <v>0</v>
      </c>
      <c r="F544" s="270">
        <f t="shared" ref="F544:G544" si="1343">I544+L544+O544+R544+U544+X544+AA544+AD544+AK544+AG544</f>
        <v>0</v>
      </c>
      <c r="G544" s="270">
        <f t="shared" si="1343"/>
        <v>0</v>
      </c>
      <c r="H544" s="252">
        <f t="shared" si="14"/>
        <v>0</v>
      </c>
      <c r="I544" s="251"/>
      <c r="J544" s="251"/>
      <c r="K544" s="252">
        <f t="shared" si="16"/>
        <v>0</v>
      </c>
      <c r="L544" s="251"/>
      <c r="M544" s="251"/>
      <c r="N544" s="252">
        <f t="shared" si="18"/>
        <v>0</v>
      </c>
      <c r="O544" s="251"/>
      <c r="P544" s="251"/>
      <c r="Q544" s="252">
        <f t="shared" si="20"/>
        <v>0</v>
      </c>
      <c r="R544" s="251"/>
      <c r="S544" s="251"/>
      <c r="T544" s="252">
        <f t="shared" si="22"/>
        <v>0</v>
      </c>
      <c r="U544" s="251"/>
      <c r="V544" s="251"/>
      <c r="W544" s="252">
        <f t="shared" si="24"/>
        <v>0</v>
      </c>
      <c r="X544" s="251"/>
      <c r="Y544" s="251"/>
      <c r="Z544" s="252">
        <f t="shared" si="26"/>
        <v>0</v>
      </c>
      <c r="AA544" s="251"/>
      <c r="AB544" s="251"/>
      <c r="AC544" s="252">
        <f t="shared" si="28"/>
        <v>0</v>
      </c>
      <c r="AD544" s="251"/>
      <c r="AE544" s="251"/>
      <c r="AF544" s="252">
        <f t="shared" si="30"/>
        <v>0</v>
      </c>
      <c r="AG544" s="251"/>
      <c r="AH544" s="251"/>
      <c r="AI544" s="255"/>
      <c r="AJ544" s="253">
        <f t="shared" si="32"/>
        <v>0</v>
      </c>
      <c r="AK544" s="254"/>
      <c r="AL544" s="251"/>
      <c r="AM544" s="251"/>
    </row>
    <row r="545" ht="15.75" hidden="1" customHeight="1" outlineLevel="1">
      <c r="A545" s="195">
        <v>64.0</v>
      </c>
      <c r="B545" s="196" t="s">
        <v>527</v>
      </c>
      <c r="C545" s="197" t="s">
        <v>528</v>
      </c>
      <c r="D545" s="198"/>
      <c r="E545" s="269">
        <f t="shared" ref="E545:G545" si="1344">SUM(E546:E552)</f>
        <v>3453.69323</v>
      </c>
      <c r="F545" s="269">
        <f t="shared" si="1344"/>
        <v>3453.69323</v>
      </c>
      <c r="G545" s="269">
        <f t="shared" si="1344"/>
        <v>0</v>
      </c>
      <c r="H545" s="198">
        <f t="shared" si="14"/>
        <v>0</v>
      </c>
      <c r="I545" s="198">
        <f t="shared" ref="I545:J545" si="1345">SUM(I546:I552)</f>
        <v>0</v>
      </c>
      <c r="J545" s="198">
        <f t="shared" si="1345"/>
        <v>0</v>
      </c>
      <c r="K545" s="198">
        <f t="shared" si="16"/>
        <v>0</v>
      </c>
      <c r="L545" s="198">
        <f t="shared" ref="L545:M545" si="1346">SUM(L546:L552)</f>
        <v>0</v>
      </c>
      <c r="M545" s="198">
        <f t="shared" si="1346"/>
        <v>0</v>
      </c>
      <c r="N545" s="198">
        <f t="shared" si="18"/>
        <v>0</v>
      </c>
      <c r="O545" s="198">
        <f t="shared" ref="O545:P545" si="1347">SUM(O546:O552)</f>
        <v>0</v>
      </c>
      <c r="P545" s="198">
        <f t="shared" si="1347"/>
        <v>0</v>
      </c>
      <c r="Q545" s="198">
        <f t="shared" si="20"/>
        <v>0</v>
      </c>
      <c r="R545" s="198">
        <f t="shared" ref="R545:S545" si="1348">SUM(R546:R552)</f>
        <v>0</v>
      </c>
      <c r="S545" s="198">
        <f t="shared" si="1348"/>
        <v>0</v>
      </c>
      <c r="T545" s="198">
        <f t="shared" si="22"/>
        <v>0</v>
      </c>
      <c r="U545" s="198">
        <f t="shared" ref="U545:V545" si="1349">SUM(U546:U552)</f>
        <v>0</v>
      </c>
      <c r="V545" s="198">
        <f t="shared" si="1349"/>
        <v>0</v>
      </c>
      <c r="W545" s="198">
        <f t="shared" si="24"/>
        <v>0</v>
      </c>
      <c r="X545" s="198">
        <f t="shared" ref="X545:Y545" si="1350">SUM(X546:X552)</f>
        <v>0</v>
      </c>
      <c r="Y545" s="198">
        <f t="shared" si="1350"/>
        <v>0</v>
      </c>
      <c r="Z545" s="198">
        <f t="shared" si="26"/>
        <v>527.25117</v>
      </c>
      <c r="AA545" s="198">
        <f t="shared" ref="AA545:AB545" si="1351">SUM(AA546:AA552)</f>
        <v>527.25117</v>
      </c>
      <c r="AB545" s="198">
        <f t="shared" si="1351"/>
        <v>0</v>
      </c>
      <c r="AC545" s="198">
        <f t="shared" si="28"/>
        <v>81.94194</v>
      </c>
      <c r="AD545" s="198">
        <f t="shared" ref="AD545:AE545" si="1352">SUM(AD546:AD552)</f>
        <v>81.94194</v>
      </c>
      <c r="AE545" s="198">
        <f t="shared" si="1352"/>
        <v>0</v>
      </c>
      <c r="AF545" s="198">
        <f t="shared" si="30"/>
        <v>2213.12708</v>
      </c>
      <c r="AG545" s="200">
        <f t="shared" ref="AG545:AH545" si="1353">SUM(AG546:AG552)</f>
        <v>2213.12708</v>
      </c>
      <c r="AH545" s="200">
        <f t="shared" si="1353"/>
        <v>0</v>
      </c>
      <c r="AI545" s="201"/>
      <c r="AJ545" s="202">
        <f t="shared" si="32"/>
        <v>631.37304</v>
      </c>
      <c r="AK545" s="200">
        <f t="shared" ref="AK545:AL545" si="1354">SUM(AK546:AK552)</f>
        <v>631.37304</v>
      </c>
      <c r="AL545" s="200">
        <f t="shared" si="1354"/>
        <v>0</v>
      </c>
      <c r="AM545" s="200"/>
    </row>
    <row r="546" ht="15.75" hidden="1" customHeight="1" outlineLevel="2">
      <c r="A546" s="257"/>
      <c r="B546" s="258"/>
      <c r="C546" s="259"/>
      <c r="D546" s="206">
        <v>2015.0</v>
      </c>
      <c r="E546" s="270">
        <f t="shared" ref="E546:E552" si="1356">SUM(F546:G546)</f>
        <v>0</v>
      </c>
      <c r="F546" s="270">
        <f t="shared" ref="F546:G546" si="1355">I546+L546+O546+R546+U546+X546+AA546+AD546+AK546+AG546</f>
        <v>0</v>
      </c>
      <c r="G546" s="270">
        <f t="shared" si="1355"/>
        <v>0</v>
      </c>
      <c r="H546" s="252">
        <f t="shared" si="14"/>
        <v>0</v>
      </c>
      <c r="I546" s="251"/>
      <c r="J546" s="251"/>
      <c r="K546" s="252">
        <f t="shared" si="16"/>
        <v>0</v>
      </c>
      <c r="L546" s="251"/>
      <c r="M546" s="251"/>
      <c r="N546" s="252">
        <f t="shared" si="18"/>
        <v>0</v>
      </c>
      <c r="O546" s="251"/>
      <c r="P546" s="251"/>
      <c r="Q546" s="252">
        <f t="shared" si="20"/>
        <v>0</v>
      </c>
      <c r="R546" s="251"/>
      <c r="S546" s="251"/>
      <c r="T546" s="252">
        <f t="shared" si="22"/>
        <v>0</v>
      </c>
      <c r="U546" s="251"/>
      <c r="V546" s="251"/>
      <c r="W546" s="252">
        <f t="shared" si="24"/>
        <v>0</v>
      </c>
      <c r="X546" s="251"/>
      <c r="Y546" s="251"/>
      <c r="Z546" s="252">
        <f t="shared" si="26"/>
        <v>0</v>
      </c>
      <c r="AA546" s="251"/>
      <c r="AB546" s="251"/>
      <c r="AC546" s="252">
        <f t="shared" si="28"/>
        <v>0</v>
      </c>
      <c r="AD546" s="251"/>
      <c r="AE546" s="251"/>
      <c r="AF546" s="252">
        <f t="shared" si="30"/>
        <v>0</v>
      </c>
      <c r="AG546" s="251"/>
      <c r="AH546" s="251"/>
      <c r="AI546" s="255"/>
      <c r="AJ546" s="252">
        <f t="shared" si="32"/>
        <v>0</v>
      </c>
      <c r="AK546" s="251"/>
      <c r="AL546" s="251"/>
      <c r="AM546" s="251"/>
    </row>
    <row r="547" ht="15.75" hidden="1" customHeight="1" outlineLevel="2">
      <c r="A547" s="257"/>
      <c r="B547" s="258"/>
      <c r="C547" s="259"/>
      <c r="D547" s="206">
        <v>2016.0</v>
      </c>
      <c r="E547" s="270">
        <f t="shared" si="1356"/>
        <v>496.00385</v>
      </c>
      <c r="F547" s="270">
        <f t="shared" ref="F547:G547" si="1357">I547+L547+O547+R547+U547+X547+AA547+AD547+AK547+AG547</f>
        <v>496.00385</v>
      </c>
      <c r="G547" s="270">
        <f t="shared" si="1357"/>
        <v>0</v>
      </c>
      <c r="H547" s="252">
        <f t="shared" si="14"/>
        <v>0</v>
      </c>
      <c r="I547" s="251"/>
      <c r="J547" s="251"/>
      <c r="K547" s="252">
        <f t="shared" si="16"/>
        <v>0</v>
      </c>
      <c r="L547" s="251"/>
      <c r="M547" s="251"/>
      <c r="N547" s="252">
        <f t="shared" si="18"/>
        <v>0</v>
      </c>
      <c r="O547" s="251"/>
      <c r="P547" s="251"/>
      <c r="Q547" s="252">
        <f t="shared" si="20"/>
        <v>0</v>
      </c>
      <c r="R547" s="251"/>
      <c r="S547" s="251"/>
      <c r="T547" s="252">
        <f t="shared" si="22"/>
        <v>0</v>
      </c>
      <c r="U547" s="251"/>
      <c r="V547" s="251"/>
      <c r="W547" s="252">
        <f t="shared" si="24"/>
        <v>0</v>
      </c>
      <c r="X547" s="251"/>
      <c r="Y547" s="251"/>
      <c r="Z547" s="252">
        <f t="shared" si="26"/>
        <v>462.09363</v>
      </c>
      <c r="AA547" s="251">
        <f>448.59363+13.5</f>
        <v>462.09363</v>
      </c>
      <c r="AB547" s="251"/>
      <c r="AC547" s="252">
        <f t="shared" si="28"/>
        <v>0</v>
      </c>
      <c r="AD547" s="251"/>
      <c r="AE547" s="251"/>
      <c r="AF547" s="252">
        <f t="shared" si="30"/>
        <v>0</v>
      </c>
      <c r="AG547" s="251"/>
      <c r="AH547" s="251"/>
      <c r="AI547" s="255"/>
      <c r="AJ547" s="253">
        <f t="shared" si="32"/>
        <v>33.91022</v>
      </c>
      <c r="AK547" s="254">
        <v>33.91022</v>
      </c>
      <c r="AL547" s="251"/>
      <c r="AM547" s="251"/>
    </row>
    <row r="548" ht="15.75" hidden="1" customHeight="1" outlineLevel="2">
      <c r="A548" s="257"/>
      <c r="B548" s="258"/>
      <c r="C548" s="259"/>
      <c r="D548" s="206">
        <v>2017.0</v>
      </c>
      <c r="E548" s="270">
        <f t="shared" si="1356"/>
        <v>230.08748</v>
      </c>
      <c r="F548" s="270">
        <f t="shared" ref="F548:G548" si="1358">I548+L548+O548+R548+U548+X548+AA548+AD548+AK548+AG548</f>
        <v>230.08748</v>
      </c>
      <c r="G548" s="270">
        <f t="shared" si="1358"/>
        <v>0</v>
      </c>
      <c r="H548" s="252">
        <f t="shared" si="14"/>
        <v>0</v>
      </c>
      <c r="I548" s="251"/>
      <c r="J548" s="251"/>
      <c r="K548" s="252">
        <f t="shared" si="16"/>
        <v>0</v>
      </c>
      <c r="L548" s="251"/>
      <c r="M548" s="251"/>
      <c r="N548" s="252">
        <f t="shared" si="18"/>
        <v>0</v>
      </c>
      <c r="O548" s="251"/>
      <c r="P548" s="251"/>
      <c r="Q548" s="252">
        <f t="shared" si="20"/>
        <v>0</v>
      </c>
      <c r="R548" s="251"/>
      <c r="S548" s="251"/>
      <c r="T548" s="252">
        <f t="shared" si="22"/>
        <v>0</v>
      </c>
      <c r="U548" s="251"/>
      <c r="V548" s="251"/>
      <c r="W548" s="252">
        <f t="shared" si="24"/>
        <v>0</v>
      </c>
      <c r="X548" s="251"/>
      <c r="Y548" s="251"/>
      <c r="Z548" s="253">
        <f t="shared" si="26"/>
        <v>65.15754</v>
      </c>
      <c r="AA548" s="254">
        <v>65.15754</v>
      </c>
      <c r="AB548" s="251"/>
      <c r="AC548" s="253">
        <f t="shared" si="28"/>
        <v>81.94194</v>
      </c>
      <c r="AD548" s="254">
        <v>81.94194</v>
      </c>
      <c r="AE548" s="251"/>
      <c r="AF548" s="252">
        <f t="shared" si="30"/>
        <v>0</v>
      </c>
      <c r="AG548" s="251"/>
      <c r="AH548" s="251"/>
      <c r="AI548" s="255"/>
      <c r="AJ548" s="253">
        <f t="shared" si="32"/>
        <v>82.988</v>
      </c>
      <c r="AK548" s="254">
        <v>82.988</v>
      </c>
      <c r="AL548" s="251"/>
      <c r="AM548" s="251"/>
    </row>
    <row r="549" ht="15.75" hidden="1" customHeight="1" outlineLevel="2">
      <c r="A549" s="257"/>
      <c r="B549" s="258"/>
      <c r="C549" s="259"/>
      <c r="D549" s="206">
        <v>2018.0</v>
      </c>
      <c r="E549" s="270">
        <f t="shared" si="1356"/>
        <v>872.79847</v>
      </c>
      <c r="F549" s="270">
        <f t="shared" ref="F549:G549" si="1359">I549+L549+O549+R549+U549+X549+AA549+AD549+AK549+AG549</f>
        <v>872.79847</v>
      </c>
      <c r="G549" s="270">
        <f t="shared" si="1359"/>
        <v>0</v>
      </c>
      <c r="H549" s="252">
        <f t="shared" si="14"/>
        <v>0</v>
      </c>
      <c r="I549" s="251"/>
      <c r="J549" s="251"/>
      <c r="K549" s="252">
        <f t="shared" si="16"/>
        <v>0</v>
      </c>
      <c r="L549" s="251"/>
      <c r="M549" s="251"/>
      <c r="N549" s="252">
        <f t="shared" si="18"/>
        <v>0</v>
      </c>
      <c r="O549" s="251"/>
      <c r="P549" s="251"/>
      <c r="Q549" s="252">
        <f t="shared" si="20"/>
        <v>0</v>
      </c>
      <c r="R549" s="251"/>
      <c r="S549" s="251"/>
      <c r="T549" s="252">
        <f t="shared" si="22"/>
        <v>0</v>
      </c>
      <c r="U549" s="251"/>
      <c r="V549" s="251"/>
      <c r="W549" s="252">
        <f t="shared" si="24"/>
        <v>0</v>
      </c>
      <c r="X549" s="251"/>
      <c r="Y549" s="251"/>
      <c r="Z549" s="252">
        <f t="shared" si="26"/>
        <v>0</v>
      </c>
      <c r="AA549" s="251"/>
      <c r="AB549" s="251"/>
      <c r="AC549" s="252">
        <f t="shared" si="28"/>
        <v>0</v>
      </c>
      <c r="AD549" s="251"/>
      <c r="AE549" s="251"/>
      <c r="AF549" s="252">
        <f t="shared" si="30"/>
        <v>835.91747</v>
      </c>
      <c r="AG549" s="251">
        <f>139.432+199.48536+497.00011</f>
        <v>835.91747</v>
      </c>
      <c r="AH549" s="251"/>
      <c r="AI549" s="256" t="s">
        <v>529</v>
      </c>
      <c r="AJ549" s="253">
        <f t="shared" si="32"/>
        <v>36.881</v>
      </c>
      <c r="AK549" s="254">
        <v>36.881</v>
      </c>
      <c r="AL549" s="251"/>
      <c r="AM549" s="251"/>
    </row>
    <row r="550" ht="15.75" hidden="1" customHeight="1" outlineLevel="2">
      <c r="A550" s="257"/>
      <c r="B550" s="258"/>
      <c r="C550" s="259"/>
      <c r="D550" s="206">
        <v>2019.0</v>
      </c>
      <c r="E550" s="270">
        <f t="shared" si="1356"/>
        <v>1320.10655</v>
      </c>
      <c r="F550" s="270">
        <f t="shared" ref="F550:G550" si="1360">I550+L550+O550+R550+U550+X550+AA550+AD550+AK550+AG550</f>
        <v>1320.10655</v>
      </c>
      <c r="G550" s="270">
        <f t="shared" si="1360"/>
        <v>0</v>
      </c>
      <c r="H550" s="252">
        <f t="shared" si="14"/>
        <v>0</v>
      </c>
      <c r="I550" s="251"/>
      <c r="J550" s="251"/>
      <c r="K550" s="252">
        <f t="shared" si="16"/>
        <v>0</v>
      </c>
      <c r="L550" s="251"/>
      <c r="M550" s="251"/>
      <c r="N550" s="252">
        <f t="shared" si="18"/>
        <v>0</v>
      </c>
      <c r="O550" s="251"/>
      <c r="P550" s="251"/>
      <c r="Q550" s="252">
        <f t="shared" si="20"/>
        <v>0</v>
      </c>
      <c r="R550" s="251"/>
      <c r="S550" s="251"/>
      <c r="T550" s="252">
        <f t="shared" si="22"/>
        <v>0</v>
      </c>
      <c r="U550" s="251"/>
      <c r="V550" s="251"/>
      <c r="W550" s="252">
        <f t="shared" si="24"/>
        <v>0</v>
      </c>
      <c r="X550" s="251"/>
      <c r="Y550" s="251"/>
      <c r="Z550" s="252">
        <f t="shared" si="26"/>
        <v>0</v>
      </c>
      <c r="AA550" s="251"/>
      <c r="AB550" s="251"/>
      <c r="AC550" s="252">
        <f t="shared" si="28"/>
        <v>0</v>
      </c>
      <c r="AD550" s="251"/>
      <c r="AE550" s="251"/>
      <c r="AF550" s="252">
        <f t="shared" si="30"/>
        <v>907.20961</v>
      </c>
      <c r="AG550" s="251">
        <f>220.04661+200+487.163</f>
        <v>907.20961</v>
      </c>
      <c r="AH550" s="251"/>
      <c r="AI550" s="256" t="s">
        <v>530</v>
      </c>
      <c r="AJ550" s="253">
        <f t="shared" si="32"/>
        <v>412.89694</v>
      </c>
      <c r="AK550" s="254">
        <v>412.89694</v>
      </c>
      <c r="AL550" s="251"/>
      <c r="AM550" s="251"/>
    </row>
    <row r="551" ht="15.75" hidden="1" customHeight="1" outlineLevel="2">
      <c r="A551" s="257"/>
      <c r="B551" s="258"/>
      <c r="C551" s="259"/>
      <c r="D551" s="206">
        <v>2020.0</v>
      </c>
      <c r="E551" s="270">
        <f t="shared" si="1356"/>
        <v>534.69688</v>
      </c>
      <c r="F551" s="270">
        <f t="shared" ref="F551:G551" si="1361">I551+L551+O551+R551+U551+X551+AA551+AD551+AK551+AG551</f>
        <v>534.69688</v>
      </c>
      <c r="G551" s="270">
        <f t="shared" si="1361"/>
        <v>0</v>
      </c>
      <c r="H551" s="252">
        <f t="shared" si="14"/>
        <v>0</v>
      </c>
      <c r="I551" s="251"/>
      <c r="J551" s="251"/>
      <c r="K551" s="252">
        <f t="shared" si="16"/>
        <v>0</v>
      </c>
      <c r="L551" s="251"/>
      <c r="M551" s="251"/>
      <c r="N551" s="252">
        <f t="shared" si="18"/>
        <v>0</v>
      </c>
      <c r="O551" s="251"/>
      <c r="P551" s="251"/>
      <c r="Q551" s="252">
        <f t="shared" si="20"/>
        <v>0</v>
      </c>
      <c r="R551" s="251"/>
      <c r="S551" s="251"/>
      <c r="T551" s="252">
        <f t="shared" si="22"/>
        <v>0</v>
      </c>
      <c r="U551" s="251"/>
      <c r="V551" s="251"/>
      <c r="W551" s="252">
        <f t="shared" si="24"/>
        <v>0</v>
      </c>
      <c r="X551" s="251"/>
      <c r="Y551" s="251"/>
      <c r="Z551" s="252">
        <f t="shared" si="26"/>
        <v>0</v>
      </c>
      <c r="AA551" s="251"/>
      <c r="AB551" s="251"/>
      <c r="AC551" s="252">
        <f t="shared" si="28"/>
        <v>0</v>
      </c>
      <c r="AD551" s="251"/>
      <c r="AE551" s="251"/>
      <c r="AF551" s="253">
        <f t="shared" si="30"/>
        <v>470</v>
      </c>
      <c r="AG551" s="254">
        <v>470.0</v>
      </c>
      <c r="AH551" s="251"/>
      <c r="AI551" s="256" t="s">
        <v>57</v>
      </c>
      <c r="AJ551" s="253">
        <f t="shared" si="32"/>
        <v>64.69688</v>
      </c>
      <c r="AK551" s="254">
        <v>64.69688</v>
      </c>
      <c r="AL551" s="251"/>
      <c r="AM551" s="251"/>
    </row>
    <row r="552" ht="15.75" hidden="1" customHeight="1" outlineLevel="2">
      <c r="A552" s="257"/>
      <c r="B552" s="258"/>
      <c r="C552" s="259"/>
      <c r="D552" s="213">
        <v>2021.0</v>
      </c>
      <c r="E552" s="270">
        <f t="shared" si="1356"/>
        <v>0</v>
      </c>
      <c r="F552" s="270">
        <f t="shared" ref="F552:G552" si="1362">I552+L552+O552+R552+U552+X552+AA552+AD552+AK552+AG552</f>
        <v>0</v>
      </c>
      <c r="G552" s="270">
        <f t="shared" si="1362"/>
        <v>0</v>
      </c>
      <c r="H552" s="252">
        <f t="shared" si="14"/>
        <v>0</v>
      </c>
      <c r="I552" s="251"/>
      <c r="J552" s="251"/>
      <c r="K552" s="252">
        <f t="shared" si="16"/>
        <v>0</v>
      </c>
      <c r="L552" s="251"/>
      <c r="M552" s="251"/>
      <c r="N552" s="252">
        <f t="shared" si="18"/>
        <v>0</v>
      </c>
      <c r="O552" s="251"/>
      <c r="P552" s="251"/>
      <c r="Q552" s="252">
        <f t="shared" si="20"/>
        <v>0</v>
      </c>
      <c r="R552" s="251"/>
      <c r="S552" s="251"/>
      <c r="T552" s="252">
        <f t="shared" si="22"/>
        <v>0</v>
      </c>
      <c r="U552" s="251"/>
      <c r="V552" s="251"/>
      <c r="W552" s="252">
        <f t="shared" si="24"/>
        <v>0</v>
      </c>
      <c r="X552" s="251"/>
      <c r="Y552" s="251"/>
      <c r="Z552" s="252">
        <f t="shared" si="26"/>
        <v>0</v>
      </c>
      <c r="AA552" s="251"/>
      <c r="AB552" s="251"/>
      <c r="AC552" s="252">
        <f t="shared" si="28"/>
        <v>0</v>
      </c>
      <c r="AD552" s="251"/>
      <c r="AE552" s="251"/>
      <c r="AF552" s="253">
        <f t="shared" si="30"/>
        <v>0</v>
      </c>
      <c r="AG552" s="254"/>
      <c r="AH552" s="251"/>
      <c r="AI552" s="255"/>
      <c r="AJ552" s="253">
        <f t="shared" si="32"/>
        <v>0</v>
      </c>
      <c r="AK552" s="254"/>
      <c r="AL552" s="251"/>
      <c r="AM552" s="251"/>
    </row>
    <row r="553" ht="15.75" hidden="1" customHeight="1" outlineLevel="1">
      <c r="A553" s="195">
        <v>65.0</v>
      </c>
      <c r="B553" s="196" t="s">
        <v>531</v>
      </c>
      <c r="C553" s="197" t="s">
        <v>532</v>
      </c>
      <c r="D553" s="198"/>
      <c r="E553" s="269">
        <f t="shared" ref="E553:G553" si="1363">SUM(E554:E560)</f>
        <v>1004.65009</v>
      </c>
      <c r="F553" s="269">
        <f t="shared" si="1363"/>
        <v>1004.65009</v>
      </c>
      <c r="G553" s="269">
        <f t="shared" si="1363"/>
        <v>0</v>
      </c>
      <c r="H553" s="198">
        <f t="shared" si="14"/>
        <v>0</v>
      </c>
      <c r="I553" s="198">
        <f t="shared" ref="I553:J553" si="1364">SUM(I554:I560)</f>
        <v>0</v>
      </c>
      <c r="J553" s="198">
        <f t="shared" si="1364"/>
        <v>0</v>
      </c>
      <c r="K553" s="198">
        <f t="shared" si="16"/>
        <v>0</v>
      </c>
      <c r="L553" s="198">
        <f t="shared" ref="L553:M553" si="1365">SUM(L554:L560)</f>
        <v>0</v>
      </c>
      <c r="M553" s="198">
        <f t="shared" si="1365"/>
        <v>0</v>
      </c>
      <c r="N553" s="198">
        <f t="shared" si="18"/>
        <v>807.24</v>
      </c>
      <c r="O553" s="198">
        <f t="shared" ref="O553:P553" si="1366">SUM(O554:O560)</f>
        <v>807.24</v>
      </c>
      <c r="P553" s="198">
        <f t="shared" si="1366"/>
        <v>0</v>
      </c>
      <c r="Q553" s="198">
        <f t="shared" si="20"/>
        <v>0</v>
      </c>
      <c r="R553" s="198">
        <f t="shared" ref="R553:S553" si="1367">SUM(R554:R560)</f>
        <v>0</v>
      </c>
      <c r="S553" s="198">
        <f t="shared" si="1367"/>
        <v>0</v>
      </c>
      <c r="T553" s="198">
        <f t="shared" si="22"/>
        <v>0</v>
      </c>
      <c r="U553" s="198">
        <f t="shared" ref="U553:V553" si="1368">SUM(U554:U560)</f>
        <v>0</v>
      </c>
      <c r="V553" s="198">
        <f t="shared" si="1368"/>
        <v>0</v>
      </c>
      <c r="W553" s="198">
        <f t="shared" si="24"/>
        <v>0</v>
      </c>
      <c r="X553" s="198">
        <f t="shared" ref="X553:Y553" si="1369">SUM(X554:X560)</f>
        <v>0</v>
      </c>
      <c r="Y553" s="198">
        <f t="shared" si="1369"/>
        <v>0</v>
      </c>
      <c r="Z553" s="198">
        <f t="shared" si="26"/>
        <v>0</v>
      </c>
      <c r="AA553" s="198">
        <f t="shared" ref="AA553:AB553" si="1370">SUM(AA554:AA560)</f>
        <v>0</v>
      </c>
      <c r="AB553" s="198">
        <f t="shared" si="1370"/>
        <v>0</v>
      </c>
      <c r="AC553" s="198">
        <f t="shared" si="28"/>
        <v>146.75193</v>
      </c>
      <c r="AD553" s="198">
        <f t="shared" ref="AD553:AE553" si="1371">SUM(AD554:AD560)</f>
        <v>146.75193</v>
      </c>
      <c r="AE553" s="198">
        <f t="shared" si="1371"/>
        <v>0</v>
      </c>
      <c r="AF553" s="198">
        <f t="shared" si="30"/>
        <v>0</v>
      </c>
      <c r="AG553" s="200">
        <f t="shared" ref="AG553:AH553" si="1372">SUM(AG554:AG560)</f>
        <v>0</v>
      </c>
      <c r="AH553" s="200">
        <f t="shared" si="1372"/>
        <v>0</v>
      </c>
      <c r="AI553" s="201"/>
      <c r="AJ553" s="202">
        <f t="shared" si="32"/>
        <v>50.65816</v>
      </c>
      <c r="AK553" s="200">
        <f t="shared" ref="AK553:AL553" si="1373">SUM(AK554:AK560)</f>
        <v>50.65816</v>
      </c>
      <c r="AL553" s="200">
        <f t="shared" si="1373"/>
        <v>0</v>
      </c>
      <c r="AM553" s="200"/>
    </row>
    <row r="554" ht="15.75" hidden="1" customHeight="1" outlineLevel="2">
      <c r="A554" s="257"/>
      <c r="B554" s="258"/>
      <c r="C554" s="259"/>
      <c r="D554" s="206">
        <v>2015.0</v>
      </c>
      <c r="E554" s="270">
        <f t="shared" ref="E554:E560" si="1375">SUM(F554:G554)</f>
        <v>0</v>
      </c>
      <c r="F554" s="270">
        <f t="shared" ref="F554:G554" si="1374">I554+L554+O554+R554+U554+X554+AA554+AD554+AK554+AG554</f>
        <v>0</v>
      </c>
      <c r="G554" s="270">
        <f t="shared" si="1374"/>
        <v>0</v>
      </c>
      <c r="H554" s="252">
        <f t="shared" si="14"/>
        <v>0</v>
      </c>
      <c r="I554" s="251"/>
      <c r="J554" s="251"/>
      <c r="K554" s="252">
        <f t="shared" si="16"/>
        <v>0</v>
      </c>
      <c r="L554" s="251"/>
      <c r="M554" s="251"/>
      <c r="N554" s="252">
        <f t="shared" si="18"/>
        <v>0</v>
      </c>
      <c r="O554" s="251"/>
      <c r="P554" s="251"/>
      <c r="Q554" s="252">
        <f t="shared" si="20"/>
        <v>0</v>
      </c>
      <c r="R554" s="251"/>
      <c r="S554" s="251"/>
      <c r="T554" s="252">
        <f t="shared" si="22"/>
        <v>0</v>
      </c>
      <c r="U554" s="251"/>
      <c r="V554" s="251"/>
      <c r="W554" s="252">
        <f t="shared" si="24"/>
        <v>0</v>
      </c>
      <c r="X554" s="251"/>
      <c r="Y554" s="251"/>
      <c r="Z554" s="252">
        <f t="shared" si="26"/>
        <v>0</v>
      </c>
      <c r="AA554" s="251"/>
      <c r="AB554" s="251"/>
      <c r="AC554" s="252">
        <f t="shared" si="28"/>
        <v>0</v>
      </c>
      <c r="AD554" s="251"/>
      <c r="AE554" s="251"/>
      <c r="AF554" s="252">
        <f t="shared" si="30"/>
        <v>0</v>
      </c>
      <c r="AG554" s="251"/>
      <c r="AH554" s="251"/>
      <c r="AI554" s="255"/>
      <c r="AJ554" s="252">
        <f t="shared" si="32"/>
        <v>0</v>
      </c>
      <c r="AK554" s="251"/>
      <c r="AL554" s="251"/>
      <c r="AM554" s="251"/>
    </row>
    <row r="555" ht="15.75" hidden="1" customHeight="1" outlineLevel="2">
      <c r="A555" s="257"/>
      <c r="B555" s="258"/>
      <c r="C555" s="259"/>
      <c r="D555" s="206">
        <v>2016.0</v>
      </c>
      <c r="E555" s="270">
        <f t="shared" si="1375"/>
        <v>0</v>
      </c>
      <c r="F555" s="270">
        <f t="shared" ref="F555:G555" si="1376">I555+L555+O555+R555+U555+X555+AA555+AD555+AK555+AG555</f>
        <v>0</v>
      </c>
      <c r="G555" s="270">
        <f t="shared" si="1376"/>
        <v>0</v>
      </c>
      <c r="H555" s="252">
        <f t="shared" si="14"/>
        <v>0</v>
      </c>
      <c r="I555" s="251"/>
      <c r="J555" s="251"/>
      <c r="K555" s="252">
        <f t="shared" si="16"/>
        <v>0</v>
      </c>
      <c r="L555" s="251"/>
      <c r="M555" s="251"/>
      <c r="N555" s="252">
        <f t="shared" si="18"/>
        <v>0</v>
      </c>
      <c r="O555" s="251"/>
      <c r="P555" s="251"/>
      <c r="Q555" s="252">
        <f t="shared" si="20"/>
        <v>0</v>
      </c>
      <c r="R555" s="251"/>
      <c r="S555" s="251"/>
      <c r="T555" s="252">
        <f t="shared" si="22"/>
        <v>0</v>
      </c>
      <c r="U555" s="251"/>
      <c r="V555" s="251"/>
      <c r="W555" s="252">
        <f t="shared" si="24"/>
        <v>0</v>
      </c>
      <c r="X555" s="251"/>
      <c r="Y555" s="251"/>
      <c r="Z555" s="252">
        <f t="shared" si="26"/>
        <v>0</v>
      </c>
      <c r="AA555" s="251"/>
      <c r="AB555" s="251"/>
      <c r="AC555" s="252">
        <f t="shared" si="28"/>
        <v>0</v>
      </c>
      <c r="AD555" s="251"/>
      <c r="AE555" s="251"/>
      <c r="AF555" s="252">
        <f t="shared" si="30"/>
        <v>0</v>
      </c>
      <c r="AG555" s="251"/>
      <c r="AH555" s="251"/>
      <c r="AI555" s="255"/>
      <c r="AJ555" s="252">
        <f t="shared" si="32"/>
        <v>0</v>
      </c>
      <c r="AK555" s="251"/>
      <c r="AL555" s="251"/>
      <c r="AM555" s="251"/>
    </row>
    <row r="556" ht="15.75" hidden="1" customHeight="1" outlineLevel="2">
      <c r="A556" s="257"/>
      <c r="B556" s="258"/>
      <c r="C556" s="259"/>
      <c r="D556" s="206">
        <v>2017.0</v>
      </c>
      <c r="E556" s="270">
        <f t="shared" si="1375"/>
        <v>161.54589</v>
      </c>
      <c r="F556" s="270">
        <f t="shared" ref="F556:G556" si="1377">I556+L556+O556+R556+U556+X556+AA556+AD556+AK556+AG556</f>
        <v>161.54589</v>
      </c>
      <c r="G556" s="270">
        <f t="shared" si="1377"/>
        <v>0</v>
      </c>
      <c r="H556" s="252">
        <f t="shared" si="14"/>
        <v>0</v>
      </c>
      <c r="I556" s="251"/>
      <c r="J556" s="251"/>
      <c r="K556" s="252">
        <f t="shared" si="16"/>
        <v>0</v>
      </c>
      <c r="L556" s="251"/>
      <c r="M556" s="251"/>
      <c r="N556" s="252">
        <f t="shared" si="18"/>
        <v>0</v>
      </c>
      <c r="O556" s="251"/>
      <c r="P556" s="251"/>
      <c r="Q556" s="252">
        <f t="shared" si="20"/>
        <v>0</v>
      </c>
      <c r="R556" s="251"/>
      <c r="S556" s="251"/>
      <c r="T556" s="252">
        <f t="shared" si="22"/>
        <v>0</v>
      </c>
      <c r="U556" s="251"/>
      <c r="V556" s="251"/>
      <c r="W556" s="252">
        <f t="shared" si="24"/>
        <v>0</v>
      </c>
      <c r="X556" s="251"/>
      <c r="Y556" s="251"/>
      <c r="Z556" s="252">
        <f t="shared" si="26"/>
        <v>0</v>
      </c>
      <c r="AA556" s="251"/>
      <c r="AB556" s="251"/>
      <c r="AC556" s="253">
        <f t="shared" si="28"/>
        <v>127.63773</v>
      </c>
      <c r="AD556" s="254">
        <v>127.63773</v>
      </c>
      <c r="AE556" s="251"/>
      <c r="AF556" s="252">
        <f t="shared" si="30"/>
        <v>0</v>
      </c>
      <c r="AG556" s="251"/>
      <c r="AH556" s="251"/>
      <c r="AI556" s="255"/>
      <c r="AJ556" s="253">
        <f t="shared" si="32"/>
        <v>33.90816</v>
      </c>
      <c r="AK556" s="254">
        <v>33.90816</v>
      </c>
      <c r="AL556" s="251"/>
      <c r="AM556" s="251"/>
    </row>
    <row r="557" ht="15.75" hidden="1" customHeight="1" outlineLevel="2">
      <c r="A557" s="257"/>
      <c r="B557" s="258"/>
      <c r="C557" s="259"/>
      <c r="D557" s="206">
        <v>2018.0</v>
      </c>
      <c r="E557" s="270">
        <f t="shared" si="1375"/>
        <v>19.1142</v>
      </c>
      <c r="F557" s="270">
        <f t="shared" ref="F557:G557" si="1378">I557+L557+O557+R557+U557+X557+AA557+AD557+AK557+AG557</f>
        <v>19.1142</v>
      </c>
      <c r="G557" s="270">
        <f t="shared" si="1378"/>
        <v>0</v>
      </c>
      <c r="H557" s="252">
        <f t="shared" si="14"/>
        <v>0</v>
      </c>
      <c r="I557" s="251"/>
      <c r="J557" s="251"/>
      <c r="K557" s="252">
        <f t="shared" si="16"/>
        <v>0</v>
      </c>
      <c r="L557" s="251"/>
      <c r="M557" s="251"/>
      <c r="N557" s="252">
        <f t="shared" si="18"/>
        <v>0</v>
      </c>
      <c r="O557" s="251"/>
      <c r="P557" s="251"/>
      <c r="Q557" s="252">
        <f t="shared" si="20"/>
        <v>0</v>
      </c>
      <c r="R557" s="251"/>
      <c r="S557" s="251"/>
      <c r="T557" s="252">
        <f t="shared" si="22"/>
        <v>0</v>
      </c>
      <c r="U557" s="251"/>
      <c r="V557" s="251"/>
      <c r="W557" s="252">
        <f t="shared" si="24"/>
        <v>0</v>
      </c>
      <c r="X557" s="251"/>
      <c r="Y557" s="251"/>
      <c r="Z557" s="252">
        <f t="shared" si="26"/>
        <v>0</v>
      </c>
      <c r="AA557" s="251"/>
      <c r="AB557" s="251"/>
      <c r="AC557" s="253">
        <f t="shared" si="28"/>
        <v>19.1142</v>
      </c>
      <c r="AD557" s="254">
        <v>19.1142</v>
      </c>
      <c r="AE557" s="251"/>
      <c r="AF557" s="252">
        <f t="shared" si="30"/>
        <v>0</v>
      </c>
      <c r="AG557" s="251"/>
      <c r="AH557" s="251"/>
      <c r="AI557" s="255"/>
      <c r="AJ557" s="252">
        <f t="shared" si="32"/>
        <v>0</v>
      </c>
      <c r="AK557" s="251"/>
      <c r="AL557" s="251"/>
      <c r="AM557" s="251"/>
    </row>
    <row r="558" ht="15.75" hidden="1" customHeight="1" outlineLevel="2">
      <c r="A558" s="257"/>
      <c r="B558" s="258"/>
      <c r="C558" s="259"/>
      <c r="D558" s="206">
        <v>2019.0</v>
      </c>
      <c r="E558" s="270">
        <f t="shared" si="1375"/>
        <v>19.99</v>
      </c>
      <c r="F558" s="270">
        <f t="shared" ref="F558:G558" si="1379">I558+L558+O558+R558+U558+X558+AA558+AD558+AK558+AG558</f>
        <v>19.99</v>
      </c>
      <c r="G558" s="270">
        <f t="shared" si="1379"/>
        <v>0</v>
      </c>
      <c r="H558" s="252">
        <f t="shared" si="14"/>
        <v>0</v>
      </c>
      <c r="I558" s="251"/>
      <c r="J558" s="251"/>
      <c r="K558" s="252">
        <f t="shared" si="16"/>
        <v>0</v>
      </c>
      <c r="L558" s="251"/>
      <c r="M558" s="251"/>
      <c r="N558" s="253">
        <f t="shared" si="18"/>
        <v>3.24</v>
      </c>
      <c r="O558" s="254">
        <v>3.24</v>
      </c>
      <c r="P558" s="251"/>
      <c r="Q558" s="252">
        <f t="shared" si="20"/>
        <v>0</v>
      </c>
      <c r="R558" s="251"/>
      <c r="S558" s="251"/>
      <c r="T558" s="252">
        <f t="shared" si="22"/>
        <v>0</v>
      </c>
      <c r="U558" s="251"/>
      <c r="V558" s="251"/>
      <c r="W558" s="252">
        <f t="shared" si="24"/>
        <v>0</v>
      </c>
      <c r="X558" s="251"/>
      <c r="Y558" s="251"/>
      <c r="Z558" s="252">
        <f t="shared" si="26"/>
        <v>0</v>
      </c>
      <c r="AA558" s="251"/>
      <c r="AB558" s="251"/>
      <c r="AC558" s="252">
        <f t="shared" si="28"/>
        <v>0</v>
      </c>
      <c r="AD558" s="251"/>
      <c r="AE558" s="251"/>
      <c r="AF558" s="252">
        <f t="shared" si="30"/>
        <v>0</v>
      </c>
      <c r="AG558" s="251"/>
      <c r="AH558" s="251"/>
      <c r="AI558" s="255"/>
      <c r="AJ558" s="253">
        <f t="shared" si="32"/>
        <v>16.75</v>
      </c>
      <c r="AK558" s="254">
        <v>16.75</v>
      </c>
      <c r="AL558" s="251"/>
      <c r="AM558" s="251"/>
    </row>
    <row r="559" ht="15.75" hidden="1" customHeight="1" outlineLevel="2">
      <c r="A559" s="257"/>
      <c r="B559" s="258"/>
      <c r="C559" s="259"/>
      <c r="D559" s="206">
        <v>2020.0</v>
      </c>
      <c r="E559" s="270">
        <f t="shared" si="1375"/>
        <v>804</v>
      </c>
      <c r="F559" s="270">
        <f t="shared" ref="F559:G559" si="1380">I559+L559+O559+R559+U559+X559+AA559+AD559+AK559+AG559</f>
        <v>804</v>
      </c>
      <c r="G559" s="270">
        <f t="shared" si="1380"/>
        <v>0</v>
      </c>
      <c r="H559" s="252">
        <f t="shared" si="14"/>
        <v>0</v>
      </c>
      <c r="I559" s="251"/>
      <c r="J559" s="251"/>
      <c r="K559" s="252">
        <f t="shared" si="16"/>
        <v>0</v>
      </c>
      <c r="L559" s="251"/>
      <c r="M559" s="251"/>
      <c r="N559" s="253">
        <f t="shared" si="18"/>
        <v>804</v>
      </c>
      <c r="O559" s="254">
        <v>804.0</v>
      </c>
      <c r="P559" s="251"/>
      <c r="Q559" s="252">
        <f t="shared" si="20"/>
        <v>0</v>
      </c>
      <c r="R559" s="251"/>
      <c r="S559" s="251"/>
      <c r="T559" s="252">
        <f t="shared" si="22"/>
        <v>0</v>
      </c>
      <c r="U559" s="251"/>
      <c r="V559" s="251"/>
      <c r="W559" s="252">
        <f t="shared" si="24"/>
        <v>0</v>
      </c>
      <c r="X559" s="251"/>
      <c r="Y559" s="251"/>
      <c r="Z559" s="252">
        <f t="shared" si="26"/>
        <v>0</v>
      </c>
      <c r="AA559" s="251"/>
      <c r="AB559" s="251"/>
      <c r="AC559" s="252">
        <f t="shared" si="28"/>
        <v>0</v>
      </c>
      <c r="AD559" s="251"/>
      <c r="AE559" s="251"/>
      <c r="AF559" s="252">
        <f t="shared" si="30"/>
        <v>0</v>
      </c>
      <c r="AG559" s="251"/>
      <c r="AH559" s="251"/>
      <c r="AI559" s="255"/>
      <c r="AJ559" s="252">
        <f t="shared" si="32"/>
        <v>0</v>
      </c>
      <c r="AK559" s="251"/>
      <c r="AL559" s="251"/>
      <c r="AM559" s="251"/>
    </row>
    <row r="560" ht="15.75" hidden="1" customHeight="1" outlineLevel="2">
      <c r="A560" s="257"/>
      <c r="B560" s="258"/>
      <c r="C560" s="259"/>
      <c r="D560" s="213">
        <v>2021.0</v>
      </c>
      <c r="E560" s="270">
        <f t="shared" si="1375"/>
        <v>0</v>
      </c>
      <c r="F560" s="270">
        <f t="shared" ref="F560:G560" si="1381">I560+L560+O560+R560+U560+X560+AA560+AD560+AK560+AG560</f>
        <v>0</v>
      </c>
      <c r="G560" s="270">
        <f t="shared" si="1381"/>
        <v>0</v>
      </c>
      <c r="H560" s="252">
        <f t="shared" si="14"/>
        <v>0</v>
      </c>
      <c r="I560" s="251"/>
      <c r="J560" s="251"/>
      <c r="K560" s="252">
        <f t="shared" si="16"/>
        <v>0</v>
      </c>
      <c r="L560" s="251"/>
      <c r="M560" s="251"/>
      <c r="N560" s="253">
        <f t="shared" si="18"/>
        <v>0</v>
      </c>
      <c r="O560" s="254"/>
      <c r="P560" s="251"/>
      <c r="Q560" s="252">
        <f t="shared" si="20"/>
        <v>0</v>
      </c>
      <c r="R560" s="251"/>
      <c r="S560" s="251"/>
      <c r="T560" s="252">
        <f t="shared" si="22"/>
        <v>0</v>
      </c>
      <c r="U560" s="251"/>
      <c r="V560" s="251"/>
      <c r="W560" s="252">
        <f t="shared" si="24"/>
        <v>0</v>
      </c>
      <c r="X560" s="251"/>
      <c r="Y560" s="251"/>
      <c r="Z560" s="252">
        <f t="shared" si="26"/>
        <v>0</v>
      </c>
      <c r="AA560" s="251"/>
      <c r="AB560" s="251"/>
      <c r="AC560" s="252">
        <f t="shared" si="28"/>
        <v>0</v>
      </c>
      <c r="AD560" s="251"/>
      <c r="AE560" s="251"/>
      <c r="AF560" s="252">
        <f t="shared" si="30"/>
        <v>0</v>
      </c>
      <c r="AG560" s="251"/>
      <c r="AH560" s="251"/>
      <c r="AI560" s="255"/>
      <c r="AJ560" s="252">
        <f t="shared" si="32"/>
        <v>0</v>
      </c>
      <c r="AK560" s="251"/>
      <c r="AL560" s="251"/>
      <c r="AM560" s="251"/>
    </row>
    <row r="561" ht="15.75" hidden="1" customHeight="1" outlineLevel="1">
      <c r="A561" s="195">
        <v>66.0</v>
      </c>
      <c r="B561" s="196" t="s">
        <v>533</v>
      </c>
      <c r="C561" s="197" t="s">
        <v>534</v>
      </c>
      <c r="D561" s="198"/>
      <c r="E561" s="269">
        <f t="shared" ref="E561:G561" si="1382">SUM(E562:E568)</f>
        <v>6129.365</v>
      </c>
      <c r="F561" s="269">
        <f t="shared" si="1382"/>
        <v>6129.365</v>
      </c>
      <c r="G561" s="269">
        <f t="shared" si="1382"/>
        <v>0</v>
      </c>
      <c r="H561" s="198">
        <f t="shared" si="14"/>
        <v>18.4</v>
      </c>
      <c r="I561" s="198">
        <f t="shared" ref="I561:J561" si="1383">SUM(I562:I568)</f>
        <v>18.4</v>
      </c>
      <c r="J561" s="198">
        <f t="shared" si="1383"/>
        <v>0</v>
      </c>
      <c r="K561" s="198">
        <f t="shared" si="16"/>
        <v>0</v>
      </c>
      <c r="L561" s="198">
        <f t="shared" ref="L561:M561" si="1384">SUM(L562:L568)</f>
        <v>0</v>
      </c>
      <c r="M561" s="198">
        <f t="shared" si="1384"/>
        <v>0</v>
      </c>
      <c r="N561" s="198">
        <f t="shared" si="18"/>
        <v>1403.37285</v>
      </c>
      <c r="O561" s="198">
        <f t="shared" ref="O561:P561" si="1385">SUM(O562:O568)</f>
        <v>1403.37285</v>
      </c>
      <c r="P561" s="198">
        <f t="shared" si="1385"/>
        <v>0</v>
      </c>
      <c r="Q561" s="198">
        <f t="shared" si="20"/>
        <v>0</v>
      </c>
      <c r="R561" s="198">
        <f t="shared" ref="R561:S561" si="1386">SUM(R562:R568)</f>
        <v>0</v>
      </c>
      <c r="S561" s="198">
        <f t="shared" si="1386"/>
        <v>0</v>
      </c>
      <c r="T561" s="198">
        <f t="shared" si="22"/>
        <v>0</v>
      </c>
      <c r="U561" s="198">
        <f t="shared" ref="U561:V561" si="1387">SUM(U562:U568)</f>
        <v>0</v>
      </c>
      <c r="V561" s="198">
        <f t="shared" si="1387"/>
        <v>0</v>
      </c>
      <c r="W561" s="198">
        <f t="shared" si="24"/>
        <v>0</v>
      </c>
      <c r="X561" s="198">
        <f t="shared" ref="X561:Y561" si="1388">SUM(X562:X568)</f>
        <v>0</v>
      </c>
      <c r="Y561" s="198">
        <f t="shared" si="1388"/>
        <v>0</v>
      </c>
      <c r="Z561" s="198">
        <f t="shared" si="26"/>
        <v>0</v>
      </c>
      <c r="AA561" s="198">
        <f t="shared" ref="AA561:AB561" si="1389">SUM(AA562:AA568)</f>
        <v>0</v>
      </c>
      <c r="AB561" s="198">
        <f t="shared" si="1389"/>
        <v>0</v>
      </c>
      <c r="AC561" s="198">
        <f t="shared" si="28"/>
        <v>895.82359</v>
      </c>
      <c r="AD561" s="198">
        <f t="shared" ref="AD561:AE561" si="1390">SUM(AD562:AD568)</f>
        <v>895.82359</v>
      </c>
      <c r="AE561" s="198">
        <f t="shared" si="1390"/>
        <v>0</v>
      </c>
      <c r="AF561" s="198">
        <f t="shared" si="30"/>
        <v>3797.48356</v>
      </c>
      <c r="AG561" s="200">
        <f t="shared" ref="AG561:AH561" si="1391">SUM(AG562:AG568)</f>
        <v>3797.48356</v>
      </c>
      <c r="AH561" s="200">
        <f t="shared" si="1391"/>
        <v>0</v>
      </c>
      <c r="AI561" s="201"/>
      <c r="AJ561" s="202">
        <f t="shared" si="32"/>
        <v>14.285</v>
      </c>
      <c r="AK561" s="200">
        <f t="shared" ref="AK561:AL561" si="1392">SUM(AK562:AK568)</f>
        <v>14.285</v>
      </c>
      <c r="AL561" s="200">
        <f t="shared" si="1392"/>
        <v>0</v>
      </c>
      <c r="AM561" s="200"/>
    </row>
    <row r="562" ht="15.75" hidden="1" customHeight="1" outlineLevel="2">
      <c r="A562" s="257"/>
      <c r="B562" s="258"/>
      <c r="C562" s="259"/>
      <c r="D562" s="206">
        <v>2015.0</v>
      </c>
      <c r="E562" s="270">
        <f t="shared" ref="E562:E568" si="1394">SUM(F562:G562)</f>
        <v>960.44135</v>
      </c>
      <c r="F562" s="270">
        <f t="shared" ref="F562:G562" si="1393">I562+L562+O562+R562+U562+X562+AA562+AD562+AK562+AG562</f>
        <v>960.44135</v>
      </c>
      <c r="G562" s="270">
        <f t="shared" si="1393"/>
        <v>0</v>
      </c>
      <c r="H562" s="253">
        <f t="shared" si="14"/>
        <v>18.4</v>
      </c>
      <c r="I562" s="254">
        <v>18.4</v>
      </c>
      <c r="J562" s="251"/>
      <c r="K562" s="252">
        <f t="shared" si="16"/>
        <v>0</v>
      </c>
      <c r="L562" s="251"/>
      <c r="M562" s="251"/>
      <c r="N562" s="252">
        <f t="shared" si="18"/>
        <v>0</v>
      </c>
      <c r="O562" s="251"/>
      <c r="P562" s="251"/>
      <c r="Q562" s="252">
        <f t="shared" si="20"/>
        <v>0</v>
      </c>
      <c r="R562" s="251"/>
      <c r="S562" s="251"/>
      <c r="T562" s="252">
        <f t="shared" si="22"/>
        <v>0</v>
      </c>
      <c r="U562" s="251"/>
      <c r="V562" s="251"/>
      <c r="W562" s="252">
        <f t="shared" si="24"/>
        <v>0</v>
      </c>
      <c r="X562" s="251"/>
      <c r="Y562" s="251"/>
      <c r="Z562" s="252">
        <f t="shared" si="26"/>
        <v>0</v>
      </c>
      <c r="AA562" s="251"/>
      <c r="AB562" s="251"/>
      <c r="AC562" s="252">
        <f t="shared" si="28"/>
        <v>0</v>
      </c>
      <c r="AD562" s="251"/>
      <c r="AE562" s="251"/>
      <c r="AF562" s="253">
        <f t="shared" si="30"/>
        <v>942.04135</v>
      </c>
      <c r="AG562" s="254">
        <f>875.16335+66.878</f>
        <v>942.04135</v>
      </c>
      <c r="AH562" s="251"/>
      <c r="AI562" s="256" t="s">
        <v>535</v>
      </c>
      <c r="AJ562" s="252">
        <f t="shared" si="32"/>
        <v>0</v>
      </c>
      <c r="AK562" s="251"/>
      <c r="AL562" s="251"/>
      <c r="AM562" s="251"/>
    </row>
    <row r="563" ht="15.75" hidden="1" customHeight="1" outlineLevel="2">
      <c r="A563" s="257"/>
      <c r="B563" s="258"/>
      <c r="C563" s="259"/>
      <c r="D563" s="206">
        <v>2016.0</v>
      </c>
      <c r="E563" s="270">
        <f t="shared" si="1394"/>
        <v>3587.25757</v>
      </c>
      <c r="F563" s="270">
        <f t="shared" ref="F563:G563" si="1395">I563+L563+O563+R563+U563+X563+AA563+AD563+AK563+AG563</f>
        <v>3587.25757</v>
      </c>
      <c r="G563" s="270">
        <f t="shared" si="1395"/>
        <v>0</v>
      </c>
      <c r="H563" s="253">
        <f t="shared" si="14"/>
        <v>0</v>
      </c>
      <c r="I563" s="254"/>
      <c r="J563" s="251"/>
      <c r="K563" s="252">
        <f t="shared" si="16"/>
        <v>0</v>
      </c>
      <c r="L563" s="251"/>
      <c r="M563" s="251"/>
      <c r="N563" s="252">
        <f t="shared" si="18"/>
        <v>0</v>
      </c>
      <c r="O563" s="251"/>
      <c r="P563" s="251"/>
      <c r="Q563" s="252">
        <f t="shared" si="20"/>
        <v>0</v>
      </c>
      <c r="R563" s="251"/>
      <c r="S563" s="251"/>
      <c r="T563" s="252">
        <f t="shared" si="22"/>
        <v>0</v>
      </c>
      <c r="U563" s="251"/>
      <c r="V563" s="251"/>
      <c r="W563" s="252">
        <f t="shared" si="24"/>
        <v>0</v>
      </c>
      <c r="X563" s="251"/>
      <c r="Y563" s="251"/>
      <c r="Z563" s="252">
        <f t="shared" si="26"/>
        <v>0</v>
      </c>
      <c r="AA563" s="251"/>
      <c r="AB563" s="251"/>
      <c r="AC563" s="253">
        <f t="shared" si="28"/>
        <v>717.53036</v>
      </c>
      <c r="AD563" s="254">
        <v>717.53036</v>
      </c>
      <c r="AE563" s="251"/>
      <c r="AF563" s="253">
        <f t="shared" si="30"/>
        <v>2855.44221</v>
      </c>
      <c r="AG563" s="254">
        <v>2855.44221</v>
      </c>
      <c r="AH563" s="251"/>
      <c r="AI563" s="256" t="s">
        <v>238</v>
      </c>
      <c r="AJ563" s="253">
        <f t="shared" si="32"/>
        <v>14.285</v>
      </c>
      <c r="AK563" s="254">
        <v>14.285</v>
      </c>
      <c r="AL563" s="251"/>
      <c r="AM563" s="251"/>
    </row>
    <row r="564" ht="15.75" hidden="1" customHeight="1" outlineLevel="2">
      <c r="A564" s="257"/>
      <c r="B564" s="258"/>
      <c r="C564" s="259"/>
      <c r="D564" s="206">
        <v>2017.0</v>
      </c>
      <c r="E564" s="270">
        <f t="shared" si="1394"/>
        <v>178.29323</v>
      </c>
      <c r="F564" s="270">
        <f t="shared" ref="F564:G564" si="1396">I564+L564+O564+R564+U564+X564+AA564+AD564+AK564+AG564</f>
        <v>178.29323</v>
      </c>
      <c r="G564" s="270">
        <f t="shared" si="1396"/>
        <v>0</v>
      </c>
      <c r="H564" s="252">
        <f t="shared" si="14"/>
        <v>0</v>
      </c>
      <c r="I564" s="251"/>
      <c r="J564" s="251"/>
      <c r="K564" s="252">
        <f t="shared" si="16"/>
        <v>0</v>
      </c>
      <c r="L564" s="251"/>
      <c r="M564" s="251"/>
      <c r="N564" s="252">
        <f t="shared" si="18"/>
        <v>0</v>
      </c>
      <c r="O564" s="251"/>
      <c r="P564" s="251"/>
      <c r="Q564" s="252">
        <f t="shared" si="20"/>
        <v>0</v>
      </c>
      <c r="R564" s="251"/>
      <c r="S564" s="251"/>
      <c r="T564" s="252">
        <f t="shared" si="22"/>
        <v>0</v>
      </c>
      <c r="U564" s="251"/>
      <c r="V564" s="251"/>
      <c r="W564" s="252">
        <f t="shared" si="24"/>
        <v>0</v>
      </c>
      <c r="X564" s="251"/>
      <c r="Y564" s="251"/>
      <c r="Z564" s="252">
        <f t="shared" si="26"/>
        <v>0</v>
      </c>
      <c r="AA564" s="251"/>
      <c r="AB564" s="251"/>
      <c r="AC564" s="253">
        <f t="shared" si="28"/>
        <v>178.29323</v>
      </c>
      <c r="AD564" s="254">
        <v>178.29323</v>
      </c>
      <c r="AE564" s="251"/>
      <c r="AF564" s="252">
        <f t="shared" si="30"/>
        <v>0</v>
      </c>
      <c r="AG564" s="251"/>
      <c r="AH564" s="251"/>
      <c r="AI564" s="255"/>
      <c r="AJ564" s="252">
        <f t="shared" si="32"/>
        <v>0</v>
      </c>
      <c r="AK564" s="251"/>
      <c r="AL564" s="251"/>
      <c r="AM564" s="251"/>
    </row>
    <row r="565" ht="15.75" hidden="1" customHeight="1" outlineLevel="2">
      <c r="A565" s="257"/>
      <c r="B565" s="258"/>
      <c r="C565" s="259"/>
      <c r="D565" s="206">
        <v>2018.0</v>
      </c>
      <c r="E565" s="270">
        <f t="shared" si="1394"/>
        <v>0</v>
      </c>
      <c r="F565" s="270">
        <f t="shared" ref="F565:G565" si="1397">I565+L565+O565+R565+U565+X565+AA565+AD565+AK565+AG565</f>
        <v>0</v>
      </c>
      <c r="G565" s="270">
        <f t="shared" si="1397"/>
        <v>0</v>
      </c>
      <c r="H565" s="252">
        <f t="shared" si="14"/>
        <v>0</v>
      </c>
      <c r="I565" s="251"/>
      <c r="J565" s="251"/>
      <c r="K565" s="252">
        <f t="shared" si="16"/>
        <v>0</v>
      </c>
      <c r="L565" s="251"/>
      <c r="M565" s="251"/>
      <c r="N565" s="253">
        <f t="shared" si="18"/>
        <v>0</v>
      </c>
      <c r="O565" s="254"/>
      <c r="P565" s="251"/>
      <c r="Q565" s="252">
        <f t="shared" si="20"/>
        <v>0</v>
      </c>
      <c r="R565" s="251"/>
      <c r="S565" s="251"/>
      <c r="T565" s="252">
        <f t="shared" si="22"/>
        <v>0</v>
      </c>
      <c r="U565" s="251"/>
      <c r="V565" s="251"/>
      <c r="W565" s="252">
        <f t="shared" si="24"/>
        <v>0</v>
      </c>
      <c r="X565" s="251"/>
      <c r="Y565" s="251"/>
      <c r="Z565" s="252">
        <f t="shared" si="26"/>
        <v>0</v>
      </c>
      <c r="AA565" s="251"/>
      <c r="AB565" s="251"/>
      <c r="AC565" s="252">
        <f t="shared" si="28"/>
        <v>0</v>
      </c>
      <c r="AD565" s="251"/>
      <c r="AE565" s="251"/>
      <c r="AF565" s="252">
        <f t="shared" si="30"/>
        <v>0</v>
      </c>
      <c r="AG565" s="251"/>
      <c r="AH565" s="251"/>
      <c r="AI565" s="255"/>
      <c r="AJ565" s="252">
        <f t="shared" si="32"/>
        <v>0</v>
      </c>
      <c r="AK565" s="251"/>
      <c r="AL565" s="251"/>
      <c r="AM565" s="251"/>
    </row>
    <row r="566" ht="15.75" hidden="1" customHeight="1" outlineLevel="2">
      <c r="A566" s="257"/>
      <c r="B566" s="258"/>
      <c r="C566" s="259"/>
      <c r="D566" s="206">
        <v>2019.0</v>
      </c>
      <c r="E566" s="270">
        <f t="shared" si="1394"/>
        <v>1383.37285</v>
      </c>
      <c r="F566" s="270">
        <f t="shared" ref="F566:G566" si="1398">I566+L566+O566+R566+U566+X566+AA566+AD566+AK566+AG566</f>
        <v>1383.37285</v>
      </c>
      <c r="G566" s="270">
        <f t="shared" si="1398"/>
        <v>0</v>
      </c>
      <c r="H566" s="252">
        <f t="shared" si="14"/>
        <v>0</v>
      </c>
      <c r="I566" s="251"/>
      <c r="J566" s="251"/>
      <c r="K566" s="252">
        <f t="shared" si="16"/>
        <v>0</v>
      </c>
      <c r="L566" s="251"/>
      <c r="M566" s="251"/>
      <c r="N566" s="253">
        <f t="shared" si="18"/>
        <v>1383.37285</v>
      </c>
      <c r="O566" s="254">
        <v>1383.37285</v>
      </c>
      <c r="P566" s="251"/>
      <c r="Q566" s="252">
        <f t="shared" si="20"/>
        <v>0</v>
      </c>
      <c r="R566" s="251"/>
      <c r="S566" s="251"/>
      <c r="T566" s="252">
        <f t="shared" si="22"/>
        <v>0</v>
      </c>
      <c r="U566" s="251"/>
      <c r="V566" s="251"/>
      <c r="W566" s="252">
        <f t="shared" si="24"/>
        <v>0</v>
      </c>
      <c r="X566" s="251"/>
      <c r="Y566" s="251"/>
      <c r="Z566" s="252">
        <f t="shared" si="26"/>
        <v>0</v>
      </c>
      <c r="AA566" s="251"/>
      <c r="AB566" s="251"/>
      <c r="AC566" s="252">
        <f t="shared" si="28"/>
        <v>0</v>
      </c>
      <c r="AD566" s="251"/>
      <c r="AE566" s="251"/>
      <c r="AF566" s="252">
        <f t="shared" si="30"/>
        <v>0</v>
      </c>
      <c r="AG566" s="251"/>
      <c r="AH566" s="251"/>
      <c r="AI566" s="255"/>
      <c r="AJ566" s="252">
        <f t="shared" si="32"/>
        <v>0</v>
      </c>
      <c r="AK566" s="251"/>
      <c r="AL566" s="251"/>
      <c r="AM566" s="251"/>
    </row>
    <row r="567" ht="15.75" hidden="1" customHeight="1" outlineLevel="2">
      <c r="A567" s="257"/>
      <c r="B567" s="258"/>
      <c r="C567" s="259"/>
      <c r="D567" s="206">
        <v>2020.0</v>
      </c>
      <c r="E567" s="270">
        <f t="shared" si="1394"/>
        <v>20</v>
      </c>
      <c r="F567" s="270">
        <f t="shared" ref="F567:G567" si="1399">I567+L567+O567+R567+U567+X567+AA567+AD567+AK567+AG567</f>
        <v>20</v>
      </c>
      <c r="G567" s="270">
        <f t="shared" si="1399"/>
        <v>0</v>
      </c>
      <c r="H567" s="252">
        <f t="shared" si="14"/>
        <v>0</v>
      </c>
      <c r="I567" s="251"/>
      <c r="J567" s="251"/>
      <c r="K567" s="252">
        <f t="shared" si="16"/>
        <v>0</v>
      </c>
      <c r="L567" s="251"/>
      <c r="M567" s="251"/>
      <c r="N567" s="253">
        <f t="shared" si="18"/>
        <v>20</v>
      </c>
      <c r="O567" s="254">
        <v>20.0</v>
      </c>
      <c r="P567" s="251"/>
      <c r="Q567" s="252">
        <f t="shared" si="20"/>
        <v>0</v>
      </c>
      <c r="R567" s="251"/>
      <c r="S567" s="251"/>
      <c r="T567" s="252">
        <f t="shared" si="22"/>
        <v>0</v>
      </c>
      <c r="U567" s="251"/>
      <c r="V567" s="251"/>
      <c r="W567" s="252">
        <f t="shared" si="24"/>
        <v>0</v>
      </c>
      <c r="X567" s="251"/>
      <c r="Y567" s="251"/>
      <c r="Z567" s="252">
        <f t="shared" si="26"/>
        <v>0</v>
      </c>
      <c r="AA567" s="251"/>
      <c r="AB567" s="251"/>
      <c r="AC567" s="252">
        <f t="shared" si="28"/>
        <v>0</v>
      </c>
      <c r="AD567" s="251"/>
      <c r="AE567" s="251"/>
      <c r="AF567" s="252">
        <f t="shared" si="30"/>
        <v>0</v>
      </c>
      <c r="AG567" s="251"/>
      <c r="AH567" s="251"/>
      <c r="AI567" s="255"/>
      <c r="AJ567" s="252">
        <f t="shared" si="32"/>
        <v>0</v>
      </c>
      <c r="AK567" s="251"/>
      <c r="AL567" s="251"/>
      <c r="AM567" s="251"/>
    </row>
    <row r="568" ht="15.75" hidden="1" customHeight="1" outlineLevel="2">
      <c r="A568" s="257"/>
      <c r="B568" s="258"/>
      <c r="C568" s="259"/>
      <c r="D568" s="213">
        <v>2021.0</v>
      </c>
      <c r="E568" s="270">
        <f t="shared" si="1394"/>
        <v>0</v>
      </c>
      <c r="F568" s="270">
        <f t="shared" ref="F568:G568" si="1400">I568+L568+O568+R568+U568+X568+AA568+AD568+AK568+AG568</f>
        <v>0</v>
      </c>
      <c r="G568" s="270">
        <f t="shared" si="1400"/>
        <v>0</v>
      </c>
      <c r="H568" s="252">
        <f t="shared" si="14"/>
        <v>0</v>
      </c>
      <c r="I568" s="251"/>
      <c r="J568" s="251"/>
      <c r="K568" s="252">
        <f t="shared" si="16"/>
        <v>0</v>
      </c>
      <c r="L568" s="251"/>
      <c r="M568" s="251"/>
      <c r="N568" s="253">
        <f t="shared" si="18"/>
        <v>0</v>
      </c>
      <c r="O568" s="254"/>
      <c r="P568" s="251"/>
      <c r="Q568" s="252">
        <f t="shared" si="20"/>
        <v>0</v>
      </c>
      <c r="R568" s="251"/>
      <c r="S568" s="251"/>
      <c r="T568" s="252">
        <f t="shared" si="22"/>
        <v>0</v>
      </c>
      <c r="U568" s="251"/>
      <c r="V568" s="251"/>
      <c r="W568" s="252">
        <f t="shared" si="24"/>
        <v>0</v>
      </c>
      <c r="X568" s="251"/>
      <c r="Y568" s="251"/>
      <c r="Z568" s="252">
        <f t="shared" si="26"/>
        <v>0</v>
      </c>
      <c r="AA568" s="251"/>
      <c r="AB568" s="251"/>
      <c r="AC568" s="252">
        <f t="shared" si="28"/>
        <v>0</v>
      </c>
      <c r="AD568" s="251"/>
      <c r="AE568" s="251"/>
      <c r="AF568" s="252">
        <f t="shared" si="30"/>
        <v>0</v>
      </c>
      <c r="AG568" s="251"/>
      <c r="AH568" s="251"/>
      <c r="AI568" s="255"/>
      <c r="AJ568" s="252">
        <f t="shared" si="32"/>
        <v>0</v>
      </c>
      <c r="AK568" s="251"/>
      <c r="AL568" s="251"/>
      <c r="AM568" s="251"/>
    </row>
    <row r="569" ht="15.75" hidden="1" customHeight="1" outlineLevel="1">
      <c r="A569" s="195">
        <v>67.0</v>
      </c>
      <c r="B569" s="196" t="s">
        <v>536</v>
      </c>
      <c r="C569" s="197" t="s">
        <v>537</v>
      </c>
      <c r="D569" s="198"/>
      <c r="E569" s="269">
        <f t="shared" ref="E569:G569" si="1401">SUM(E570:E576)</f>
        <v>309.74705</v>
      </c>
      <c r="F569" s="269">
        <f t="shared" si="1401"/>
        <v>309.74705</v>
      </c>
      <c r="G569" s="269">
        <f t="shared" si="1401"/>
        <v>0</v>
      </c>
      <c r="H569" s="198">
        <f t="shared" si="14"/>
        <v>0</v>
      </c>
      <c r="I569" s="198">
        <f t="shared" ref="I569:J569" si="1402">SUM(I570:I576)</f>
        <v>0</v>
      </c>
      <c r="J569" s="198">
        <f t="shared" si="1402"/>
        <v>0</v>
      </c>
      <c r="K569" s="198">
        <f t="shared" si="16"/>
        <v>0</v>
      </c>
      <c r="L569" s="198">
        <f t="shared" ref="L569:M569" si="1403">SUM(L570:L576)</f>
        <v>0</v>
      </c>
      <c r="M569" s="198">
        <f t="shared" si="1403"/>
        <v>0</v>
      </c>
      <c r="N569" s="198">
        <f t="shared" si="18"/>
        <v>0</v>
      </c>
      <c r="O569" s="198">
        <f t="shared" ref="O569:P569" si="1404">SUM(O570:O576)</f>
        <v>0</v>
      </c>
      <c r="P569" s="198">
        <f t="shared" si="1404"/>
        <v>0</v>
      </c>
      <c r="Q569" s="198">
        <f t="shared" si="20"/>
        <v>183.03805</v>
      </c>
      <c r="R569" s="198">
        <f t="shared" ref="R569:S569" si="1405">SUM(R570:R576)</f>
        <v>183.03805</v>
      </c>
      <c r="S569" s="198">
        <f t="shared" si="1405"/>
        <v>0</v>
      </c>
      <c r="T569" s="198">
        <f t="shared" si="22"/>
        <v>0</v>
      </c>
      <c r="U569" s="198">
        <f t="shared" ref="U569:V569" si="1406">SUM(U570:U576)</f>
        <v>0</v>
      </c>
      <c r="V569" s="198">
        <f t="shared" si="1406"/>
        <v>0</v>
      </c>
      <c r="W569" s="198">
        <f t="shared" si="24"/>
        <v>0</v>
      </c>
      <c r="X569" s="198">
        <f t="shared" ref="X569:Y569" si="1407">SUM(X570:X576)</f>
        <v>0</v>
      </c>
      <c r="Y569" s="198">
        <f t="shared" si="1407"/>
        <v>0</v>
      </c>
      <c r="Z569" s="198">
        <f t="shared" si="26"/>
        <v>0</v>
      </c>
      <c r="AA569" s="198">
        <f t="shared" ref="AA569:AB569" si="1408">SUM(AA570:AA576)</f>
        <v>0</v>
      </c>
      <c r="AB569" s="198">
        <f t="shared" si="1408"/>
        <v>0</v>
      </c>
      <c r="AC569" s="198">
        <f t="shared" si="28"/>
        <v>0</v>
      </c>
      <c r="AD569" s="198">
        <f t="shared" ref="AD569:AE569" si="1409">SUM(AD570:AD576)</f>
        <v>0</v>
      </c>
      <c r="AE569" s="198">
        <f t="shared" si="1409"/>
        <v>0</v>
      </c>
      <c r="AF569" s="198">
        <f t="shared" si="30"/>
        <v>0</v>
      </c>
      <c r="AG569" s="200">
        <f t="shared" ref="AG569:AH569" si="1410">SUM(AG570:AG576)</f>
        <v>0</v>
      </c>
      <c r="AH569" s="200">
        <f t="shared" si="1410"/>
        <v>0</v>
      </c>
      <c r="AI569" s="201"/>
      <c r="AJ569" s="202">
        <f t="shared" si="32"/>
        <v>126.709</v>
      </c>
      <c r="AK569" s="200">
        <f t="shared" ref="AK569:AL569" si="1411">SUM(AK570:AK576)</f>
        <v>126.709</v>
      </c>
      <c r="AL569" s="200">
        <f t="shared" si="1411"/>
        <v>0</v>
      </c>
      <c r="AM569" s="200"/>
    </row>
    <row r="570" ht="15.75" hidden="1" customHeight="1" outlineLevel="2">
      <c r="A570" s="257"/>
      <c r="B570" s="258"/>
      <c r="C570" s="259"/>
      <c r="D570" s="206">
        <v>2015.0</v>
      </c>
      <c r="E570" s="270">
        <f t="shared" ref="E570:E576" si="1413">SUM(F570:G570)</f>
        <v>0</v>
      </c>
      <c r="F570" s="270">
        <f t="shared" ref="F570:G570" si="1412">I570+L570+O570+R570+U570+X570+AA570+AD570+AK570+AG570</f>
        <v>0</v>
      </c>
      <c r="G570" s="270">
        <f t="shared" si="1412"/>
        <v>0</v>
      </c>
      <c r="H570" s="252">
        <f t="shared" si="14"/>
        <v>0</v>
      </c>
      <c r="I570" s="251"/>
      <c r="J570" s="251"/>
      <c r="K570" s="252">
        <f t="shared" si="16"/>
        <v>0</v>
      </c>
      <c r="L570" s="251"/>
      <c r="M570" s="251"/>
      <c r="N570" s="252">
        <f t="shared" si="18"/>
        <v>0</v>
      </c>
      <c r="O570" s="251"/>
      <c r="P570" s="251"/>
      <c r="Q570" s="252">
        <f t="shared" si="20"/>
        <v>0</v>
      </c>
      <c r="R570" s="251"/>
      <c r="S570" s="251"/>
      <c r="T570" s="252">
        <f t="shared" si="22"/>
        <v>0</v>
      </c>
      <c r="U570" s="251"/>
      <c r="V570" s="251"/>
      <c r="W570" s="252">
        <f t="shared" si="24"/>
        <v>0</v>
      </c>
      <c r="X570" s="251"/>
      <c r="Y570" s="251"/>
      <c r="Z570" s="252">
        <f t="shared" si="26"/>
        <v>0</v>
      </c>
      <c r="AA570" s="251"/>
      <c r="AB570" s="251"/>
      <c r="AC570" s="252">
        <f t="shared" si="28"/>
        <v>0</v>
      </c>
      <c r="AD570" s="251"/>
      <c r="AE570" s="251"/>
      <c r="AF570" s="252">
        <f t="shared" si="30"/>
        <v>0</v>
      </c>
      <c r="AG570" s="251"/>
      <c r="AH570" s="251"/>
      <c r="AI570" s="255"/>
      <c r="AJ570" s="252">
        <f t="shared" si="32"/>
        <v>0</v>
      </c>
      <c r="AK570" s="251"/>
      <c r="AL570" s="251"/>
      <c r="AM570" s="251"/>
    </row>
    <row r="571" ht="15.75" hidden="1" customHeight="1" outlineLevel="2">
      <c r="A571" s="257"/>
      <c r="B571" s="258"/>
      <c r="C571" s="259"/>
      <c r="D571" s="206">
        <v>2016.0</v>
      </c>
      <c r="E571" s="270">
        <f t="shared" si="1413"/>
        <v>76.73621</v>
      </c>
      <c r="F571" s="270">
        <f t="shared" ref="F571:G571" si="1414">I571+L571+O571+R571+U571+X571+AA571+AD571+AK571+AG571</f>
        <v>76.73621</v>
      </c>
      <c r="G571" s="270">
        <f t="shared" si="1414"/>
        <v>0</v>
      </c>
      <c r="H571" s="252">
        <f t="shared" si="14"/>
        <v>0</v>
      </c>
      <c r="I571" s="251"/>
      <c r="J571" s="251"/>
      <c r="K571" s="252">
        <f t="shared" si="16"/>
        <v>0</v>
      </c>
      <c r="L571" s="251"/>
      <c r="M571" s="251"/>
      <c r="N571" s="252">
        <f t="shared" si="18"/>
        <v>0</v>
      </c>
      <c r="O571" s="251"/>
      <c r="P571" s="251"/>
      <c r="Q571" s="253">
        <f t="shared" si="20"/>
        <v>41.02721</v>
      </c>
      <c r="R571" s="254">
        <v>41.02721</v>
      </c>
      <c r="S571" s="251"/>
      <c r="T571" s="252">
        <f t="shared" si="22"/>
        <v>0</v>
      </c>
      <c r="U571" s="251"/>
      <c r="V571" s="251"/>
      <c r="W571" s="252">
        <f t="shared" si="24"/>
        <v>0</v>
      </c>
      <c r="X571" s="251"/>
      <c r="Y571" s="251"/>
      <c r="Z571" s="252">
        <f t="shared" si="26"/>
        <v>0</v>
      </c>
      <c r="AA571" s="251"/>
      <c r="AB571" s="251"/>
      <c r="AC571" s="252">
        <f t="shared" si="28"/>
        <v>0</v>
      </c>
      <c r="AD571" s="251"/>
      <c r="AE571" s="251"/>
      <c r="AF571" s="252">
        <f t="shared" si="30"/>
        <v>0</v>
      </c>
      <c r="AG571" s="251"/>
      <c r="AH571" s="251"/>
      <c r="AI571" s="255"/>
      <c r="AJ571" s="253">
        <f t="shared" si="32"/>
        <v>35.709</v>
      </c>
      <c r="AK571" s="254">
        <v>35.709</v>
      </c>
      <c r="AL571" s="251"/>
      <c r="AM571" s="251"/>
    </row>
    <row r="572" ht="15.75" hidden="1" customHeight="1" outlineLevel="2">
      <c r="A572" s="257"/>
      <c r="B572" s="258"/>
      <c r="C572" s="259"/>
      <c r="D572" s="206">
        <v>2017.0</v>
      </c>
      <c r="E572" s="270">
        <f t="shared" si="1413"/>
        <v>142.01084</v>
      </c>
      <c r="F572" s="270">
        <f t="shared" ref="F572:G572" si="1415">I572+L572+O572+R572+U572+X572+AA572+AD572+AK572+AG572</f>
        <v>142.01084</v>
      </c>
      <c r="G572" s="270">
        <f t="shared" si="1415"/>
        <v>0</v>
      </c>
      <c r="H572" s="252">
        <f t="shared" si="14"/>
        <v>0</v>
      </c>
      <c r="I572" s="251"/>
      <c r="J572" s="251"/>
      <c r="K572" s="252">
        <f t="shared" si="16"/>
        <v>0</v>
      </c>
      <c r="L572" s="251"/>
      <c r="M572" s="251"/>
      <c r="N572" s="252">
        <f t="shared" si="18"/>
        <v>0</v>
      </c>
      <c r="O572" s="251"/>
      <c r="P572" s="251"/>
      <c r="Q572" s="253">
        <f t="shared" si="20"/>
        <v>142.01084</v>
      </c>
      <c r="R572" s="254">
        <v>142.01084</v>
      </c>
      <c r="S572" s="251"/>
      <c r="T572" s="252">
        <f t="shared" si="22"/>
        <v>0</v>
      </c>
      <c r="U572" s="251"/>
      <c r="V572" s="251"/>
      <c r="W572" s="252">
        <f t="shared" si="24"/>
        <v>0</v>
      </c>
      <c r="X572" s="251"/>
      <c r="Y572" s="251"/>
      <c r="Z572" s="252">
        <f t="shared" si="26"/>
        <v>0</v>
      </c>
      <c r="AA572" s="251"/>
      <c r="AB572" s="251"/>
      <c r="AC572" s="252">
        <f t="shared" si="28"/>
        <v>0</v>
      </c>
      <c r="AD572" s="251"/>
      <c r="AE572" s="251"/>
      <c r="AF572" s="252">
        <f t="shared" si="30"/>
        <v>0</v>
      </c>
      <c r="AG572" s="251"/>
      <c r="AH572" s="251"/>
      <c r="AI572" s="255"/>
      <c r="AJ572" s="252">
        <f t="shared" si="32"/>
        <v>0</v>
      </c>
      <c r="AK572" s="251"/>
      <c r="AL572" s="251"/>
      <c r="AM572" s="251"/>
    </row>
    <row r="573" ht="15.75" hidden="1" customHeight="1" outlineLevel="2">
      <c r="A573" s="257"/>
      <c r="B573" s="258"/>
      <c r="C573" s="259"/>
      <c r="D573" s="206">
        <v>2018.0</v>
      </c>
      <c r="E573" s="270">
        <f t="shared" si="1413"/>
        <v>0</v>
      </c>
      <c r="F573" s="270">
        <f t="shared" ref="F573:G573" si="1416">I573+L573+O573+R573+U573+X573+AA573+AD573+AK573+AG573</f>
        <v>0</v>
      </c>
      <c r="G573" s="270">
        <f t="shared" si="1416"/>
        <v>0</v>
      </c>
      <c r="H573" s="252">
        <f t="shared" si="14"/>
        <v>0</v>
      </c>
      <c r="I573" s="251"/>
      <c r="J573" s="251"/>
      <c r="K573" s="252">
        <f t="shared" si="16"/>
        <v>0</v>
      </c>
      <c r="L573" s="251"/>
      <c r="M573" s="251"/>
      <c r="N573" s="252">
        <f t="shared" si="18"/>
        <v>0</v>
      </c>
      <c r="O573" s="251"/>
      <c r="P573" s="251"/>
      <c r="Q573" s="252">
        <f t="shared" si="20"/>
        <v>0</v>
      </c>
      <c r="R573" s="251"/>
      <c r="S573" s="251"/>
      <c r="T573" s="252">
        <f t="shared" si="22"/>
        <v>0</v>
      </c>
      <c r="U573" s="251"/>
      <c r="V573" s="251"/>
      <c r="W573" s="252">
        <f t="shared" si="24"/>
        <v>0</v>
      </c>
      <c r="X573" s="251"/>
      <c r="Y573" s="251"/>
      <c r="Z573" s="252">
        <f t="shared" si="26"/>
        <v>0</v>
      </c>
      <c r="AA573" s="251"/>
      <c r="AB573" s="251"/>
      <c r="AC573" s="252">
        <f t="shared" si="28"/>
        <v>0</v>
      </c>
      <c r="AD573" s="251"/>
      <c r="AE573" s="251"/>
      <c r="AF573" s="252">
        <f t="shared" si="30"/>
        <v>0</v>
      </c>
      <c r="AG573" s="251"/>
      <c r="AH573" s="251"/>
      <c r="AI573" s="255"/>
      <c r="AJ573" s="252">
        <f t="shared" si="32"/>
        <v>0</v>
      </c>
      <c r="AK573" s="251"/>
      <c r="AL573" s="251"/>
      <c r="AM573" s="251"/>
    </row>
    <row r="574" ht="15.75" hidden="1" customHeight="1" outlineLevel="2">
      <c r="A574" s="257"/>
      <c r="B574" s="258"/>
      <c r="C574" s="259"/>
      <c r="D574" s="206">
        <v>2019.0</v>
      </c>
      <c r="E574" s="270">
        <f t="shared" si="1413"/>
        <v>82.4</v>
      </c>
      <c r="F574" s="270">
        <f t="shared" ref="F574:G574" si="1417">I574+L574+O574+R574+U574+X574+AA574+AD574+AK574+AG574</f>
        <v>82.4</v>
      </c>
      <c r="G574" s="270">
        <f t="shared" si="1417"/>
        <v>0</v>
      </c>
      <c r="H574" s="252">
        <f t="shared" si="14"/>
        <v>0</v>
      </c>
      <c r="I574" s="251"/>
      <c r="J574" s="251"/>
      <c r="K574" s="252">
        <f t="shared" si="16"/>
        <v>0</v>
      </c>
      <c r="L574" s="251"/>
      <c r="M574" s="251"/>
      <c r="N574" s="252">
        <f t="shared" si="18"/>
        <v>0</v>
      </c>
      <c r="O574" s="251"/>
      <c r="P574" s="251"/>
      <c r="Q574" s="252">
        <f t="shared" si="20"/>
        <v>0</v>
      </c>
      <c r="R574" s="251"/>
      <c r="S574" s="251"/>
      <c r="T574" s="252">
        <f t="shared" si="22"/>
        <v>0</v>
      </c>
      <c r="U574" s="251"/>
      <c r="V574" s="251"/>
      <c r="W574" s="252">
        <f t="shared" si="24"/>
        <v>0</v>
      </c>
      <c r="X574" s="251"/>
      <c r="Y574" s="251"/>
      <c r="Z574" s="252">
        <f t="shared" si="26"/>
        <v>0</v>
      </c>
      <c r="AA574" s="251"/>
      <c r="AB574" s="251"/>
      <c r="AC574" s="252">
        <f t="shared" si="28"/>
        <v>0</v>
      </c>
      <c r="AD574" s="251"/>
      <c r="AE574" s="251"/>
      <c r="AF574" s="252">
        <f t="shared" si="30"/>
        <v>0</v>
      </c>
      <c r="AG574" s="251"/>
      <c r="AH574" s="251"/>
      <c r="AI574" s="255"/>
      <c r="AJ574" s="253">
        <f t="shared" si="32"/>
        <v>82.4</v>
      </c>
      <c r="AK574" s="254">
        <v>82.4</v>
      </c>
      <c r="AL574" s="251"/>
      <c r="AM574" s="251"/>
    </row>
    <row r="575" ht="15.75" hidden="1" customHeight="1" outlineLevel="2">
      <c r="A575" s="257"/>
      <c r="B575" s="258"/>
      <c r="C575" s="259"/>
      <c r="D575" s="206">
        <v>2020.0</v>
      </c>
      <c r="E575" s="270">
        <f t="shared" si="1413"/>
        <v>8.6</v>
      </c>
      <c r="F575" s="270">
        <f t="shared" ref="F575:G575" si="1418">I575+L575+O575+R575+U575+X575+AA575+AD575+AK575+AG575</f>
        <v>8.6</v>
      </c>
      <c r="G575" s="270">
        <f t="shared" si="1418"/>
        <v>0</v>
      </c>
      <c r="H575" s="252">
        <f t="shared" si="14"/>
        <v>0</v>
      </c>
      <c r="I575" s="251"/>
      <c r="J575" s="251"/>
      <c r="K575" s="252">
        <f t="shared" si="16"/>
        <v>0</v>
      </c>
      <c r="L575" s="251"/>
      <c r="M575" s="251"/>
      <c r="N575" s="252">
        <f t="shared" si="18"/>
        <v>0</v>
      </c>
      <c r="O575" s="251"/>
      <c r="P575" s="251"/>
      <c r="Q575" s="252">
        <f t="shared" si="20"/>
        <v>0</v>
      </c>
      <c r="R575" s="251"/>
      <c r="S575" s="251"/>
      <c r="T575" s="252">
        <f t="shared" si="22"/>
        <v>0</v>
      </c>
      <c r="U575" s="251"/>
      <c r="V575" s="251"/>
      <c r="W575" s="252">
        <f t="shared" si="24"/>
        <v>0</v>
      </c>
      <c r="X575" s="251"/>
      <c r="Y575" s="251"/>
      <c r="Z575" s="252">
        <f t="shared" si="26"/>
        <v>0</v>
      </c>
      <c r="AA575" s="251"/>
      <c r="AB575" s="251"/>
      <c r="AC575" s="252">
        <f t="shared" si="28"/>
        <v>0</v>
      </c>
      <c r="AD575" s="251"/>
      <c r="AE575" s="251"/>
      <c r="AF575" s="252">
        <f t="shared" si="30"/>
        <v>0</v>
      </c>
      <c r="AG575" s="251"/>
      <c r="AH575" s="251"/>
      <c r="AI575" s="255"/>
      <c r="AJ575" s="253">
        <f t="shared" si="32"/>
        <v>8.6</v>
      </c>
      <c r="AK575" s="254">
        <v>8.6</v>
      </c>
      <c r="AL575" s="251"/>
      <c r="AM575" s="251"/>
    </row>
    <row r="576" ht="15.75" hidden="1" customHeight="1" outlineLevel="2">
      <c r="A576" s="257"/>
      <c r="B576" s="258"/>
      <c r="C576" s="259"/>
      <c r="D576" s="213">
        <v>2021.0</v>
      </c>
      <c r="E576" s="270">
        <f t="shared" si="1413"/>
        <v>0</v>
      </c>
      <c r="F576" s="270">
        <f t="shared" ref="F576:G576" si="1419">I576+L576+O576+R576+U576+X576+AA576+AD576+AK576+AG576</f>
        <v>0</v>
      </c>
      <c r="G576" s="270">
        <f t="shared" si="1419"/>
        <v>0</v>
      </c>
      <c r="H576" s="252">
        <f t="shared" si="14"/>
        <v>0</v>
      </c>
      <c r="I576" s="251"/>
      <c r="J576" s="251"/>
      <c r="K576" s="252">
        <f t="shared" si="16"/>
        <v>0</v>
      </c>
      <c r="L576" s="251"/>
      <c r="M576" s="251"/>
      <c r="N576" s="252">
        <f t="shared" si="18"/>
        <v>0</v>
      </c>
      <c r="O576" s="251"/>
      <c r="P576" s="251"/>
      <c r="Q576" s="252">
        <f t="shared" si="20"/>
        <v>0</v>
      </c>
      <c r="R576" s="251"/>
      <c r="S576" s="251"/>
      <c r="T576" s="252">
        <f t="shared" si="22"/>
        <v>0</v>
      </c>
      <c r="U576" s="251"/>
      <c r="V576" s="251"/>
      <c r="W576" s="252">
        <f t="shared" si="24"/>
        <v>0</v>
      </c>
      <c r="X576" s="251"/>
      <c r="Y576" s="251"/>
      <c r="Z576" s="252">
        <f t="shared" si="26"/>
        <v>0</v>
      </c>
      <c r="AA576" s="251"/>
      <c r="AB576" s="251"/>
      <c r="AC576" s="252">
        <f t="shared" si="28"/>
        <v>0</v>
      </c>
      <c r="AD576" s="251"/>
      <c r="AE576" s="251"/>
      <c r="AF576" s="252">
        <f t="shared" si="30"/>
        <v>0</v>
      </c>
      <c r="AG576" s="251"/>
      <c r="AH576" s="251"/>
      <c r="AI576" s="255"/>
      <c r="AJ576" s="253">
        <f t="shared" si="32"/>
        <v>0</v>
      </c>
      <c r="AK576" s="254"/>
      <c r="AL576" s="251"/>
      <c r="AM576" s="251"/>
    </row>
    <row r="577" ht="15.75" hidden="1" customHeight="1" outlineLevel="1">
      <c r="A577" s="195">
        <v>68.0</v>
      </c>
      <c r="B577" s="196" t="s">
        <v>538</v>
      </c>
      <c r="C577" s="197" t="s">
        <v>539</v>
      </c>
      <c r="D577" s="198"/>
      <c r="E577" s="269">
        <f t="shared" ref="E577:G577" si="1420">SUM(E578:E584)</f>
        <v>687.37916</v>
      </c>
      <c r="F577" s="269">
        <f t="shared" si="1420"/>
        <v>687.37916</v>
      </c>
      <c r="G577" s="269">
        <f t="shared" si="1420"/>
        <v>0</v>
      </c>
      <c r="H577" s="198">
        <f t="shared" si="14"/>
        <v>0</v>
      </c>
      <c r="I577" s="198">
        <f t="shared" ref="I577:J577" si="1421">SUM(I578:I584)</f>
        <v>0</v>
      </c>
      <c r="J577" s="198">
        <f t="shared" si="1421"/>
        <v>0</v>
      </c>
      <c r="K577" s="198">
        <f t="shared" si="16"/>
        <v>0</v>
      </c>
      <c r="L577" s="198">
        <f t="shared" ref="L577:M577" si="1422">SUM(L578:L584)</f>
        <v>0</v>
      </c>
      <c r="M577" s="198">
        <f t="shared" si="1422"/>
        <v>0</v>
      </c>
      <c r="N577" s="198">
        <f t="shared" si="18"/>
        <v>0</v>
      </c>
      <c r="O577" s="198">
        <f t="shared" ref="O577:P577" si="1423">SUM(O578:O584)</f>
        <v>0</v>
      </c>
      <c r="P577" s="198">
        <f t="shared" si="1423"/>
        <v>0</v>
      </c>
      <c r="Q577" s="198">
        <f t="shared" si="20"/>
        <v>499.66016</v>
      </c>
      <c r="R577" s="198">
        <f t="shared" ref="R577:S577" si="1424">SUM(R578:R584)</f>
        <v>499.66016</v>
      </c>
      <c r="S577" s="198">
        <f t="shared" si="1424"/>
        <v>0</v>
      </c>
      <c r="T577" s="198">
        <f t="shared" si="22"/>
        <v>0</v>
      </c>
      <c r="U577" s="198">
        <f t="shared" ref="U577:V577" si="1425">SUM(U578:U584)</f>
        <v>0</v>
      </c>
      <c r="V577" s="198">
        <f t="shared" si="1425"/>
        <v>0</v>
      </c>
      <c r="W577" s="198">
        <f t="shared" si="24"/>
        <v>0</v>
      </c>
      <c r="X577" s="198">
        <f t="shared" ref="X577:Y577" si="1426">SUM(X578:X584)</f>
        <v>0</v>
      </c>
      <c r="Y577" s="198">
        <f t="shared" si="1426"/>
        <v>0</v>
      </c>
      <c r="Z577" s="198">
        <f t="shared" si="26"/>
        <v>65.4</v>
      </c>
      <c r="AA577" s="198">
        <f t="shared" ref="AA577:AB577" si="1427">SUM(AA578:AA584)</f>
        <v>65.4</v>
      </c>
      <c r="AB577" s="198">
        <f t="shared" si="1427"/>
        <v>0</v>
      </c>
      <c r="AC577" s="198">
        <f t="shared" si="28"/>
        <v>0</v>
      </c>
      <c r="AD577" s="198">
        <f t="shared" ref="AD577:AE577" si="1428">SUM(AD578:AD584)</f>
        <v>0</v>
      </c>
      <c r="AE577" s="198">
        <f t="shared" si="1428"/>
        <v>0</v>
      </c>
      <c r="AF577" s="198">
        <f t="shared" si="30"/>
        <v>0</v>
      </c>
      <c r="AG577" s="200">
        <f t="shared" ref="AG577:AH577" si="1429">SUM(AG578:AG584)</f>
        <v>0</v>
      </c>
      <c r="AH577" s="200">
        <f t="shared" si="1429"/>
        <v>0</v>
      </c>
      <c r="AI577" s="201"/>
      <c r="AJ577" s="202">
        <f t="shared" si="32"/>
        <v>122.319</v>
      </c>
      <c r="AK577" s="200">
        <f t="shared" ref="AK577:AL577" si="1430">SUM(AK578:AK584)</f>
        <v>122.319</v>
      </c>
      <c r="AL577" s="200">
        <f t="shared" si="1430"/>
        <v>0</v>
      </c>
      <c r="AM577" s="200"/>
    </row>
    <row r="578" ht="15.75" hidden="1" customHeight="1" outlineLevel="2">
      <c r="A578" s="257"/>
      <c r="B578" s="258"/>
      <c r="C578" s="259"/>
      <c r="D578" s="206">
        <v>2015.0</v>
      </c>
      <c r="E578" s="270">
        <f t="shared" ref="E578:E584" si="1432">SUM(F578:G578)</f>
        <v>82.869</v>
      </c>
      <c r="F578" s="270">
        <f t="shared" ref="F578:G578" si="1431">I578+L578+O578+R578+U578+X578+AA578+AD578+AK578+AG578</f>
        <v>82.869</v>
      </c>
      <c r="G578" s="270">
        <f t="shared" si="1431"/>
        <v>0</v>
      </c>
      <c r="H578" s="252">
        <f t="shared" si="14"/>
        <v>0</v>
      </c>
      <c r="I578" s="251"/>
      <c r="J578" s="251"/>
      <c r="K578" s="252">
        <f t="shared" si="16"/>
        <v>0</v>
      </c>
      <c r="L578" s="251"/>
      <c r="M578" s="251"/>
      <c r="N578" s="252">
        <f t="shared" si="18"/>
        <v>0</v>
      </c>
      <c r="O578" s="251"/>
      <c r="P578" s="251"/>
      <c r="Q578" s="252">
        <f t="shared" si="20"/>
        <v>0</v>
      </c>
      <c r="R578" s="251"/>
      <c r="S578" s="251"/>
      <c r="T578" s="252">
        <f t="shared" si="22"/>
        <v>0</v>
      </c>
      <c r="U578" s="251"/>
      <c r="V578" s="251"/>
      <c r="W578" s="252">
        <f t="shared" si="24"/>
        <v>0</v>
      </c>
      <c r="X578" s="251"/>
      <c r="Y578" s="251"/>
      <c r="Z578" s="253">
        <f t="shared" si="26"/>
        <v>65.4</v>
      </c>
      <c r="AA578" s="254">
        <v>65.4</v>
      </c>
      <c r="AB578" s="251"/>
      <c r="AC578" s="252">
        <f t="shared" si="28"/>
        <v>0</v>
      </c>
      <c r="AD578" s="251"/>
      <c r="AE578" s="251"/>
      <c r="AF578" s="252">
        <f t="shared" si="30"/>
        <v>0</v>
      </c>
      <c r="AG578" s="251"/>
      <c r="AH578" s="251"/>
      <c r="AI578" s="255"/>
      <c r="AJ578" s="253">
        <f t="shared" si="32"/>
        <v>17.469</v>
      </c>
      <c r="AK578" s="254">
        <v>17.469</v>
      </c>
      <c r="AL578" s="251"/>
      <c r="AM578" s="251"/>
    </row>
    <row r="579" ht="15.75" hidden="1" customHeight="1" outlineLevel="2">
      <c r="A579" s="257"/>
      <c r="B579" s="258"/>
      <c r="C579" s="259"/>
      <c r="D579" s="206">
        <v>2016.0</v>
      </c>
      <c r="E579" s="270">
        <f t="shared" si="1432"/>
        <v>0</v>
      </c>
      <c r="F579" s="270">
        <f t="shared" ref="F579:G579" si="1433">I579+L579+O579+R579+U579+X579+AA579+AD579+AK579+AG579</f>
        <v>0</v>
      </c>
      <c r="G579" s="270">
        <f t="shared" si="1433"/>
        <v>0</v>
      </c>
      <c r="H579" s="252">
        <f t="shared" si="14"/>
        <v>0</v>
      </c>
      <c r="I579" s="251"/>
      <c r="J579" s="251"/>
      <c r="K579" s="252">
        <f t="shared" si="16"/>
        <v>0</v>
      </c>
      <c r="L579" s="251"/>
      <c r="M579" s="251"/>
      <c r="N579" s="252">
        <f t="shared" si="18"/>
        <v>0</v>
      </c>
      <c r="O579" s="251"/>
      <c r="P579" s="251"/>
      <c r="Q579" s="252">
        <f t="shared" si="20"/>
        <v>0</v>
      </c>
      <c r="R579" s="251"/>
      <c r="S579" s="251"/>
      <c r="T579" s="252">
        <f t="shared" si="22"/>
        <v>0</v>
      </c>
      <c r="U579" s="251"/>
      <c r="V579" s="251"/>
      <c r="W579" s="252">
        <f t="shared" si="24"/>
        <v>0</v>
      </c>
      <c r="X579" s="251"/>
      <c r="Y579" s="251"/>
      <c r="Z579" s="253">
        <f t="shared" si="26"/>
        <v>0</v>
      </c>
      <c r="AA579" s="254"/>
      <c r="AB579" s="251"/>
      <c r="AC579" s="252">
        <f t="shared" si="28"/>
        <v>0</v>
      </c>
      <c r="AD579" s="251"/>
      <c r="AE579" s="251"/>
      <c r="AF579" s="252">
        <f t="shared" si="30"/>
        <v>0</v>
      </c>
      <c r="AG579" s="251"/>
      <c r="AH579" s="251"/>
      <c r="AI579" s="255"/>
      <c r="AJ579" s="252">
        <f t="shared" si="32"/>
        <v>0</v>
      </c>
      <c r="AK579" s="251"/>
      <c r="AL579" s="251"/>
      <c r="AM579" s="251"/>
    </row>
    <row r="580" ht="15.75" hidden="1" customHeight="1" outlineLevel="2">
      <c r="A580" s="257"/>
      <c r="B580" s="258"/>
      <c r="C580" s="259"/>
      <c r="D580" s="206">
        <v>2017.0</v>
      </c>
      <c r="E580" s="270">
        <f t="shared" si="1432"/>
        <v>0</v>
      </c>
      <c r="F580" s="270">
        <f t="shared" ref="F580:G580" si="1434">I580+L580+O580+R580+U580+X580+AA580+AD580+AK580+AG580</f>
        <v>0</v>
      </c>
      <c r="G580" s="270">
        <f t="shared" si="1434"/>
        <v>0</v>
      </c>
      <c r="H580" s="252">
        <f t="shared" si="14"/>
        <v>0</v>
      </c>
      <c r="I580" s="251"/>
      <c r="J580" s="251"/>
      <c r="K580" s="252">
        <f t="shared" si="16"/>
        <v>0</v>
      </c>
      <c r="L580" s="251"/>
      <c r="M580" s="251"/>
      <c r="N580" s="252">
        <f t="shared" si="18"/>
        <v>0</v>
      </c>
      <c r="O580" s="251"/>
      <c r="P580" s="251"/>
      <c r="Q580" s="252">
        <f t="shared" si="20"/>
        <v>0</v>
      </c>
      <c r="R580" s="251"/>
      <c r="S580" s="251"/>
      <c r="T580" s="252">
        <f t="shared" si="22"/>
        <v>0</v>
      </c>
      <c r="U580" s="251"/>
      <c r="V580" s="251"/>
      <c r="W580" s="252">
        <f t="shared" si="24"/>
        <v>0</v>
      </c>
      <c r="X580" s="251"/>
      <c r="Y580" s="251"/>
      <c r="Z580" s="252">
        <f t="shared" si="26"/>
        <v>0</v>
      </c>
      <c r="AA580" s="251"/>
      <c r="AB580" s="251"/>
      <c r="AC580" s="252">
        <f t="shared" si="28"/>
        <v>0</v>
      </c>
      <c r="AD580" s="251"/>
      <c r="AE580" s="251"/>
      <c r="AF580" s="252">
        <f t="shared" si="30"/>
        <v>0</v>
      </c>
      <c r="AG580" s="251"/>
      <c r="AH580" s="251"/>
      <c r="AI580" s="255"/>
      <c r="AJ580" s="252">
        <f t="shared" si="32"/>
        <v>0</v>
      </c>
      <c r="AK580" s="251"/>
      <c r="AL580" s="251"/>
      <c r="AM580" s="251"/>
    </row>
    <row r="581" ht="15.75" hidden="1" customHeight="1" outlineLevel="2">
      <c r="A581" s="257"/>
      <c r="B581" s="258"/>
      <c r="C581" s="259"/>
      <c r="D581" s="206">
        <v>2018.0</v>
      </c>
      <c r="E581" s="270">
        <f t="shared" si="1432"/>
        <v>51.5</v>
      </c>
      <c r="F581" s="270">
        <f t="shared" ref="F581:G581" si="1435">I581+L581+O581+R581+U581+X581+AA581+AD581+AK581+AG581</f>
        <v>51.5</v>
      </c>
      <c r="G581" s="270">
        <f t="shared" si="1435"/>
        <v>0</v>
      </c>
      <c r="H581" s="252">
        <f t="shared" si="14"/>
        <v>0</v>
      </c>
      <c r="I581" s="251"/>
      <c r="J581" s="251"/>
      <c r="K581" s="252">
        <f t="shared" si="16"/>
        <v>0</v>
      </c>
      <c r="L581" s="251"/>
      <c r="M581" s="251"/>
      <c r="N581" s="252">
        <f t="shared" si="18"/>
        <v>0</v>
      </c>
      <c r="O581" s="251"/>
      <c r="P581" s="251"/>
      <c r="Q581" s="252">
        <f t="shared" si="20"/>
        <v>0</v>
      </c>
      <c r="R581" s="251"/>
      <c r="S581" s="251"/>
      <c r="T581" s="252">
        <f t="shared" si="22"/>
        <v>0</v>
      </c>
      <c r="U581" s="251"/>
      <c r="V581" s="251"/>
      <c r="W581" s="252">
        <f t="shared" si="24"/>
        <v>0</v>
      </c>
      <c r="X581" s="251"/>
      <c r="Y581" s="251"/>
      <c r="Z581" s="252">
        <f t="shared" si="26"/>
        <v>0</v>
      </c>
      <c r="AA581" s="251"/>
      <c r="AB581" s="251"/>
      <c r="AC581" s="252">
        <f t="shared" si="28"/>
        <v>0</v>
      </c>
      <c r="AD581" s="251"/>
      <c r="AE581" s="251"/>
      <c r="AF581" s="252">
        <f t="shared" si="30"/>
        <v>0</v>
      </c>
      <c r="AG581" s="251"/>
      <c r="AH581" s="251"/>
      <c r="AI581" s="255"/>
      <c r="AJ581" s="253">
        <f t="shared" si="32"/>
        <v>51.5</v>
      </c>
      <c r="AK581" s="254">
        <v>51.5</v>
      </c>
      <c r="AL581" s="251"/>
      <c r="AM581" s="251"/>
    </row>
    <row r="582" ht="15.75" hidden="1" customHeight="1" outlineLevel="2">
      <c r="A582" s="257"/>
      <c r="B582" s="258"/>
      <c r="C582" s="259"/>
      <c r="D582" s="206">
        <v>2019.0</v>
      </c>
      <c r="E582" s="270">
        <f t="shared" si="1432"/>
        <v>509.21016</v>
      </c>
      <c r="F582" s="270">
        <f t="shared" ref="F582:G582" si="1436">I582+L582+O582+R582+U582+X582+AA582+AD582+AK582+AG582</f>
        <v>509.21016</v>
      </c>
      <c r="G582" s="270">
        <f t="shared" si="1436"/>
        <v>0</v>
      </c>
      <c r="H582" s="252">
        <f t="shared" si="14"/>
        <v>0</v>
      </c>
      <c r="I582" s="251"/>
      <c r="J582" s="251"/>
      <c r="K582" s="252">
        <f t="shared" si="16"/>
        <v>0</v>
      </c>
      <c r="L582" s="251"/>
      <c r="M582" s="251"/>
      <c r="N582" s="252">
        <f t="shared" si="18"/>
        <v>0</v>
      </c>
      <c r="O582" s="251"/>
      <c r="P582" s="251"/>
      <c r="Q582" s="253">
        <f t="shared" si="20"/>
        <v>499.66016</v>
      </c>
      <c r="R582" s="254">
        <v>499.66016</v>
      </c>
      <c r="S582" s="251"/>
      <c r="T582" s="252">
        <f t="shared" si="22"/>
        <v>0</v>
      </c>
      <c r="U582" s="251"/>
      <c r="V582" s="251"/>
      <c r="W582" s="252">
        <f t="shared" si="24"/>
        <v>0</v>
      </c>
      <c r="X582" s="251"/>
      <c r="Y582" s="251"/>
      <c r="Z582" s="252">
        <f t="shared" si="26"/>
        <v>0</v>
      </c>
      <c r="AA582" s="251"/>
      <c r="AB582" s="251"/>
      <c r="AC582" s="252">
        <f t="shared" si="28"/>
        <v>0</v>
      </c>
      <c r="AD582" s="251"/>
      <c r="AE582" s="251"/>
      <c r="AF582" s="252">
        <f t="shared" si="30"/>
        <v>0</v>
      </c>
      <c r="AG582" s="251"/>
      <c r="AH582" s="251"/>
      <c r="AI582" s="255"/>
      <c r="AJ582" s="253">
        <f t="shared" si="32"/>
        <v>9.55</v>
      </c>
      <c r="AK582" s="254">
        <v>9.55</v>
      </c>
      <c r="AL582" s="251"/>
      <c r="AM582" s="251"/>
    </row>
    <row r="583" ht="15.75" hidden="1" customHeight="1" outlineLevel="2">
      <c r="A583" s="257"/>
      <c r="B583" s="258"/>
      <c r="C583" s="259"/>
      <c r="D583" s="206">
        <v>2020.0</v>
      </c>
      <c r="E583" s="270">
        <f t="shared" si="1432"/>
        <v>43.8</v>
      </c>
      <c r="F583" s="270">
        <f t="shared" ref="F583:G583" si="1437">I583+L583+O583+R583+U583+X583+AA583+AD583+AK583+AG583</f>
        <v>43.8</v>
      </c>
      <c r="G583" s="270">
        <f t="shared" si="1437"/>
        <v>0</v>
      </c>
      <c r="H583" s="252">
        <f t="shared" si="14"/>
        <v>0</v>
      </c>
      <c r="I583" s="251"/>
      <c r="J583" s="251"/>
      <c r="K583" s="252">
        <f t="shared" si="16"/>
        <v>0</v>
      </c>
      <c r="L583" s="251"/>
      <c r="M583" s="251"/>
      <c r="N583" s="252">
        <f t="shared" si="18"/>
        <v>0</v>
      </c>
      <c r="O583" s="251"/>
      <c r="P583" s="251"/>
      <c r="Q583" s="252">
        <f t="shared" si="20"/>
        <v>0</v>
      </c>
      <c r="R583" s="251"/>
      <c r="S583" s="251"/>
      <c r="T583" s="252">
        <f t="shared" si="22"/>
        <v>0</v>
      </c>
      <c r="U583" s="251"/>
      <c r="V583" s="251"/>
      <c r="W583" s="252">
        <f t="shared" si="24"/>
        <v>0</v>
      </c>
      <c r="X583" s="251"/>
      <c r="Y583" s="251"/>
      <c r="Z583" s="252">
        <f t="shared" si="26"/>
        <v>0</v>
      </c>
      <c r="AA583" s="251"/>
      <c r="AB583" s="251"/>
      <c r="AC583" s="252">
        <f t="shared" si="28"/>
        <v>0</v>
      </c>
      <c r="AD583" s="251"/>
      <c r="AE583" s="251"/>
      <c r="AF583" s="252">
        <f t="shared" si="30"/>
        <v>0</v>
      </c>
      <c r="AG583" s="251"/>
      <c r="AH583" s="251"/>
      <c r="AI583" s="255"/>
      <c r="AJ583" s="253">
        <f t="shared" si="32"/>
        <v>43.8</v>
      </c>
      <c r="AK583" s="254">
        <v>43.8</v>
      </c>
      <c r="AL583" s="251"/>
      <c r="AM583" s="251"/>
    </row>
    <row r="584" ht="15.75" hidden="1" customHeight="1" outlineLevel="2">
      <c r="A584" s="257"/>
      <c r="B584" s="258"/>
      <c r="C584" s="259"/>
      <c r="D584" s="213">
        <v>2021.0</v>
      </c>
      <c r="E584" s="270">
        <f t="shared" si="1432"/>
        <v>0</v>
      </c>
      <c r="F584" s="270">
        <f t="shared" ref="F584:G584" si="1438">I584+L584+O584+R584+U584+X584+AA584+AD584+AK584+AG584</f>
        <v>0</v>
      </c>
      <c r="G584" s="270">
        <f t="shared" si="1438"/>
        <v>0</v>
      </c>
      <c r="H584" s="252">
        <f t="shared" si="14"/>
        <v>0</v>
      </c>
      <c r="I584" s="251"/>
      <c r="J584" s="251"/>
      <c r="K584" s="252">
        <f t="shared" si="16"/>
        <v>0</v>
      </c>
      <c r="L584" s="251"/>
      <c r="M584" s="251"/>
      <c r="N584" s="252">
        <f t="shared" si="18"/>
        <v>0</v>
      </c>
      <c r="O584" s="251"/>
      <c r="P584" s="251"/>
      <c r="Q584" s="252">
        <f t="shared" si="20"/>
        <v>0</v>
      </c>
      <c r="R584" s="251"/>
      <c r="S584" s="251"/>
      <c r="T584" s="252">
        <f t="shared" si="22"/>
        <v>0</v>
      </c>
      <c r="U584" s="251"/>
      <c r="V584" s="251"/>
      <c r="W584" s="252">
        <f t="shared" si="24"/>
        <v>0</v>
      </c>
      <c r="X584" s="251"/>
      <c r="Y584" s="251"/>
      <c r="Z584" s="252">
        <f t="shared" si="26"/>
        <v>0</v>
      </c>
      <c r="AA584" s="251"/>
      <c r="AB584" s="251"/>
      <c r="AC584" s="252">
        <f t="shared" si="28"/>
        <v>0</v>
      </c>
      <c r="AD584" s="251"/>
      <c r="AE584" s="251"/>
      <c r="AF584" s="252">
        <f t="shared" si="30"/>
        <v>0</v>
      </c>
      <c r="AG584" s="251"/>
      <c r="AH584" s="251"/>
      <c r="AI584" s="255"/>
      <c r="AJ584" s="253">
        <f t="shared" si="32"/>
        <v>0</v>
      </c>
      <c r="AK584" s="254"/>
      <c r="AL584" s="251"/>
      <c r="AM584" s="251"/>
    </row>
    <row r="585" ht="15.75" hidden="1" customHeight="1" outlineLevel="1">
      <c r="A585" s="195">
        <v>69.0</v>
      </c>
      <c r="B585" s="196" t="s">
        <v>540</v>
      </c>
      <c r="C585" s="197" t="s">
        <v>541</v>
      </c>
      <c r="D585" s="198"/>
      <c r="E585" s="269">
        <f t="shared" ref="E585:G585" si="1439">SUM(E586:E592)</f>
        <v>1096.97249</v>
      </c>
      <c r="F585" s="269">
        <f t="shared" si="1439"/>
        <v>1096.97249</v>
      </c>
      <c r="G585" s="269">
        <f t="shared" si="1439"/>
        <v>0</v>
      </c>
      <c r="H585" s="198">
        <f t="shared" si="14"/>
        <v>0</v>
      </c>
      <c r="I585" s="198">
        <f t="shared" ref="I585:J585" si="1440">SUM(I586:I592)</f>
        <v>0</v>
      </c>
      <c r="J585" s="198">
        <f t="shared" si="1440"/>
        <v>0</v>
      </c>
      <c r="K585" s="198">
        <f t="shared" si="16"/>
        <v>438.69992</v>
      </c>
      <c r="L585" s="198">
        <f t="shared" ref="L585:M585" si="1441">SUM(L586:L592)</f>
        <v>438.69992</v>
      </c>
      <c r="M585" s="198">
        <f t="shared" si="1441"/>
        <v>0</v>
      </c>
      <c r="N585" s="198">
        <f t="shared" si="18"/>
        <v>0</v>
      </c>
      <c r="O585" s="198">
        <f t="shared" ref="O585:P585" si="1442">SUM(O586:O592)</f>
        <v>0</v>
      </c>
      <c r="P585" s="198">
        <f t="shared" si="1442"/>
        <v>0</v>
      </c>
      <c r="Q585" s="198">
        <f t="shared" si="20"/>
        <v>0</v>
      </c>
      <c r="R585" s="198">
        <f t="shared" ref="R585:S585" si="1443">SUM(R586:R592)</f>
        <v>0</v>
      </c>
      <c r="S585" s="198">
        <f t="shared" si="1443"/>
        <v>0</v>
      </c>
      <c r="T585" s="198">
        <f t="shared" si="22"/>
        <v>0</v>
      </c>
      <c r="U585" s="198">
        <f t="shared" ref="U585:V585" si="1444">SUM(U586:U592)</f>
        <v>0</v>
      </c>
      <c r="V585" s="198">
        <f t="shared" si="1444"/>
        <v>0</v>
      </c>
      <c r="W585" s="198">
        <f t="shared" si="24"/>
        <v>0</v>
      </c>
      <c r="X585" s="198">
        <f t="shared" ref="X585:Y585" si="1445">SUM(X586:X592)</f>
        <v>0</v>
      </c>
      <c r="Y585" s="198">
        <f t="shared" si="1445"/>
        <v>0</v>
      </c>
      <c r="Z585" s="198">
        <f t="shared" si="26"/>
        <v>110.2853</v>
      </c>
      <c r="AA585" s="198">
        <f t="shared" ref="AA585:AB585" si="1446">SUM(AA586:AA592)</f>
        <v>110.2853</v>
      </c>
      <c r="AB585" s="198">
        <f t="shared" si="1446"/>
        <v>0</v>
      </c>
      <c r="AC585" s="198">
        <f t="shared" si="28"/>
        <v>0</v>
      </c>
      <c r="AD585" s="198">
        <f t="shared" ref="AD585:AE585" si="1447">SUM(AD586:AD592)</f>
        <v>0</v>
      </c>
      <c r="AE585" s="198">
        <f t="shared" si="1447"/>
        <v>0</v>
      </c>
      <c r="AF585" s="198">
        <f t="shared" si="30"/>
        <v>408.74387</v>
      </c>
      <c r="AG585" s="200">
        <f t="shared" ref="AG585:AH585" si="1448">SUM(AG586:AG592)</f>
        <v>408.74387</v>
      </c>
      <c r="AH585" s="200">
        <f t="shared" si="1448"/>
        <v>0</v>
      </c>
      <c r="AI585" s="201"/>
      <c r="AJ585" s="202">
        <f t="shared" si="32"/>
        <v>139.2434</v>
      </c>
      <c r="AK585" s="200">
        <f t="shared" ref="AK585:AL585" si="1449">SUM(AK586:AK592)</f>
        <v>139.2434</v>
      </c>
      <c r="AL585" s="200">
        <f t="shared" si="1449"/>
        <v>0</v>
      </c>
      <c r="AM585" s="200"/>
    </row>
    <row r="586" ht="15.75" hidden="1" customHeight="1" outlineLevel="2">
      <c r="A586" s="257"/>
      <c r="B586" s="258"/>
      <c r="C586" s="259"/>
      <c r="D586" s="206">
        <v>2015.0</v>
      </c>
      <c r="E586" s="270">
        <f t="shared" ref="E586:E592" si="1451">SUM(F586:G586)</f>
        <v>0</v>
      </c>
      <c r="F586" s="270">
        <f t="shared" ref="F586:G586" si="1450">I586+L586+O586+R586+U586+X586+AA586+AD586+AK586+AG586</f>
        <v>0</v>
      </c>
      <c r="G586" s="270">
        <f t="shared" si="1450"/>
        <v>0</v>
      </c>
      <c r="H586" s="252">
        <f t="shared" si="14"/>
        <v>0</v>
      </c>
      <c r="I586" s="251"/>
      <c r="J586" s="251"/>
      <c r="K586" s="252">
        <f t="shared" si="16"/>
        <v>0</v>
      </c>
      <c r="L586" s="251"/>
      <c r="M586" s="251"/>
      <c r="N586" s="252">
        <f t="shared" si="18"/>
        <v>0</v>
      </c>
      <c r="O586" s="251"/>
      <c r="P586" s="251"/>
      <c r="Q586" s="252">
        <f t="shared" si="20"/>
        <v>0</v>
      </c>
      <c r="R586" s="251"/>
      <c r="S586" s="251"/>
      <c r="T586" s="252">
        <f t="shared" si="22"/>
        <v>0</v>
      </c>
      <c r="U586" s="251"/>
      <c r="V586" s="251"/>
      <c r="W586" s="252">
        <f t="shared" si="24"/>
        <v>0</v>
      </c>
      <c r="X586" s="251"/>
      <c r="Y586" s="251"/>
      <c r="Z586" s="252">
        <f t="shared" si="26"/>
        <v>0</v>
      </c>
      <c r="AA586" s="251"/>
      <c r="AB586" s="251"/>
      <c r="AC586" s="252">
        <f t="shared" si="28"/>
        <v>0</v>
      </c>
      <c r="AD586" s="251"/>
      <c r="AE586" s="251"/>
      <c r="AF586" s="252">
        <f t="shared" si="30"/>
        <v>0</v>
      </c>
      <c r="AG586" s="251"/>
      <c r="AH586" s="251"/>
      <c r="AI586" s="255"/>
      <c r="AJ586" s="252">
        <f t="shared" si="32"/>
        <v>0</v>
      </c>
      <c r="AK586" s="251"/>
      <c r="AL586" s="251"/>
      <c r="AM586" s="251"/>
    </row>
    <row r="587" ht="15.75" hidden="1" customHeight="1" outlineLevel="2">
      <c r="A587" s="257"/>
      <c r="B587" s="258"/>
      <c r="C587" s="259"/>
      <c r="D587" s="206">
        <v>2016.0</v>
      </c>
      <c r="E587" s="270">
        <f t="shared" si="1451"/>
        <v>113.18216</v>
      </c>
      <c r="F587" s="270">
        <f t="shared" ref="F587:G587" si="1452">I587+L587+O587+R587+U587+X587+AA587+AD587+AK587+AG587</f>
        <v>113.18216</v>
      </c>
      <c r="G587" s="270">
        <f t="shared" si="1452"/>
        <v>0</v>
      </c>
      <c r="H587" s="252">
        <f t="shared" si="14"/>
        <v>0</v>
      </c>
      <c r="I587" s="251"/>
      <c r="J587" s="251"/>
      <c r="K587" s="253">
        <f t="shared" si="16"/>
        <v>99.75272</v>
      </c>
      <c r="L587" s="254">
        <v>99.75272</v>
      </c>
      <c r="M587" s="251"/>
      <c r="N587" s="252">
        <f t="shared" si="18"/>
        <v>0</v>
      </c>
      <c r="O587" s="251"/>
      <c r="P587" s="251"/>
      <c r="Q587" s="252">
        <f t="shared" si="20"/>
        <v>0</v>
      </c>
      <c r="R587" s="251"/>
      <c r="S587" s="251"/>
      <c r="T587" s="252">
        <f t="shared" si="22"/>
        <v>0</v>
      </c>
      <c r="U587" s="251"/>
      <c r="V587" s="251"/>
      <c r="W587" s="252">
        <f t="shared" si="24"/>
        <v>0</v>
      </c>
      <c r="X587" s="251"/>
      <c r="Y587" s="251"/>
      <c r="Z587" s="252">
        <f t="shared" si="26"/>
        <v>0</v>
      </c>
      <c r="AA587" s="251"/>
      <c r="AB587" s="251"/>
      <c r="AC587" s="252">
        <f t="shared" si="28"/>
        <v>0</v>
      </c>
      <c r="AD587" s="251"/>
      <c r="AE587" s="251"/>
      <c r="AF587" s="252">
        <f t="shared" si="30"/>
        <v>0</v>
      </c>
      <c r="AG587" s="251"/>
      <c r="AH587" s="251"/>
      <c r="AI587" s="255"/>
      <c r="AJ587" s="253">
        <f t="shared" si="32"/>
        <v>13.42944</v>
      </c>
      <c r="AK587" s="254">
        <v>13.42944</v>
      </c>
      <c r="AL587" s="251"/>
      <c r="AM587" s="251"/>
    </row>
    <row r="588" ht="15.75" hidden="1" customHeight="1" outlineLevel="2">
      <c r="A588" s="257"/>
      <c r="B588" s="258"/>
      <c r="C588" s="259"/>
      <c r="D588" s="206">
        <v>2017.0</v>
      </c>
      <c r="E588" s="270">
        <f t="shared" si="1451"/>
        <v>119.78426</v>
      </c>
      <c r="F588" s="270">
        <f t="shared" ref="F588:G588" si="1453">I588+L588+O588+R588+U588+X588+AA588+AD588+AK588+AG588</f>
        <v>119.78426</v>
      </c>
      <c r="G588" s="270">
        <f t="shared" si="1453"/>
        <v>0</v>
      </c>
      <c r="H588" s="252">
        <f t="shared" si="14"/>
        <v>0</v>
      </c>
      <c r="I588" s="251"/>
      <c r="J588" s="251"/>
      <c r="K588" s="252">
        <f t="shared" si="16"/>
        <v>0</v>
      </c>
      <c r="L588" s="251"/>
      <c r="M588" s="251"/>
      <c r="N588" s="252">
        <f t="shared" si="18"/>
        <v>0</v>
      </c>
      <c r="O588" s="251"/>
      <c r="P588" s="251"/>
      <c r="Q588" s="252">
        <f t="shared" si="20"/>
        <v>0</v>
      </c>
      <c r="R588" s="251"/>
      <c r="S588" s="251"/>
      <c r="T588" s="252">
        <f t="shared" si="22"/>
        <v>0</v>
      </c>
      <c r="U588" s="251"/>
      <c r="V588" s="251"/>
      <c r="W588" s="252">
        <f t="shared" si="24"/>
        <v>0</v>
      </c>
      <c r="X588" s="251"/>
      <c r="Y588" s="251"/>
      <c r="Z588" s="253">
        <f t="shared" si="26"/>
        <v>110.2853</v>
      </c>
      <c r="AA588" s="254">
        <v>110.2853</v>
      </c>
      <c r="AB588" s="251"/>
      <c r="AC588" s="252">
        <f t="shared" si="28"/>
        <v>0</v>
      </c>
      <c r="AD588" s="251"/>
      <c r="AE588" s="251"/>
      <c r="AF588" s="252">
        <f t="shared" si="30"/>
        <v>0</v>
      </c>
      <c r="AG588" s="251"/>
      <c r="AH588" s="251"/>
      <c r="AI588" s="255"/>
      <c r="AJ588" s="253">
        <f t="shared" si="32"/>
        <v>9.49896</v>
      </c>
      <c r="AK588" s="254">
        <v>9.49896</v>
      </c>
      <c r="AL588" s="251"/>
      <c r="AM588" s="251"/>
    </row>
    <row r="589" ht="15.75" hidden="1" customHeight="1" outlineLevel="2">
      <c r="A589" s="257"/>
      <c r="B589" s="258"/>
      <c r="C589" s="259"/>
      <c r="D589" s="206">
        <v>2018.0</v>
      </c>
      <c r="E589" s="270">
        <f t="shared" si="1451"/>
        <v>362.5472</v>
      </c>
      <c r="F589" s="270">
        <f t="shared" ref="F589:G589" si="1454">I589+L589+O589+R589+U589+X589+AA589+AD589+AK589+AG589</f>
        <v>362.5472</v>
      </c>
      <c r="G589" s="270">
        <f t="shared" si="1454"/>
        <v>0</v>
      </c>
      <c r="H589" s="252">
        <f t="shared" si="14"/>
        <v>0</v>
      </c>
      <c r="I589" s="251"/>
      <c r="J589" s="251"/>
      <c r="K589" s="252">
        <f t="shared" si="16"/>
        <v>338.9472</v>
      </c>
      <c r="L589" s="251">
        <f>139.4772+199.47</f>
        <v>338.9472</v>
      </c>
      <c r="M589" s="251"/>
      <c r="N589" s="252">
        <f t="shared" si="18"/>
        <v>0</v>
      </c>
      <c r="O589" s="251"/>
      <c r="P589" s="251"/>
      <c r="Q589" s="252">
        <f t="shared" si="20"/>
        <v>0</v>
      </c>
      <c r="R589" s="251"/>
      <c r="S589" s="251"/>
      <c r="T589" s="252">
        <f t="shared" si="22"/>
        <v>0</v>
      </c>
      <c r="U589" s="251"/>
      <c r="V589" s="251"/>
      <c r="W589" s="252">
        <f t="shared" si="24"/>
        <v>0</v>
      </c>
      <c r="X589" s="251"/>
      <c r="Y589" s="251"/>
      <c r="Z589" s="252">
        <f t="shared" si="26"/>
        <v>0</v>
      </c>
      <c r="AA589" s="251"/>
      <c r="AB589" s="251"/>
      <c r="AC589" s="252">
        <f t="shared" si="28"/>
        <v>0</v>
      </c>
      <c r="AD589" s="251"/>
      <c r="AE589" s="251"/>
      <c r="AF589" s="252">
        <f t="shared" si="30"/>
        <v>0</v>
      </c>
      <c r="AG589" s="251"/>
      <c r="AH589" s="251"/>
      <c r="AI589" s="255"/>
      <c r="AJ589" s="253">
        <f t="shared" si="32"/>
        <v>23.6</v>
      </c>
      <c r="AK589" s="254">
        <f>10.5+13.1</f>
        <v>23.6</v>
      </c>
      <c r="AL589" s="251"/>
      <c r="AM589" s="251"/>
    </row>
    <row r="590" ht="15.75" hidden="1" customHeight="1" outlineLevel="2">
      <c r="A590" s="257"/>
      <c r="B590" s="258"/>
      <c r="C590" s="259"/>
      <c r="D590" s="206">
        <v>2019.0</v>
      </c>
      <c r="E590" s="270">
        <f t="shared" si="1451"/>
        <v>449.56487</v>
      </c>
      <c r="F590" s="270">
        <f t="shared" ref="F590:G590" si="1455">I590+L590+O590+R590+U590+X590+AA590+AD590+AK590+AG590</f>
        <v>449.56487</v>
      </c>
      <c r="G590" s="270">
        <f t="shared" si="1455"/>
        <v>0</v>
      </c>
      <c r="H590" s="252">
        <f t="shared" si="14"/>
        <v>0</v>
      </c>
      <c r="I590" s="251"/>
      <c r="J590" s="251"/>
      <c r="K590" s="252">
        <f t="shared" si="16"/>
        <v>0</v>
      </c>
      <c r="L590" s="251"/>
      <c r="M590" s="251"/>
      <c r="N590" s="252">
        <f t="shared" si="18"/>
        <v>0</v>
      </c>
      <c r="O590" s="251"/>
      <c r="P590" s="251"/>
      <c r="Q590" s="252">
        <f t="shared" si="20"/>
        <v>0</v>
      </c>
      <c r="R590" s="251"/>
      <c r="S590" s="251"/>
      <c r="T590" s="252">
        <f t="shared" si="22"/>
        <v>0</v>
      </c>
      <c r="U590" s="251"/>
      <c r="V590" s="251"/>
      <c r="W590" s="252">
        <f t="shared" si="24"/>
        <v>0</v>
      </c>
      <c r="X590" s="251"/>
      <c r="Y590" s="251"/>
      <c r="Z590" s="252">
        <f t="shared" si="26"/>
        <v>0</v>
      </c>
      <c r="AA590" s="251"/>
      <c r="AB590" s="251"/>
      <c r="AC590" s="252">
        <f t="shared" si="28"/>
        <v>0</v>
      </c>
      <c r="AD590" s="251"/>
      <c r="AE590" s="251"/>
      <c r="AF590" s="252">
        <f t="shared" si="30"/>
        <v>408.74387</v>
      </c>
      <c r="AG590" s="251">
        <f>208.74387+200</f>
        <v>408.74387</v>
      </c>
      <c r="AH590" s="251"/>
      <c r="AI590" s="256" t="s">
        <v>148</v>
      </c>
      <c r="AJ590" s="253">
        <f t="shared" si="32"/>
        <v>40.821</v>
      </c>
      <c r="AK590" s="254">
        <v>40.821</v>
      </c>
      <c r="AL590" s="251"/>
      <c r="AM590" s="251"/>
    </row>
    <row r="591" ht="15.75" hidden="1" customHeight="1" outlineLevel="2">
      <c r="A591" s="257"/>
      <c r="B591" s="258"/>
      <c r="C591" s="259"/>
      <c r="D591" s="206">
        <v>2020.0</v>
      </c>
      <c r="E591" s="270">
        <f t="shared" si="1451"/>
        <v>51.894</v>
      </c>
      <c r="F591" s="270">
        <f t="shared" ref="F591:G591" si="1456">I591+L591+O591+R591+U591+X591+AA591+AD591+AK591+AG591</f>
        <v>51.894</v>
      </c>
      <c r="G591" s="270">
        <f t="shared" si="1456"/>
        <v>0</v>
      </c>
      <c r="H591" s="252">
        <f t="shared" si="14"/>
        <v>0</v>
      </c>
      <c r="I591" s="251"/>
      <c r="J591" s="251"/>
      <c r="K591" s="252">
        <f t="shared" si="16"/>
        <v>0</v>
      </c>
      <c r="L591" s="251"/>
      <c r="M591" s="251"/>
      <c r="N591" s="252">
        <f t="shared" si="18"/>
        <v>0</v>
      </c>
      <c r="O591" s="251"/>
      <c r="P591" s="251"/>
      <c r="Q591" s="252">
        <f t="shared" si="20"/>
        <v>0</v>
      </c>
      <c r="R591" s="251"/>
      <c r="S591" s="251"/>
      <c r="T591" s="252">
        <f t="shared" si="22"/>
        <v>0</v>
      </c>
      <c r="U591" s="251"/>
      <c r="V591" s="251"/>
      <c r="W591" s="252">
        <f t="shared" si="24"/>
        <v>0</v>
      </c>
      <c r="X591" s="251"/>
      <c r="Y591" s="251"/>
      <c r="Z591" s="252">
        <f t="shared" si="26"/>
        <v>0</v>
      </c>
      <c r="AA591" s="251"/>
      <c r="AB591" s="251"/>
      <c r="AC591" s="252">
        <f t="shared" si="28"/>
        <v>0</v>
      </c>
      <c r="AD591" s="251"/>
      <c r="AE591" s="251"/>
      <c r="AF591" s="252">
        <f t="shared" si="30"/>
        <v>0</v>
      </c>
      <c r="AG591" s="251"/>
      <c r="AH591" s="251"/>
      <c r="AI591" s="255"/>
      <c r="AJ591" s="253">
        <f t="shared" si="32"/>
        <v>51.894</v>
      </c>
      <c r="AK591" s="254">
        <v>51.894</v>
      </c>
      <c r="AL591" s="251"/>
      <c r="AM591" s="251"/>
    </row>
    <row r="592" ht="15.75" hidden="1" customHeight="1" outlineLevel="2">
      <c r="A592" s="257"/>
      <c r="B592" s="258"/>
      <c r="C592" s="259"/>
      <c r="D592" s="213">
        <v>2021.0</v>
      </c>
      <c r="E592" s="270">
        <f t="shared" si="1451"/>
        <v>0</v>
      </c>
      <c r="F592" s="270">
        <f t="shared" ref="F592:G592" si="1457">I592+L592+O592+R592+U592+X592+AA592+AD592+AK592+AG592</f>
        <v>0</v>
      </c>
      <c r="G592" s="270">
        <f t="shared" si="1457"/>
        <v>0</v>
      </c>
      <c r="H592" s="252">
        <f t="shared" si="14"/>
        <v>0</v>
      </c>
      <c r="I592" s="251"/>
      <c r="J592" s="251"/>
      <c r="K592" s="252">
        <f t="shared" si="16"/>
        <v>0</v>
      </c>
      <c r="L592" s="251"/>
      <c r="M592" s="251"/>
      <c r="N592" s="252">
        <f t="shared" si="18"/>
        <v>0</v>
      </c>
      <c r="O592" s="251"/>
      <c r="P592" s="251"/>
      <c r="Q592" s="252">
        <f t="shared" si="20"/>
        <v>0</v>
      </c>
      <c r="R592" s="251"/>
      <c r="S592" s="251"/>
      <c r="T592" s="252">
        <f t="shared" si="22"/>
        <v>0</v>
      </c>
      <c r="U592" s="251"/>
      <c r="V592" s="251"/>
      <c r="W592" s="252">
        <f t="shared" si="24"/>
        <v>0</v>
      </c>
      <c r="X592" s="251"/>
      <c r="Y592" s="251"/>
      <c r="Z592" s="252">
        <f t="shared" si="26"/>
        <v>0</v>
      </c>
      <c r="AA592" s="251"/>
      <c r="AB592" s="251"/>
      <c r="AC592" s="252">
        <f t="shared" si="28"/>
        <v>0</v>
      </c>
      <c r="AD592" s="251"/>
      <c r="AE592" s="251"/>
      <c r="AF592" s="252">
        <f t="shared" si="30"/>
        <v>0</v>
      </c>
      <c r="AG592" s="251"/>
      <c r="AH592" s="251"/>
      <c r="AI592" s="255"/>
      <c r="AJ592" s="253">
        <f t="shared" si="32"/>
        <v>0</v>
      </c>
      <c r="AK592" s="254"/>
      <c r="AL592" s="251"/>
      <c r="AM592" s="251"/>
    </row>
    <row r="593" ht="15.75" hidden="1" customHeight="1" outlineLevel="1">
      <c r="A593" s="195">
        <v>70.0</v>
      </c>
      <c r="B593" s="196" t="s">
        <v>542</v>
      </c>
      <c r="C593" s="197" t="s">
        <v>543</v>
      </c>
      <c r="D593" s="198"/>
      <c r="E593" s="269">
        <f t="shared" ref="E593:G593" si="1458">SUM(E594:E600)</f>
        <v>125.29896</v>
      </c>
      <c r="F593" s="269">
        <f t="shared" si="1458"/>
        <v>125.29896</v>
      </c>
      <c r="G593" s="269">
        <f t="shared" si="1458"/>
        <v>0</v>
      </c>
      <c r="H593" s="198">
        <f t="shared" si="14"/>
        <v>0</v>
      </c>
      <c r="I593" s="198">
        <f t="shared" ref="I593:J593" si="1459">SUM(I594:I600)</f>
        <v>0</v>
      </c>
      <c r="J593" s="198">
        <f t="shared" si="1459"/>
        <v>0</v>
      </c>
      <c r="K593" s="198">
        <f t="shared" si="16"/>
        <v>0</v>
      </c>
      <c r="L593" s="198">
        <f t="shared" ref="L593:M593" si="1460">SUM(L594:L600)</f>
        <v>0</v>
      </c>
      <c r="M593" s="198">
        <f t="shared" si="1460"/>
        <v>0</v>
      </c>
      <c r="N593" s="198">
        <f t="shared" si="18"/>
        <v>0</v>
      </c>
      <c r="O593" s="198">
        <f t="shared" ref="O593:P593" si="1461">SUM(O594:O600)</f>
        <v>0</v>
      </c>
      <c r="P593" s="198">
        <f t="shared" si="1461"/>
        <v>0</v>
      </c>
      <c r="Q593" s="198">
        <f t="shared" si="20"/>
        <v>0</v>
      </c>
      <c r="R593" s="198">
        <f t="shared" ref="R593:S593" si="1462">SUM(R594:R600)</f>
        <v>0</v>
      </c>
      <c r="S593" s="198">
        <f t="shared" si="1462"/>
        <v>0</v>
      </c>
      <c r="T593" s="198">
        <f t="shared" si="22"/>
        <v>0</v>
      </c>
      <c r="U593" s="198">
        <f t="shared" ref="U593:V593" si="1463">SUM(U594:U600)</f>
        <v>0</v>
      </c>
      <c r="V593" s="198">
        <f t="shared" si="1463"/>
        <v>0</v>
      </c>
      <c r="W593" s="198">
        <f t="shared" si="24"/>
        <v>0</v>
      </c>
      <c r="X593" s="198">
        <f t="shared" ref="X593:Y593" si="1464">SUM(X594:X600)</f>
        <v>0</v>
      </c>
      <c r="Y593" s="198">
        <f t="shared" si="1464"/>
        <v>0</v>
      </c>
      <c r="Z593" s="198">
        <f t="shared" si="26"/>
        <v>0</v>
      </c>
      <c r="AA593" s="198">
        <f t="shared" ref="AA593:AB593" si="1465">SUM(AA594:AA600)</f>
        <v>0</v>
      </c>
      <c r="AB593" s="198">
        <f t="shared" si="1465"/>
        <v>0</v>
      </c>
      <c r="AC593" s="198">
        <f t="shared" si="28"/>
        <v>0</v>
      </c>
      <c r="AD593" s="198">
        <f t="shared" ref="AD593:AE593" si="1466">SUM(AD594:AD600)</f>
        <v>0</v>
      </c>
      <c r="AE593" s="198">
        <f t="shared" si="1466"/>
        <v>0</v>
      </c>
      <c r="AF593" s="198">
        <f t="shared" si="30"/>
        <v>0</v>
      </c>
      <c r="AG593" s="200">
        <f t="shared" ref="AG593:AH593" si="1467">SUM(AG594:AG600)</f>
        <v>0</v>
      </c>
      <c r="AH593" s="200">
        <f t="shared" si="1467"/>
        <v>0</v>
      </c>
      <c r="AI593" s="201"/>
      <c r="AJ593" s="202">
        <f t="shared" si="32"/>
        <v>125.29896</v>
      </c>
      <c r="AK593" s="200">
        <f t="shared" ref="AK593:AL593" si="1468">SUM(AK594:AK600)</f>
        <v>125.29896</v>
      </c>
      <c r="AL593" s="200">
        <f t="shared" si="1468"/>
        <v>0</v>
      </c>
      <c r="AM593" s="200"/>
    </row>
    <row r="594" ht="15.75" hidden="1" customHeight="1" outlineLevel="2">
      <c r="A594" s="257"/>
      <c r="B594" s="258"/>
      <c r="C594" s="259"/>
      <c r="D594" s="206">
        <v>2015.0</v>
      </c>
      <c r="E594" s="270">
        <f t="shared" ref="E594:E600" si="1470">SUM(F594:G594)</f>
        <v>90</v>
      </c>
      <c r="F594" s="270">
        <f t="shared" ref="F594:G594" si="1469">I594+L594+O594+R594+U594+X594+AA594+AD594+AK594+AG594</f>
        <v>90</v>
      </c>
      <c r="G594" s="270">
        <f t="shared" si="1469"/>
        <v>0</v>
      </c>
      <c r="H594" s="252">
        <f t="shared" si="14"/>
        <v>0</v>
      </c>
      <c r="I594" s="251"/>
      <c r="J594" s="251"/>
      <c r="K594" s="252">
        <f t="shared" si="16"/>
        <v>0</v>
      </c>
      <c r="L594" s="251"/>
      <c r="M594" s="251"/>
      <c r="N594" s="252">
        <f t="shared" si="18"/>
        <v>0</v>
      </c>
      <c r="O594" s="251"/>
      <c r="P594" s="251"/>
      <c r="Q594" s="252">
        <f t="shared" si="20"/>
        <v>0</v>
      </c>
      <c r="R594" s="251"/>
      <c r="S594" s="251"/>
      <c r="T594" s="252">
        <f t="shared" si="22"/>
        <v>0</v>
      </c>
      <c r="U594" s="251"/>
      <c r="V594" s="251"/>
      <c r="W594" s="252">
        <f t="shared" si="24"/>
        <v>0</v>
      </c>
      <c r="X594" s="251"/>
      <c r="Y594" s="251"/>
      <c r="Z594" s="252">
        <f t="shared" si="26"/>
        <v>0</v>
      </c>
      <c r="AA594" s="251"/>
      <c r="AB594" s="251"/>
      <c r="AC594" s="252">
        <f t="shared" si="28"/>
        <v>0</v>
      </c>
      <c r="AD594" s="251"/>
      <c r="AE594" s="251"/>
      <c r="AF594" s="252">
        <f t="shared" si="30"/>
        <v>0</v>
      </c>
      <c r="AG594" s="251"/>
      <c r="AH594" s="251"/>
      <c r="AI594" s="255"/>
      <c r="AJ594" s="253">
        <f t="shared" si="32"/>
        <v>90</v>
      </c>
      <c r="AK594" s="254">
        <v>90.0</v>
      </c>
      <c r="AL594" s="251"/>
      <c r="AM594" s="251"/>
    </row>
    <row r="595" ht="15.75" hidden="1" customHeight="1" outlineLevel="2">
      <c r="A595" s="257"/>
      <c r="B595" s="258"/>
      <c r="C595" s="259"/>
      <c r="D595" s="206">
        <v>2016.0</v>
      </c>
      <c r="E595" s="270">
        <f t="shared" si="1470"/>
        <v>8.29896</v>
      </c>
      <c r="F595" s="270">
        <f t="shared" ref="F595:G595" si="1471">I595+L595+O595+R595+U595+X595+AA595+AD595+AK595+AG595</f>
        <v>8.29896</v>
      </c>
      <c r="G595" s="270">
        <f t="shared" si="1471"/>
        <v>0</v>
      </c>
      <c r="H595" s="252">
        <f t="shared" si="14"/>
        <v>0</v>
      </c>
      <c r="I595" s="251"/>
      <c r="J595" s="251"/>
      <c r="K595" s="252">
        <f t="shared" si="16"/>
        <v>0</v>
      </c>
      <c r="L595" s="251"/>
      <c r="M595" s="251"/>
      <c r="N595" s="252">
        <f t="shared" si="18"/>
        <v>0</v>
      </c>
      <c r="O595" s="251"/>
      <c r="P595" s="251"/>
      <c r="Q595" s="252">
        <f t="shared" si="20"/>
        <v>0</v>
      </c>
      <c r="R595" s="251"/>
      <c r="S595" s="251"/>
      <c r="T595" s="252">
        <f t="shared" si="22"/>
        <v>0</v>
      </c>
      <c r="U595" s="251"/>
      <c r="V595" s="251"/>
      <c r="W595" s="252">
        <f t="shared" si="24"/>
        <v>0</v>
      </c>
      <c r="X595" s="251"/>
      <c r="Y595" s="251"/>
      <c r="Z595" s="252">
        <f t="shared" si="26"/>
        <v>0</v>
      </c>
      <c r="AA595" s="251"/>
      <c r="AB595" s="251"/>
      <c r="AC595" s="252">
        <f t="shared" si="28"/>
        <v>0</v>
      </c>
      <c r="AD595" s="251"/>
      <c r="AE595" s="251"/>
      <c r="AF595" s="252">
        <f t="shared" si="30"/>
        <v>0</v>
      </c>
      <c r="AG595" s="251"/>
      <c r="AH595" s="251"/>
      <c r="AI595" s="255"/>
      <c r="AJ595" s="253">
        <f t="shared" si="32"/>
        <v>8.29896</v>
      </c>
      <c r="AK595" s="254">
        <v>8.29896</v>
      </c>
      <c r="AL595" s="251"/>
      <c r="AM595" s="251"/>
    </row>
    <row r="596" ht="15.75" hidden="1" customHeight="1" outlineLevel="2">
      <c r="A596" s="257"/>
      <c r="B596" s="258"/>
      <c r="C596" s="259"/>
      <c r="D596" s="206">
        <v>2017.0</v>
      </c>
      <c r="E596" s="270">
        <f t="shared" si="1470"/>
        <v>0</v>
      </c>
      <c r="F596" s="270">
        <f t="shared" ref="F596:G596" si="1472">I596+L596+O596+R596+U596+X596+AA596+AD596+AK596+AG596</f>
        <v>0</v>
      </c>
      <c r="G596" s="270">
        <f t="shared" si="1472"/>
        <v>0</v>
      </c>
      <c r="H596" s="252">
        <f t="shared" si="14"/>
        <v>0</v>
      </c>
      <c r="I596" s="251"/>
      <c r="J596" s="251"/>
      <c r="K596" s="252">
        <f t="shared" si="16"/>
        <v>0</v>
      </c>
      <c r="L596" s="251"/>
      <c r="M596" s="251"/>
      <c r="N596" s="252">
        <f t="shared" si="18"/>
        <v>0</v>
      </c>
      <c r="O596" s="251"/>
      <c r="P596" s="251"/>
      <c r="Q596" s="252">
        <f t="shared" si="20"/>
        <v>0</v>
      </c>
      <c r="R596" s="251"/>
      <c r="S596" s="251"/>
      <c r="T596" s="252">
        <f t="shared" si="22"/>
        <v>0</v>
      </c>
      <c r="U596" s="251"/>
      <c r="V596" s="251"/>
      <c r="W596" s="252">
        <f t="shared" si="24"/>
        <v>0</v>
      </c>
      <c r="X596" s="251"/>
      <c r="Y596" s="251"/>
      <c r="Z596" s="252">
        <f t="shared" si="26"/>
        <v>0</v>
      </c>
      <c r="AA596" s="251"/>
      <c r="AB596" s="251"/>
      <c r="AC596" s="252">
        <f t="shared" si="28"/>
        <v>0</v>
      </c>
      <c r="AD596" s="251"/>
      <c r="AE596" s="251"/>
      <c r="AF596" s="252">
        <f t="shared" si="30"/>
        <v>0</v>
      </c>
      <c r="AG596" s="251"/>
      <c r="AH596" s="251"/>
      <c r="AI596" s="255"/>
      <c r="AJ596" s="252">
        <f t="shared" si="32"/>
        <v>0</v>
      </c>
      <c r="AK596" s="251"/>
      <c r="AL596" s="251"/>
      <c r="AM596" s="251"/>
    </row>
    <row r="597" ht="15.75" hidden="1" customHeight="1" outlineLevel="2">
      <c r="A597" s="257"/>
      <c r="B597" s="258"/>
      <c r="C597" s="259"/>
      <c r="D597" s="206">
        <v>2018.0</v>
      </c>
      <c r="E597" s="270">
        <f t="shared" si="1470"/>
        <v>0</v>
      </c>
      <c r="F597" s="270">
        <f t="shared" ref="F597:G597" si="1473">I597+L597+O597+R597+U597+X597+AA597+AD597+AK597+AG597</f>
        <v>0</v>
      </c>
      <c r="G597" s="270">
        <f t="shared" si="1473"/>
        <v>0</v>
      </c>
      <c r="H597" s="252">
        <f t="shared" si="14"/>
        <v>0</v>
      </c>
      <c r="I597" s="251"/>
      <c r="J597" s="251"/>
      <c r="K597" s="252">
        <f t="shared" si="16"/>
        <v>0</v>
      </c>
      <c r="L597" s="251"/>
      <c r="M597" s="251"/>
      <c r="N597" s="252">
        <f t="shared" si="18"/>
        <v>0</v>
      </c>
      <c r="O597" s="251"/>
      <c r="P597" s="251"/>
      <c r="Q597" s="252">
        <f t="shared" si="20"/>
        <v>0</v>
      </c>
      <c r="R597" s="251"/>
      <c r="S597" s="251"/>
      <c r="T597" s="252">
        <f t="shared" si="22"/>
        <v>0</v>
      </c>
      <c r="U597" s="251"/>
      <c r="V597" s="251"/>
      <c r="W597" s="252">
        <f t="shared" si="24"/>
        <v>0</v>
      </c>
      <c r="X597" s="251"/>
      <c r="Y597" s="251"/>
      <c r="Z597" s="252">
        <f t="shared" si="26"/>
        <v>0</v>
      </c>
      <c r="AA597" s="251"/>
      <c r="AB597" s="251"/>
      <c r="AC597" s="252">
        <f t="shared" si="28"/>
        <v>0</v>
      </c>
      <c r="AD597" s="251"/>
      <c r="AE597" s="251"/>
      <c r="AF597" s="252">
        <f t="shared" si="30"/>
        <v>0</v>
      </c>
      <c r="AG597" s="251"/>
      <c r="AH597" s="251"/>
      <c r="AI597" s="255"/>
      <c r="AJ597" s="252">
        <f t="shared" si="32"/>
        <v>0</v>
      </c>
      <c r="AK597" s="251"/>
      <c r="AL597" s="251"/>
      <c r="AM597" s="251"/>
    </row>
    <row r="598" ht="15.75" hidden="1" customHeight="1" outlineLevel="2">
      <c r="A598" s="257"/>
      <c r="B598" s="258"/>
      <c r="C598" s="259"/>
      <c r="D598" s="206">
        <v>2019.0</v>
      </c>
      <c r="E598" s="270">
        <f t="shared" si="1470"/>
        <v>27</v>
      </c>
      <c r="F598" s="270">
        <f t="shared" ref="F598:G598" si="1474">I598+L598+O598+R598+U598+X598+AA598+AD598+AK598+AG598</f>
        <v>27</v>
      </c>
      <c r="G598" s="270">
        <f t="shared" si="1474"/>
        <v>0</v>
      </c>
      <c r="H598" s="252">
        <f t="shared" si="14"/>
        <v>0</v>
      </c>
      <c r="I598" s="251"/>
      <c r="J598" s="251"/>
      <c r="K598" s="252">
        <f t="shared" si="16"/>
        <v>0</v>
      </c>
      <c r="L598" s="251"/>
      <c r="M598" s="251"/>
      <c r="N598" s="252">
        <f t="shared" si="18"/>
        <v>0</v>
      </c>
      <c r="O598" s="251"/>
      <c r="P598" s="251"/>
      <c r="Q598" s="252">
        <f t="shared" si="20"/>
        <v>0</v>
      </c>
      <c r="R598" s="251"/>
      <c r="S598" s="251"/>
      <c r="T598" s="252">
        <f t="shared" si="22"/>
        <v>0</v>
      </c>
      <c r="U598" s="251"/>
      <c r="V598" s="251"/>
      <c r="W598" s="252">
        <f t="shared" si="24"/>
        <v>0</v>
      </c>
      <c r="X598" s="251"/>
      <c r="Y598" s="251"/>
      <c r="Z598" s="252">
        <f t="shared" si="26"/>
        <v>0</v>
      </c>
      <c r="AA598" s="251"/>
      <c r="AB598" s="251"/>
      <c r="AC598" s="252">
        <f t="shared" si="28"/>
        <v>0</v>
      </c>
      <c r="AD598" s="251"/>
      <c r="AE598" s="251"/>
      <c r="AF598" s="252">
        <f t="shared" si="30"/>
        <v>0</v>
      </c>
      <c r="AG598" s="251"/>
      <c r="AH598" s="251"/>
      <c r="AI598" s="255"/>
      <c r="AJ598" s="253">
        <f t="shared" si="32"/>
        <v>27</v>
      </c>
      <c r="AK598" s="254">
        <v>27.0</v>
      </c>
      <c r="AL598" s="251"/>
      <c r="AM598" s="251"/>
    </row>
    <row r="599" ht="15.75" hidden="1" customHeight="1" outlineLevel="2">
      <c r="A599" s="257"/>
      <c r="B599" s="258"/>
      <c r="C599" s="259"/>
      <c r="D599" s="206">
        <v>2020.0</v>
      </c>
      <c r="E599" s="270">
        <f t="shared" si="1470"/>
        <v>0</v>
      </c>
      <c r="F599" s="270">
        <f t="shared" ref="F599:G599" si="1475">I599+L599+O599+R599+U599+X599+AA599+AD599+AK599+AG599</f>
        <v>0</v>
      </c>
      <c r="G599" s="270">
        <f t="shared" si="1475"/>
        <v>0</v>
      </c>
      <c r="H599" s="252">
        <f t="shared" si="14"/>
        <v>0</v>
      </c>
      <c r="I599" s="251"/>
      <c r="J599" s="251"/>
      <c r="K599" s="252">
        <f t="shared" si="16"/>
        <v>0</v>
      </c>
      <c r="L599" s="251"/>
      <c r="M599" s="251"/>
      <c r="N599" s="252">
        <f t="shared" si="18"/>
        <v>0</v>
      </c>
      <c r="O599" s="251"/>
      <c r="P599" s="251"/>
      <c r="Q599" s="252">
        <f t="shared" si="20"/>
        <v>0</v>
      </c>
      <c r="R599" s="251"/>
      <c r="S599" s="251"/>
      <c r="T599" s="252">
        <f t="shared" si="22"/>
        <v>0</v>
      </c>
      <c r="U599" s="251"/>
      <c r="V599" s="251"/>
      <c r="W599" s="252">
        <f t="shared" si="24"/>
        <v>0</v>
      </c>
      <c r="X599" s="251"/>
      <c r="Y599" s="251"/>
      <c r="Z599" s="252">
        <f t="shared" si="26"/>
        <v>0</v>
      </c>
      <c r="AA599" s="251"/>
      <c r="AB599" s="251"/>
      <c r="AC599" s="252">
        <f t="shared" si="28"/>
        <v>0</v>
      </c>
      <c r="AD599" s="251"/>
      <c r="AE599" s="251"/>
      <c r="AF599" s="252">
        <f t="shared" si="30"/>
        <v>0</v>
      </c>
      <c r="AG599" s="251"/>
      <c r="AH599" s="251"/>
      <c r="AI599" s="255"/>
      <c r="AJ599" s="252">
        <f t="shared" si="32"/>
        <v>0</v>
      </c>
      <c r="AK599" s="251"/>
      <c r="AL599" s="251"/>
      <c r="AM599" s="251"/>
    </row>
    <row r="600" ht="15.75" hidden="1" customHeight="1" outlineLevel="2">
      <c r="A600" s="257"/>
      <c r="B600" s="258"/>
      <c r="C600" s="259"/>
      <c r="D600" s="213">
        <v>2021.0</v>
      </c>
      <c r="E600" s="270">
        <f t="shared" si="1470"/>
        <v>0</v>
      </c>
      <c r="F600" s="270">
        <f t="shared" ref="F600:G600" si="1476">I600+L600+O600+R600+U600+X600+AA600+AD600+AK600+AG600</f>
        <v>0</v>
      </c>
      <c r="G600" s="270">
        <f t="shared" si="1476"/>
        <v>0</v>
      </c>
      <c r="H600" s="252">
        <f t="shared" si="14"/>
        <v>0</v>
      </c>
      <c r="I600" s="251"/>
      <c r="J600" s="251"/>
      <c r="K600" s="252">
        <f t="shared" si="16"/>
        <v>0</v>
      </c>
      <c r="L600" s="251"/>
      <c r="M600" s="251"/>
      <c r="N600" s="252">
        <f t="shared" si="18"/>
        <v>0</v>
      </c>
      <c r="O600" s="251"/>
      <c r="P600" s="251"/>
      <c r="Q600" s="252">
        <f t="shared" si="20"/>
        <v>0</v>
      </c>
      <c r="R600" s="251"/>
      <c r="S600" s="251"/>
      <c r="T600" s="252">
        <f t="shared" si="22"/>
        <v>0</v>
      </c>
      <c r="U600" s="251"/>
      <c r="V600" s="251"/>
      <c r="W600" s="252">
        <f t="shared" si="24"/>
        <v>0</v>
      </c>
      <c r="X600" s="251"/>
      <c r="Y600" s="251"/>
      <c r="Z600" s="252">
        <f t="shared" si="26"/>
        <v>0</v>
      </c>
      <c r="AA600" s="251"/>
      <c r="AB600" s="251"/>
      <c r="AC600" s="252">
        <f t="shared" si="28"/>
        <v>0</v>
      </c>
      <c r="AD600" s="251"/>
      <c r="AE600" s="251"/>
      <c r="AF600" s="252">
        <f t="shared" si="30"/>
        <v>0</v>
      </c>
      <c r="AG600" s="251"/>
      <c r="AH600" s="251"/>
      <c r="AI600" s="255"/>
      <c r="AJ600" s="252">
        <f t="shared" si="32"/>
        <v>0</v>
      </c>
      <c r="AK600" s="251"/>
      <c r="AL600" s="251"/>
      <c r="AM600" s="251"/>
    </row>
    <row r="601" ht="15.75" hidden="1" customHeight="1" outlineLevel="1">
      <c r="A601" s="195">
        <v>71.0</v>
      </c>
      <c r="B601" s="196" t="s">
        <v>544</v>
      </c>
      <c r="C601" s="197" t="s">
        <v>545</v>
      </c>
      <c r="D601" s="198"/>
      <c r="E601" s="269">
        <f t="shared" ref="E601:G601" si="1477">SUM(E602:E608)</f>
        <v>1640.37465</v>
      </c>
      <c r="F601" s="269">
        <f t="shared" si="1477"/>
        <v>1640.37465</v>
      </c>
      <c r="G601" s="269">
        <f t="shared" si="1477"/>
        <v>0</v>
      </c>
      <c r="H601" s="198">
        <f t="shared" si="14"/>
        <v>0</v>
      </c>
      <c r="I601" s="198">
        <f t="shared" ref="I601:J601" si="1478">SUM(I602:I608)</f>
        <v>0</v>
      </c>
      <c r="J601" s="198">
        <f t="shared" si="1478"/>
        <v>0</v>
      </c>
      <c r="K601" s="198">
        <f t="shared" si="16"/>
        <v>42</v>
      </c>
      <c r="L601" s="198">
        <f t="shared" ref="L601:M601" si="1479">SUM(L602:L608)</f>
        <v>42</v>
      </c>
      <c r="M601" s="198">
        <f t="shared" si="1479"/>
        <v>0</v>
      </c>
      <c r="N601" s="198">
        <f t="shared" si="18"/>
        <v>1459.61691</v>
      </c>
      <c r="O601" s="198">
        <f t="shared" ref="O601:P601" si="1480">SUM(O602:O608)</f>
        <v>1459.61691</v>
      </c>
      <c r="P601" s="198">
        <f t="shared" si="1480"/>
        <v>0</v>
      </c>
      <c r="Q601" s="198">
        <f t="shared" si="20"/>
        <v>0</v>
      </c>
      <c r="R601" s="198">
        <f t="shared" ref="R601:S601" si="1481">SUM(R602:R608)</f>
        <v>0</v>
      </c>
      <c r="S601" s="198">
        <f t="shared" si="1481"/>
        <v>0</v>
      </c>
      <c r="T601" s="198">
        <f t="shared" si="22"/>
        <v>0</v>
      </c>
      <c r="U601" s="198">
        <f t="shared" ref="U601:V601" si="1482">SUM(U602:U608)</f>
        <v>0</v>
      </c>
      <c r="V601" s="198">
        <f t="shared" si="1482"/>
        <v>0</v>
      </c>
      <c r="W601" s="198">
        <f t="shared" si="24"/>
        <v>0</v>
      </c>
      <c r="X601" s="198">
        <f t="shared" ref="X601:Y601" si="1483">SUM(X602:X608)</f>
        <v>0</v>
      </c>
      <c r="Y601" s="198">
        <f t="shared" si="1483"/>
        <v>0</v>
      </c>
      <c r="Z601" s="198">
        <f t="shared" si="26"/>
        <v>82.1398</v>
      </c>
      <c r="AA601" s="198">
        <f t="shared" ref="AA601:AB601" si="1484">SUM(AA602:AA608)</f>
        <v>82.1398</v>
      </c>
      <c r="AB601" s="198">
        <f t="shared" si="1484"/>
        <v>0</v>
      </c>
      <c r="AC601" s="198">
        <f t="shared" si="28"/>
        <v>0</v>
      </c>
      <c r="AD601" s="198">
        <f t="shared" ref="AD601:AE601" si="1485">SUM(AD602:AD608)</f>
        <v>0</v>
      </c>
      <c r="AE601" s="198">
        <f t="shared" si="1485"/>
        <v>0</v>
      </c>
      <c r="AF601" s="198">
        <f t="shared" si="30"/>
        <v>0</v>
      </c>
      <c r="AG601" s="200">
        <f t="shared" ref="AG601:AH601" si="1486">SUM(AG602:AG608)</f>
        <v>0</v>
      </c>
      <c r="AH601" s="200">
        <f t="shared" si="1486"/>
        <v>0</v>
      </c>
      <c r="AI601" s="201"/>
      <c r="AJ601" s="202">
        <f t="shared" si="32"/>
        <v>56.61794</v>
      </c>
      <c r="AK601" s="200">
        <f t="shared" ref="AK601:AL601" si="1487">SUM(AK602:AK608)</f>
        <v>56.61794</v>
      </c>
      <c r="AL601" s="200">
        <f t="shared" si="1487"/>
        <v>0</v>
      </c>
      <c r="AM601" s="200"/>
    </row>
    <row r="602" ht="15.75" hidden="1" customHeight="1" outlineLevel="2">
      <c r="A602" s="257"/>
      <c r="B602" s="258"/>
      <c r="C602" s="259"/>
      <c r="D602" s="206">
        <v>2015.0</v>
      </c>
      <c r="E602" s="270">
        <f t="shared" ref="E602:E608" si="1489">SUM(F602:G602)</f>
        <v>12.5</v>
      </c>
      <c r="F602" s="270">
        <f t="shared" ref="F602:G602" si="1488">I602+L602+O602+R602+U602+X602+AA602+AD602+AK602+AG602</f>
        <v>12.5</v>
      </c>
      <c r="G602" s="270">
        <f t="shared" si="1488"/>
        <v>0</v>
      </c>
      <c r="H602" s="252">
        <f t="shared" si="14"/>
        <v>0</v>
      </c>
      <c r="I602" s="251"/>
      <c r="J602" s="251"/>
      <c r="K602" s="252">
        <f t="shared" si="16"/>
        <v>0</v>
      </c>
      <c r="L602" s="251"/>
      <c r="M602" s="251"/>
      <c r="N602" s="252">
        <f t="shared" si="18"/>
        <v>0</v>
      </c>
      <c r="O602" s="251"/>
      <c r="P602" s="251"/>
      <c r="Q602" s="252">
        <f t="shared" si="20"/>
        <v>0</v>
      </c>
      <c r="R602" s="251"/>
      <c r="S602" s="251"/>
      <c r="T602" s="252">
        <f t="shared" si="22"/>
        <v>0</v>
      </c>
      <c r="U602" s="251"/>
      <c r="V602" s="251"/>
      <c r="W602" s="252">
        <f t="shared" si="24"/>
        <v>0</v>
      </c>
      <c r="X602" s="251"/>
      <c r="Y602" s="251"/>
      <c r="Z602" s="252">
        <f t="shared" si="26"/>
        <v>0</v>
      </c>
      <c r="AA602" s="251"/>
      <c r="AB602" s="251"/>
      <c r="AC602" s="252">
        <f t="shared" si="28"/>
        <v>0</v>
      </c>
      <c r="AD602" s="251"/>
      <c r="AE602" s="251"/>
      <c r="AF602" s="252">
        <f t="shared" si="30"/>
        <v>0</v>
      </c>
      <c r="AG602" s="251"/>
      <c r="AH602" s="251"/>
      <c r="AI602" s="255"/>
      <c r="AJ602" s="253">
        <f t="shared" si="32"/>
        <v>12.5</v>
      </c>
      <c r="AK602" s="254">
        <v>12.5</v>
      </c>
      <c r="AL602" s="251"/>
      <c r="AM602" s="251"/>
    </row>
    <row r="603" ht="15.75" hidden="1" customHeight="1" outlineLevel="2">
      <c r="A603" s="257"/>
      <c r="B603" s="258"/>
      <c r="C603" s="259"/>
      <c r="D603" s="206">
        <v>2016.0</v>
      </c>
      <c r="E603" s="270">
        <f t="shared" si="1489"/>
        <v>105.25774</v>
      </c>
      <c r="F603" s="270">
        <f t="shared" ref="F603:G603" si="1490">I603+L603+O603+R603+U603+X603+AA603+AD603+AK603+AG603</f>
        <v>105.25774</v>
      </c>
      <c r="G603" s="270">
        <f t="shared" si="1490"/>
        <v>0</v>
      </c>
      <c r="H603" s="252">
        <f t="shared" si="14"/>
        <v>0</v>
      </c>
      <c r="I603" s="251"/>
      <c r="J603" s="251"/>
      <c r="K603" s="252">
        <f t="shared" si="16"/>
        <v>0</v>
      </c>
      <c r="L603" s="251"/>
      <c r="M603" s="251"/>
      <c r="N603" s="252">
        <f t="shared" si="18"/>
        <v>0</v>
      </c>
      <c r="O603" s="251"/>
      <c r="P603" s="251"/>
      <c r="Q603" s="252">
        <f t="shared" si="20"/>
        <v>0</v>
      </c>
      <c r="R603" s="251"/>
      <c r="S603" s="251"/>
      <c r="T603" s="252">
        <f t="shared" si="22"/>
        <v>0</v>
      </c>
      <c r="U603" s="251"/>
      <c r="V603" s="251"/>
      <c r="W603" s="252">
        <f t="shared" si="24"/>
        <v>0</v>
      </c>
      <c r="X603" s="251"/>
      <c r="Y603" s="251"/>
      <c r="Z603" s="253">
        <f t="shared" si="26"/>
        <v>82.1398</v>
      </c>
      <c r="AA603" s="254">
        <v>82.1398</v>
      </c>
      <c r="AB603" s="251"/>
      <c r="AC603" s="252">
        <f t="shared" si="28"/>
        <v>0</v>
      </c>
      <c r="AD603" s="251"/>
      <c r="AE603" s="251"/>
      <c r="AF603" s="252">
        <f t="shared" si="30"/>
        <v>0</v>
      </c>
      <c r="AG603" s="251"/>
      <c r="AH603" s="251"/>
      <c r="AI603" s="255"/>
      <c r="AJ603" s="253">
        <f t="shared" si="32"/>
        <v>23.11794</v>
      </c>
      <c r="AK603" s="254">
        <v>23.11794</v>
      </c>
      <c r="AL603" s="251"/>
      <c r="AM603" s="251"/>
    </row>
    <row r="604" ht="15.75" hidden="1" customHeight="1" outlineLevel="2">
      <c r="A604" s="257"/>
      <c r="B604" s="258"/>
      <c r="C604" s="259"/>
      <c r="D604" s="206">
        <v>2017.0</v>
      </c>
      <c r="E604" s="270">
        <f t="shared" si="1489"/>
        <v>0</v>
      </c>
      <c r="F604" s="270">
        <f t="shared" ref="F604:G604" si="1491">I604+L604+O604+R604+U604+X604+AA604+AD604+AK604+AG604</f>
        <v>0</v>
      </c>
      <c r="G604" s="270">
        <f t="shared" si="1491"/>
        <v>0</v>
      </c>
      <c r="H604" s="252">
        <f t="shared" si="14"/>
        <v>0</v>
      </c>
      <c r="I604" s="251"/>
      <c r="J604" s="251"/>
      <c r="K604" s="252">
        <f t="shared" si="16"/>
        <v>0</v>
      </c>
      <c r="L604" s="251"/>
      <c r="M604" s="251"/>
      <c r="N604" s="252">
        <f t="shared" si="18"/>
        <v>0</v>
      </c>
      <c r="O604" s="251"/>
      <c r="P604" s="251"/>
      <c r="Q604" s="252">
        <f t="shared" si="20"/>
        <v>0</v>
      </c>
      <c r="R604" s="251"/>
      <c r="S604" s="251"/>
      <c r="T604" s="252">
        <f t="shared" si="22"/>
        <v>0</v>
      </c>
      <c r="U604" s="251"/>
      <c r="V604" s="251"/>
      <c r="W604" s="252">
        <f t="shared" si="24"/>
        <v>0</v>
      </c>
      <c r="X604" s="251"/>
      <c r="Y604" s="251"/>
      <c r="Z604" s="252">
        <f t="shared" si="26"/>
        <v>0</v>
      </c>
      <c r="AA604" s="251"/>
      <c r="AB604" s="251"/>
      <c r="AC604" s="252">
        <f t="shared" si="28"/>
        <v>0</v>
      </c>
      <c r="AD604" s="251"/>
      <c r="AE604" s="251"/>
      <c r="AF604" s="252">
        <f t="shared" si="30"/>
        <v>0</v>
      </c>
      <c r="AG604" s="251"/>
      <c r="AH604" s="251"/>
      <c r="AI604" s="255"/>
      <c r="AJ604" s="252">
        <f t="shared" si="32"/>
        <v>0</v>
      </c>
      <c r="AK604" s="251"/>
      <c r="AL604" s="251"/>
      <c r="AM604" s="251"/>
    </row>
    <row r="605" ht="15.75" hidden="1" customHeight="1" outlineLevel="2">
      <c r="A605" s="257"/>
      <c r="B605" s="258"/>
      <c r="C605" s="259"/>
      <c r="D605" s="206">
        <v>2018.0</v>
      </c>
      <c r="E605" s="270">
        <f t="shared" si="1489"/>
        <v>49.16325</v>
      </c>
      <c r="F605" s="270">
        <f t="shared" ref="F605:G605" si="1492">I605+L605+O605+R605+U605+X605+AA605+AD605+AK605+AG605</f>
        <v>49.16325</v>
      </c>
      <c r="G605" s="270">
        <f t="shared" si="1492"/>
        <v>0</v>
      </c>
      <c r="H605" s="252">
        <f t="shared" si="14"/>
        <v>0</v>
      </c>
      <c r="I605" s="251"/>
      <c r="J605" s="251"/>
      <c r="K605" s="252">
        <f t="shared" si="16"/>
        <v>0</v>
      </c>
      <c r="L605" s="251"/>
      <c r="M605" s="251"/>
      <c r="N605" s="253">
        <f t="shared" si="18"/>
        <v>49.16325</v>
      </c>
      <c r="O605" s="254">
        <v>49.16325</v>
      </c>
      <c r="P605" s="251"/>
      <c r="Q605" s="252">
        <f t="shared" si="20"/>
        <v>0</v>
      </c>
      <c r="R605" s="251"/>
      <c r="S605" s="251"/>
      <c r="T605" s="252">
        <f t="shared" si="22"/>
        <v>0</v>
      </c>
      <c r="U605" s="251"/>
      <c r="V605" s="251"/>
      <c r="W605" s="252">
        <f t="shared" si="24"/>
        <v>0</v>
      </c>
      <c r="X605" s="251"/>
      <c r="Y605" s="251"/>
      <c r="Z605" s="252">
        <f t="shared" si="26"/>
        <v>0</v>
      </c>
      <c r="AA605" s="251"/>
      <c r="AB605" s="251"/>
      <c r="AC605" s="252">
        <f t="shared" si="28"/>
        <v>0</v>
      </c>
      <c r="AD605" s="251"/>
      <c r="AE605" s="251"/>
      <c r="AF605" s="252">
        <f t="shared" si="30"/>
        <v>0</v>
      </c>
      <c r="AG605" s="251"/>
      <c r="AH605" s="251"/>
      <c r="AI605" s="255"/>
      <c r="AJ605" s="252">
        <f t="shared" si="32"/>
        <v>0</v>
      </c>
      <c r="AK605" s="251"/>
      <c r="AL605" s="251"/>
      <c r="AM605" s="251"/>
    </row>
    <row r="606" ht="15.75" hidden="1" customHeight="1" outlineLevel="2">
      <c r="A606" s="257"/>
      <c r="B606" s="258"/>
      <c r="C606" s="259"/>
      <c r="D606" s="206">
        <v>2019.0</v>
      </c>
      <c r="E606" s="270">
        <f t="shared" si="1489"/>
        <v>1410.45366</v>
      </c>
      <c r="F606" s="270">
        <f t="shared" ref="F606:G606" si="1493">I606+L606+O606+R606+U606+X606+AA606+AD606+AK606+AG606</f>
        <v>1410.45366</v>
      </c>
      <c r="G606" s="270">
        <f t="shared" si="1493"/>
        <v>0</v>
      </c>
      <c r="H606" s="252">
        <f t="shared" si="14"/>
        <v>0</v>
      </c>
      <c r="I606" s="251"/>
      <c r="J606" s="251"/>
      <c r="K606" s="252">
        <f t="shared" si="16"/>
        <v>0</v>
      </c>
      <c r="L606" s="251"/>
      <c r="M606" s="251"/>
      <c r="N606" s="253">
        <f t="shared" si="18"/>
        <v>1410.45366</v>
      </c>
      <c r="O606" s="254">
        <v>1410.45366</v>
      </c>
      <c r="P606" s="251"/>
      <c r="Q606" s="252">
        <f t="shared" si="20"/>
        <v>0</v>
      </c>
      <c r="R606" s="251"/>
      <c r="S606" s="251"/>
      <c r="T606" s="252">
        <f t="shared" si="22"/>
        <v>0</v>
      </c>
      <c r="U606" s="251"/>
      <c r="V606" s="251"/>
      <c r="W606" s="252">
        <f t="shared" si="24"/>
        <v>0</v>
      </c>
      <c r="X606" s="251"/>
      <c r="Y606" s="251"/>
      <c r="Z606" s="252">
        <f t="shared" si="26"/>
        <v>0</v>
      </c>
      <c r="AA606" s="251"/>
      <c r="AB606" s="251"/>
      <c r="AC606" s="252">
        <f t="shared" si="28"/>
        <v>0</v>
      </c>
      <c r="AD606" s="251"/>
      <c r="AE606" s="251"/>
      <c r="AF606" s="252">
        <f t="shared" si="30"/>
        <v>0</v>
      </c>
      <c r="AG606" s="251"/>
      <c r="AH606" s="251"/>
      <c r="AI606" s="255"/>
      <c r="AJ606" s="252">
        <f t="shared" si="32"/>
        <v>0</v>
      </c>
      <c r="AK606" s="251"/>
      <c r="AL606" s="251"/>
      <c r="AM606" s="251"/>
    </row>
    <row r="607" ht="15.75" hidden="1" customHeight="1" outlineLevel="2">
      <c r="A607" s="257"/>
      <c r="B607" s="258"/>
      <c r="C607" s="259"/>
      <c r="D607" s="206">
        <v>2020.0</v>
      </c>
      <c r="E607" s="270">
        <f t="shared" si="1489"/>
        <v>63</v>
      </c>
      <c r="F607" s="270">
        <f t="shared" ref="F607:G607" si="1494">I607+L607+O607+R607+U607+X607+AA607+AD607+AK607+AG607</f>
        <v>63</v>
      </c>
      <c r="G607" s="270">
        <f t="shared" si="1494"/>
        <v>0</v>
      </c>
      <c r="H607" s="252">
        <f t="shared" si="14"/>
        <v>0</v>
      </c>
      <c r="I607" s="251"/>
      <c r="J607" s="251"/>
      <c r="K607" s="253">
        <f t="shared" si="16"/>
        <v>42</v>
      </c>
      <c r="L607" s="272">
        <v>42.0</v>
      </c>
      <c r="M607" s="251"/>
      <c r="N607" s="252">
        <f t="shared" si="18"/>
        <v>0</v>
      </c>
      <c r="O607" s="251"/>
      <c r="P607" s="251"/>
      <c r="Q607" s="252">
        <f t="shared" si="20"/>
        <v>0</v>
      </c>
      <c r="R607" s="251"/>
      <c r="S607" s="251"/>
      <c r="T607" s="252">
        <f t="shared" si="22"/>
        <v>0</v>
      </c>
      <c r="U607" s="251"/>
      <c r="V607" s="251"/>
      <c r="W607" s="252">
        <f t="shared" si="24"/>
        <v>0</v>
      </c>
      <c r="X607" s="251"/>
      <c r="Y607" s="251"/>
      <c r="Z607" s="252">
        <f t="shared" si="26"/>
        <v>0</v>
      </c>
      <c r="AA607" s="251"/>
      <c r="AB607" s="251"/>
      <c r="AC607" s="252">
        <f t="shared" si="28"/>
        <v>0</v>
      </c>
      <c r="AD607" s="251"/>
      <c r="AE607" s="251"/>
      <c r="AF607" s="252">
        <f t="shared" si="30"/>
        <v>0</v>
      </c>
      <c r="AG607" s="251"/>
      <c r="AH607" s="251"/>
      <c r="AI607" s="255"/>
      <c r="AJ607" s="253">
        <f t="shared" si="32"/>
        <v>21</v>
      </c>
      <c r="AK607" s="254">
        <v>21.0</v>
      </c>
      <c r="AL607" s="251"/>
      <c r="AM607" s="251"/>
    </row>
    <row r="608" ht="15.75" hidden="1" customHeight="1" outlineLevel="2">
      <c r="A608" s="257"/>
      <c r="B608" s="258"/>
      <c r="C608" s="259"/>
      <c r="D608" s="213">
        <v>2021.0</v>
      </c>
      <c r="E608" s="270">
        <f t="shared" si="1489"/>
        <v>0</v>
      </c>
      <c r="F608" s="270">
        <f t="shared" ref="F608:G608" si="1495">I608+L608+O608+R608+U608+X608+AA608+AD608+AK608+AG608</f>
        <v>0</v>
      </c>
      <c r="G608" s="270">
        <f t="shared" si="1495"/>
        <v>0</v>
      </c>
      <c r="H608" s="252">
        <f t="shared" si="14"/>
        <v>0</v>
      </c>
      <c r="I608" s="251"/>
      <c r="J608" s="251"/>
      <c r="K608" s="253">
        <f t="shared" si="16"/>
        <v>0</v>
      </c>
      <c r="L608" s="272"/>
      <c r="M608" s="251"/>
      <c r="N608" s="252">
        <f t="shared" si="18"/>
        <v>0</v>
      </c>
      <c r="O608" s="251"/>
      <c r="P608" s="251"/>
      <c r="Q608" s="252">
        <f t="shared" si="20"/>
        <v>0</v>
      </c>
      <c r="R608" s="251"/>
      <c r="S608" s="251"/>
      <c r="T608" s="252">
        <f t="shared" si="22"/>
        <v>0</v>
      </c>
      <c r="U608" s="251"/>
      <c r="V608" s="251"/>
      <c r="W608" s="252">
        <f t="shared" si="24"/>
        <v>0</v>
      </c>
      <c r="X608" s="251"/>
      <c r="Y608" s="251"/>
      <c r="Z608" s="252">
        <f t="shared" si="26"/>
        <v>0</v>
      </c>
      <c r="AA608" s="251"/>
      <c r="AB608" s="251"/>
      <c r="AC608" s="252">
        <f t="shared" si="28"/>
        <v>0</v>
      </c>
      <c r="AD608" s="251"/>
      <c r="AE608" s="251"/>
      <c r="AF608" s="252">
        <f t="shared" si="30"/>
        <v>0</v>
      </c>
      <c r="AG608" s="251"/>
      <c r="AH608" s="251"/>
      <c r="AI608" s="255"/>
      <c r="AJ608" s="253">
        <f t="shared" si="32"/>
        <v>0</v>
      </c>
      <c r="AK608" s="254"/>
      <c r="AL608" s="251"/>
      <c r="AM608" s="251"/>
    </row>
    <row r="609" ht="15.75" hidden="1" customHeight="1" outlineLevel="1">
      <c r="A609" s="195">
        <v>72.0</v>
      </c>
      <c r="B609" s="196" t="s">
        <v>546</v>
      </c>
      <c r="C609" s="197" t="s">
        <v>547</v>
      </c>
      <c r="D609" s="198"/>
      <c r="E609" s="269">
        <f t="shared" ref="E609:G609" si="1496">SUM(E610:E616)</f>
        <v>1507.29827</v>
      </c>
      <c r="F609" s="269">
        <f t="shared" si="1496"/>
        <v>1507.29827</v>
      </c>
      <c r="G609" s="269">
        <f t="shared" si="1496"/>
        <v>0</v>
      </c>
      <c r="H609" s="198">
        <f t="shared" si="14"/>
        <v>0</v>
      </c>
      <c r="I609" s="198">
        <f t="shared" ref="I609:J609" si="1497">SUM(I610:I616)</f>
        <v>0</v>
      </c>
      <c r="J609" s="198">
        <f t="shared" si="1497"/>
        <v>0</v>
      </c>
      <c r="K609" s="198">
        <f t="shared" si="16"/>
        <v>0</v>
      </c>
      <c r="L609" s="198">
        <f t="shared" ref="L609:M609" si="1498">SUM(L610:L616)</f>
        <v>0</v>
      </c>
      <c r="M609" s="198">
        <f t="shared" si="1498"/>
        <v>0</v>
      </c>
      <c r="N609" s="198">
        <f t="shared" si="18"/>
        <v>1235.63922</v>
      </c>
      <c r="O609" s="198">
        <f t="shared" ref="O609:P609" si="1499">SUM(O610:O616)</f>
        <v>1235.63922</v>
      </c>
      <c r="P609" s="198">
        <f t="shared" si="1499"/>
        <v>0</v>
      </c>
      <c r="Q609" s="198">
        <f t="shared" si="20"/>
        <v>0</v>
      </c>
      <c r="R609" s="198">
        <f t="shared" ref="R609:S609" si="1500">SUM(R610:R616)</f>
        <v>0</v>
      </c>
      <c r="S609" s="198">
        <f t="shared" si="1500"/>
        <v>0</v>
      </c>
      <c r="T609" s="198">
        <f t="shared" si="22"/>
        <v>0</v>
      </c>
      <c r="U609" s="198">
        <f t="shared" ref="U609:V609" si="1501">SUM(U610:U616)</f>
        <v>0</v>
      </c>
      <c r="V609" s="198">
        <f t="shared" si="1501"/>
        <v>0</v>
      </c>
      <c r="W609" s="198">
        <f t="shared" si="24"/>
        <v>0</v>
      </c>
      <c r="X609" s="198">
        <f t="shared" ref="X609:Y609" si="1502">SUM(X610:X616)</f>
        <v>0</v>
      </c>
      <c r="Y609" s="198">
        <f t="shared" si="1502"/>
        <v>0</v>
      </c>
      <c r="Z609" s="198">
        <f t="shared" si="26"/>
        <v>0</v>
      </c>
      <c r="AA609" s="198">
        <f t="shared" ref="AA609:AB609" si="1503">SUM(AA610:AA616)</f>
        <v>0</v>
      </c>
      <c r="AB609" s="198">
        <f t="shared" si="1503"/>
        <v>0</v>
      </c>
      <c r="AC609" s="198">
        <f t="shared" si="28"/>
        <v>0</v>
      </c>
      <c r="AD609" s="198">
        <f t="shared" ref="AD609:AE609" si="1504">SUM(AD610:AD616)</f>
        <v>0</v>
      </c>
      <c r="AE609" s="198">
        <f t="shared" si="1504"/>
        <v>0</v>
      </c>
      <c r="AF609" s="198">
        <f t="shared" si="30"/>
        <v>0</v>
      </c>
      <c r="AG609" s="200">
        <f t="shared" ref="AG609:AH609" si="1505">SUM(AG610:AG616)</f>
        <v>0</v>
      </c>
      <c r="AH609" s="200">
        <f t="shared" si="1505"/>
        <v>0</v>
      </c>
      <c r="AI609" s="201"/>
      <c r="AJ609" s="202">
        <f t="shared" si="32"/>
        <v>271.65905</v>
      </c>
      <c r="AK609" s="200">
        <f t="shared" ref="AK609:AL609" si="1506">SUM(AK610:AK616)</f>
        <v>271.65905</v>
      </c>
      <c r="AL609" s="200">
        <f t="shared" si="1506"/>
        <v>0</v>
      </c>
      <c r="AM609" s="200"/>
    </row>
    <row r="610" ht="15.75" hidden="1" customHeight="1" outlineLevel="2">
      <c r="A610" s="257"/>
      <c r="B610" s="258"/>
      <c r="C610" s="259"/>
      <c r="D610" s="206">
        <v>2015.0</v>
      </c>
      <c r="E610" s="270">
        <f t="shared" ref="E610:E616" si="1508">SUM(F610:G610)</f>
        <v>205.15905</v>
      </c>
      <c r="F610" s="270">
        <f t="shared" ref="F610:G610" si="1507">I610+L610+O610+R610+U610+X610+AA610+AD610+AK610+AG610</f>
        <v>205.15905</v>
      </c>
      <c r="G610" s="270">
        <f t="shared" si="1507"/>
        <v>0</v>
      </c>
      <c r="H610" s="252">
        <f t="shared" si="14"/>
        <v>0</v>
      </c>
      <c r="I610" s="251"/>
      <c r="J610" s="251"/>
      <c r="K610" s="252">
        <f t="shared" si="16"/>
        <v>0</v>
      </c>
      <c r="L610" s="251"/>
      <c r="M610" s="251"/>
      <c r="N610" s="252">
        <f t="shared" si="18"/>
        <v>0</v>
      </c>
      <c r="O610" s="251"/>
      <c r="P610" s="251"/>
      <c r="Q610" s="252">
        <f t="shared" si="20"/>
        <v>0</v>
      </c>
      <c r="R610" s="251"/>
      <c r="S610" s="251"/>
      <c r="T610" s="252">
        <f t="shared" si="22"/>
        <v>0</v>
      </c>
      <c r="U610" s="251"/>
      <c r="V610" s="251"/>
      <c r="W610" s="252">
        <f t="shared" si="24"/>
        <v>0</v>
      </c>
      <c r="X610" s="251"/>
      <c r="Y610" s="251"/>
      <c r="Z610" s="252">
        <f t="shared" si="26"/>
        <v>0</v>
      </c>
      <c r="AA610" s="251"/>
      <c r="AB610" s="251"/>
      <c r="AC610" s="252">
        <f t="shared" si="28"/>
        <v>0</v>
      </c>
      <c r="AD610" s="251"/>
      <c r="AE610" s="251"/>
      <c r="AF610" s="252">
        <f t="shared" si="30"/>
        <v>0</v>
      </c>
      <c r="AG610" s="251"/>
      <c r="AH610" s="251"/>
      <c r="AI610" s="255"/>
      <c r="AJ610" s="253">
        <f t="shared" si="32"/>
        <v>205.15905</v>
      </c>
      <c r="AK610" s="254">
        <v>205.15905</v>
      </c>
      <c r="AL610" s="251"/>
      <c r="AM610" s="251"/>
    </row>
    <row r="611" ht="15.75" hidden="1" customHeight="1" outlineLevel="2">
      <c r="A611" s="257"/>
      <c r="B611" s="258"/>
      <c r="C611" s="259"/>
      <c r="D611" s="206">
        <v>2016.0</v>
      </c>
      <c r="E611" s="270">
        <f t="shared" si="1508"/>
        <v>12.8</v>
      </c>
      <c r="F611" s="270">
        <f t="shared" ref="F611:G611" si="1509">I611+L611+O611+R611+U611+X611+AA611+AD611+AK611+AG611</f>
        <v>12.8</v>
      </c>
      <c r="G611" s="270">
        <f t="shared" si="1509"/>
        <v>0</v>
      </c>
      <c r="H611" s="252">
        <f t="shared" si="14"/>
        <v>0</v>
      </c>
      <c r="I611" s="251"/>
      <c r="J611" s="251"/>
      <c r="K611" s="252">
        <f t="shared" si="16"/>
        <v>0</v>
      </c>
      <c r="L611" s="251"/>
      <c r="M611" s="251"/>
      <c r="N611" s="252">
        <f t="shared" si="18"/>
        <v>0</v>
      </c>
      <c r="O611" s="251"/>
      <c r="P611" s="251"/>
      <c r="Q611" s="252">
        <f t="shared" si="20"/>
        <v>0</v>
      </c>
      <c r="R611" s="251"/>
      <c r="S611" s="251"/>
      <c r="T611" s="252">
        <f t="shared" si="22"/>
        <v>0</v>
      </c>
      <c r="U611" s="251"/>
      <c r="V611" s="251"/>
      <c r="W611" s="252">
        <f t="shared" si="24"/>
        <v>0</v>
      </c>
      <c r="X611" s="251"/>
      <c r="Y611" s="251"/>
      <c r="Z611" s="252">
        <f t="shared" si="26"/>
        <v>0</v>
      </c>
      <c r="AA611" s="251"/>
      <c r="AB611" s="251"/>
      <c r="AC611" s="252">
        <f t="shared" si="28"/>
        <v>0</v>
      </c>
      <c r="AD611" s="251"/>
      <c r="AE611" s="251"/>
      <c r="AF611" s="252">
        <f t="shared" si="30"/>
        <v>0</v>
      </c>
      <c r="AG611" s="251"/>
      <c r="AH611" s="251"/>
      <c r="AI611" s="255"/>
      <c r="AJ611" s="253">
        <f t="shared" si="32"/>
        <v>12.8</v>
      </c>
      <c r="AK611" s="254">
        <v>12.8</v>
      </c>
      <c r="AL611" s="251"/>
      <c r="AM611" s="251"/>
    </row>
    <row r="612" ht="15.75" hidden="1" customHeight="1" outlineLevel="2">
      <c r="A612" s="257"/>
      <c r="B612" s="258"/>
      <c r="C612" s="259"/>
      <c r="D612" s="206">
        <v>2017.0</v>
      </c>
      <c r="E612" s="270">
        <f t="shared" si="1508"/>
        <v>47.23702</v>
      </c>
      <c r="F612" s="270">
        <f t="shared" ref="F612:G612" si="1510">I612+L612+O612+R612+U612+X612+AA612+AD612+AK612+AG612</f>
        <v>47.23702</v>
      </c>
      <c r="G612" s="270">
        <f t="shared" si="1510"/>
        <v>0</v>
      </c>
      <c r="H612" s="252">
        <f t="shared" si="14"/>
        <v>0</v>
      </c>
      <c r="I612" s="251"/>
      <c r="J612" s="251"/>
      <c r="K612" s="252">
        <f t="shared" si="16"/>
        <v>0</v>
      </c>
      <c r="L612" s="251"/>
      <c r="M612" s="251"/>
      <c r="N612" s="253">
        <f t="shared" si="18"/>
        <v>47.23702</v>
      </c>
      <c r="O612" s="254">
        <v>47.23702</v>
      </c>
      <c r="P612" s="251"/>
      <c r="Q612" s="252">
        <f t="shared" si="20"/>
        <v>0</v>
      </c>
      <c r="R612" s="251"/>
      <c r="S612" s="251"/>
      <c r="T612" s="252">
        <f t="shared" si="22"/>
        <v>0</v>
      </c>
      <c r="U612" s="251"/>
      <c r="V612" s="251"/>
      <c r="W612" s="252">
        <f t="shared" si="24"/>
        <v>0</v>
      </c>
      <c r="X612" s="251"/>
      <c r="Y612" s="251"/>
      <c r="Z612" s="252">
        <f t="shared" si="26"/>
        <v>0</v>
      </c>
      <c r="AA612" s="251"/>
      <c r="AB612" s="251"/>
      <c r="AC612" s="252">
        <f t="shared" si="28"/>
        <v>0</v>
      </c>
      <c r="AD612" s="251"/>
      <c r="AE612" s="251"/>
      <c r="AF612" s="252">
        <f t="shared" si="30"/>
        <v>0</v>
      </c>
      <c r="AG612" s="251"/>
      <c r="AH612" s="251"/>
      <c r="AI612" s="255"/>
      <c r="AJ612" s="252">
        <f t="shared" si="32"/>
        <v>0</v>
      </c>
      <c r="AK612" s="251"/>
      <c r="AL612" s="251"/>
      <c r="AM612" s="251"/>
    </row>
    <row r="613" ht="15.75" hidden="1" customHeight="1" outlineLevel="2">
      <c r="A613" s="257"/>
      <c r="B613" s="258"/>
      <c r="C613" s="259"/>
      <c r="D613" s="206">
        <v>2018.0</v>
      </c>
      <c r="E613" s="270">
        <f t="shared" si="1508"/>
        <v>1174.21326</v>
      </c>
      <c r="F613" s="270">
        <f t="shared" ref="F613:G613" si="1511">I613+L613+O613+R613+U613+X613+AA613+AD613+AK613+AG613</f>
        <v>1174.21326</v>
      </c>
      <c r="G613" s="270">
        <f t="shared" si="1511"/>
        <v>0</v>
      </c>
      <c r="H613" s="252">
        <f t="shared" si="14"/>
        <v>0</v>
      </c>
      <c r="I613" s="251"/>
      <c r="J613" s="251"/>
      <c r="K613" s="252">
        <f t="shared" si="16"/>
        <v>0</v>
      </c>
      <c r="L613" s="251"/>
      <c r="M613" s="251"/>
      <c r="N613" s="253">
        <f t="shared" si="18"/>
        <v>1174.21326</v>
      </c>
      <c r="O613" s="254">
        <v>1174.21326</v>
      </c>
      <c r="P613" s="251"/>
      <c r="Q613" s="252">
        <f t="shared" si="20"/>
        <v>0</v>
      </c>
      <c r="R613" s="251"/>
      <c r="S613" s="251"/>
      <c r="T613" s="252">
        <f t="shared" si="22"/>
        <v>0</v>
      </c>
      <c r="U613" s="251"/>
      <c r="V613" s="251"/>
      <c r="W613" s="252">
        <f t="shared" si="24"/>
        <v>0</v>
      </c>
      <c r="X613" s="251"/>
      <c r="Y613" s="251"/>
      <c r="Z613" s="252">
        <f t="shared" si="26"/>
        <v>0</v>
      </c>
      <c r="AA613" s="251"/>
      <c r="AB613" s="251"/>
      <c r="AC613" s="252">
        <f t="shared" si="28"/>
        <v>0</v>
      </c>
      <c r="AD613" s="251"/>
      <c r="AE613" s="251"/>
      <c r="AF613" s="252">
        <f t="shared" si="30"/>
        <v>0</v>
      </c>
      <c r="AG613" s="251"/>
      <c r="AH613" s="251"/>
      <c r="AI613" s="255"/>
      <c r="AJ613" s="252">
        <f t="shared" si="32"/>
        <v>0</v>
      </c>
      <c r="AK613" s="251"/>
      <c r="AL613" s="251"/>
      <c r="AM613" s="251"/>
    </row>
    <row r="614" ht="15.75" hidden="1" customHeight="1" outlineLevel="2">
      <c r="A614" s="257"/>
      <c r="B614" s="258"/>
      <c r="C614" s="259"/>
      <c r="D614" s="206">
        <v>2019.0</v>
      </c>
      <c r="E614" s="270">
        <f t="shared" si="1508"/>
        <v>42.08894</v>
      </c>
      <c r="F614" s="270">
        <f t="shared" ref="F614:G614" si="1512">I614+L614+O614+R614+U614+X614+AA614+AD614+AK614+AG614</f>
        <v>42.08894</v>
      </c>
      <c r="G614" s="270">
        <f t="shared" si="1512"/>
        <v>0</v>
      </c>
      <c r="H614" s="252">
        <f t="shared" si="14"/>
        <v>0</v>
      </c>
      <c r="I614" s="251"/>
      <c r="J614" s="251"/>
      <c r="K614" s="252">
        <f t="shared" si="16"/>
        <v>0</v>
      </c>
      <c r="L614" s="251"/>
      <c r="M614" s="251"/>
      <c r="N614" s="253">
        <f t="shared" si="18"/>
        <v>14.18894</v>
      </c>
      <c r="O614" s="254">
        <v>14.18894</v>
      </c>
      <c r="P614" s="251"/>
      <c r="Q614" s="252">
        <f t="shared" si="20"/>
        <v>0</v>
      </c>
      <c r="R614" s="251"/>
      <c r="S614" s="251"/>
      <c r="T614" s="252">
        <f t="shared" si="22"/>
        <v>0</v>
      </c>
      <c r="U614" s="251"/>
      <c r="V614" s="251"/>
      <c r="W614" s="252">
        <f t="shared" si="24"/>
        <v>0</v>
      </c>
      <c r="X614" s="251"/>
      <c r="Y614" s="251"/>
      <c r="Z614" s="252">
        <f t="shared" si="26"/>
        <v>0</v>
      </c>
      <c r="AA614" s="251"/>
      <c r="AB614" s="251"/>
      <c r="AC614" s="252">
        <f t="shared" si="28"/>
        <v>0</v>
      </c>
      <c r="AD614" s="251"/>
      <c r="AE614" s="251"/>
      <c r="AF614" s="253">
        <f t="shared" si="30"/>
        <v>0</v>
      </c>
      <c r="AG614" s="254"/>
      <c r="AH614" s="251"/>
      <c r="AI614" s="255"/>
      <c r="AJ614" s="253">
        <f t="shared" si="32"/>
        <v>27.9</v>
      </c>
      <c r="AK614" s="254">
        <v>27.9</v>
      </c>
      <c r="AL614" s="251"/>
      <c r="AM614" s="251"/>
    </row>
    <row r="615" ht="15.75" hidden="1" customHeight="1" outlineLevel="2">
      <c r="A615" s="257"/>
      <c r="B615" s="258"/>
      <c r="C615" s="259"/>
      <c r="D615" s="206">
        <v>2020.0</v>
      </c>
      <c r="E615" s="270">
        <f t="shared" si="1508"/>
        <v>25.8</v>
      </c>
      <c r="F615" s="270">
        <f t="shared" ref="F615:G615" si="1513">I615+L615+O615+R615+U615+X615+AA615+AD615+AK615+AG615</f>
        <v>25.8</v>
      </c>
      <c r="G615" s="270">
        <f t="shared" si="1513"/>
        <v>0</v>
      </c>
      <c r="H615" s="252">
        <f t="shared" si="14"/>
        <v>0</v>
      </c>
      <c r="I615" s="251"/>
      <c r="J615" s="251"/>
      <c r="K615" s="252">
        <f t="shared" si="16"/>
        <v>0</v>
      </c>
      <c r="L615" s="251"/>
      <c r="M615" s="251"/>
      <c r="N615" s="252">
        <f t="shared" si="18"/>
        <v>0</v>
      </c>
      <c r="O615" s="251"/>
      <c r="P615" s="251"/>
      <c r="Q615" s="252">
        <f t="shared" si="20"/>
        <v>0</v>
      </c>
      <c r="R615" s="251"/>
      <c r="S615" s="251"/>
      <c r="T615" s="252">
        <f t="shared" si="22"/>
        <v>0</v>
      </c>
      <c r="U615" s="251"/>
      <c r="V615" s="251"/>
      <c r="W615" s="252">
        <f t="shared" si="24"/>
        <v>0</v>
      </c>
      <c r="X615" s="251"/>
      <c r="Y615" s="251"/>
      <c r="Z615" s="252">
        <f t="shared" si="26"/>
        <v>0</v>
      </c>
      <c r="AA615" s="251"/>
      <c r="AB615" s="251"/>
      <c r="AC615" s="252">
        <f t="shared" si="28"/>
        <v>0</v>
      </c>
      <c r="AD615" s="251"/>
      <c r="AE615" s="251"/>
      <c r="AF615" s="252">
        <f t="shared" si="30"/>
        <v>0</v>
      </c>
      <c r="AG615" s="251"/>
      <c r="AH615" s="251"/>
      <c r="AI615" s="255"/>
      <c r="AJ615" s="253">
        <f t="shared" si="32"/>
        <v>25.8</v>
      </c>
      <c r="AK615" s="254">
        <v>25.8</v>
      </c>
      <c r="AL615" s="251"/>
      <c r="AM615" s="251"/>
    </row>
    <row r="616" ht="15.75" hidden="1" customHeight="1" outlineLevel="2">
      <c r="A616" s="257"/>
      <c r="B616" s="258"/>
      <c r="C616" s="259"/>
      <c r="D616" s="213">
        <v>2021.0</v>
      </c>
      <c r="E616" s="270">
        <f t="shared" si="1508"/>
        <v>0</v>
      </c>
      <c r="F616" s="270">
        <f t="shared" ref="F616:G616" si="1514">I616+L616+O616+R616+U616+X616+AA616+AD616+AK616+AG616</f>
        <v>0</v>
      </c>
      <c r="G616" s="270">
        <f t="shared" si="1514"/>
        <v>0</v>
      </c>
      <c r="H616" s="252">
        <f t="shared" si="14"/>
        <v>0</v>
      </c>
      <c r="I616" s="251"/>
      <c r="J616" s="251"/>
      <c r="K616" s="252">
        <f t="shared" si="16"/>
        <v>0</v>
      </c>
      <c r="L616" s="251"/>
      <c r="M616" s="251"/>
      <c r="N616" s="252">
        <f t="shared" si="18"/>
        <v>0</v>
      </c>
      <c r="O616" s="251"/>
      <c r="P616" s="251"/>
      <c r="Q616" s="252">
        <f t="shared" si="20"/>
        <v>0</v>
      </c>
      <c r="R616" s="251"/>
      <c r="S616" s="251"/>
      <c r="T616" s="252">
        <f t="shared" si="22"/>
        <v>0</v>
      </c>
      <c r="U616" s="251"/>
      <c r="V616" s="251"/>
      <c r="W616" s="252">
        <f t="shared" si="24"/>
        <v>0</v>
      </c>
      <c r="X616" s="251"/>
      <c r="Y616" s="251"/>
      <c r="Z616" s="252">
        <f t="shared" si="26"/>
        <v>0</v>
      </c>
      <c r="AA616" s="251"/>
      <c r="AB616" s="251"/>
      <c r="AC616" s="252">
        <f t="shared" si="28"/>
        <v>0</v>
      </c>
      <c r="AD616" s="251"/>
      <c r="AE616" s="251"/>
      <c r="AF616" s="252">
        <f t="shared" si="30"/>
        <v>0</v>
      </c>
      <c r="AG616" s="251"/>
      <c r="AH616" s="251"/>
      <c r="AI616" s="255"/>
      <c r="AJ616" s="253">
        <f t="shared" si="32"/>
        <v>0</v>
      </c>
      <c r="AK616" s="254"/>
      <c r="AL616" s="251"/>
      <c r="AM616" s="251"/>
    </row>
    <row r="617" ht="15.75" hidden="1" customHeight="1" outlineLevel="1">
      <c r="A617" s="195">
        <v>72.0</v>
      </c>
      <c r="B617" s="196" t="s">
        <v>546</v>
      </c>
      <c r="C617" s="197" t="s">
        <v>548</v>
      </c>
      <c r="D617" s="198"/>
      <c r="E617" s="269">
        <f t="shared" ref="E617:G617" si="1515">SUM(E618:E624)</f>
        <v>1789.12524</v>
      </c>
      <c r="F617" s="269">
        <f t="shared" si="1515"/>
        <v>1789.12524</v>
      </c>
      <c r="G617" s="269">
        <f t="shared" si="1515"/>
        <v>0</v>
      </c>
      <c r="H617" s="198">
        <f t="shared" si="14"/>
        <v>0</v>
      </c>
      <c r="I617" s="198">
        <f t="shared" ref="I617:J617" si="1516">SUM(I618:I624)</f>
        <v>0</v>
      </c>
      <c r="J617" s="198">
        <f t="shared" si="1516"/>
        <v>0</v>
      </c>
      <c r="K617" s="198">
        <f t="shared" si="16"/>
        <v>0</v>
      </c>
      <c r="L617" s="198">
        <f t="shared" ref="L617:M617" si="1517">SUM(L618:L624)</f>
        <v>0</v>
      </c>
      <c r="M617" s="198">
        <f t="shared" si="1517"/>
        <v>0</v>
      </c>
      <c r="N617" s="198">
        <f t="shared" si="18"/>
        <v>0</v>
      </c>
      <c r="O617" s="198">
        <f t="shared" ref="O617:P617" si="1518">SUM(O618:O624)</f>
        <v>0</v>
      </c>
      <c r="P617" s="198">
        <f t="shared" si="1518"/>
        <v>0</v>
      </c>
      <c r="Q617" s="198">
        <f t="shared" si="20"/>
        <v>0</v>
      </c>
      <c r="R617" s="198">
        <f t="shared" ref="R617:S617" si="1519">SUM(R618:R624)</f>
        <v>0</v>
      </c>
      <c r="S617" s="198">
        <f t="shared" si="1519"/>
        <v>0</v>
      </c>
      <c r="T617" s="198">
        <f t="shared" si="22"/>
        <v>0</v>
      </c>
      <c r="U617" s="198">
        <f t="shared" ref="U617:V617" si="1520">SUM(U618:U624)</f>
        <v>0</v>
      </c>
      <c r="V617" s="198">
        <f t="shared" si="1520"/>
        <v>0</v>
      </c>
      <c r="W617" s="198">
        <f t="shared" si="24"/>
        <v>0</v>
      </c>
      <c r="X617" s="198">
        <f t="shared" ref="X617:Y617" si="1521">SUM(X618:X624)</f>
        <v>0</v>
      </c>
      <c r="Y617" s="198">
        <f t="shared" si="1521"/>
        <v>0</v>
      </c>
      <c r="Z617" s="198">
        <f t="shared" si="26"/>
        <v>0</v>
      </c>
      <c r="AA617" s="198">
        <f t="shared" ref="AA617:AB617" si="1522">SUM(AA618:AA624)</f>
        <v>0</v>
      </c>
      <c r="AB617" s="198">
        <f t="shared" si="1522"/>
        <v>0</v>
      </c>
      <c r="AC617" s="198">
        <f t="shared" si="28"/>
        <v>0</v>
      </c>
      <c r="AD617" s="198">
        <f t="shared" ref="AD617:AE617" si="1523">SUM(AD618:AD624)</f>
        <v>0</v>
      </c>
      <c r="AE617" s="198">
        <f t="shared" si="1523"/>
        <v>0</v>
      </c>
      <c r="AF617" s="198">
        <f t="shared" si="30"/>
        <v>1789.12524</v>
      </c>
      <c r="AG617" s="200">
        <f t="shared" ref="AG617:AH617" si="1524">SUM(AG618:AG624)</f>
        <v>1789.12524</v>
      </c>
      <c r="AH617" s="200">
        <f t="shared" si="1524"/>
        <v>0</v>
      </c>
      <c r="AI617" s="201"/>
      <c r="AJ617" s="202">
        <f t="shared" si="32"/>
        <v>0</v>
      </c>
      <c r="AK617" s="200">
        <f t="shared" ref="AK617:AL617" si="1525">SUM(AK618:AK624)</f>
        <v>0</v>
      </c>
      <c r="AL617" s="200">
        <f t="shared" si="1525"/>
        <v>0</v>
      </c>
      <c r="AM617" s="200"/>
    </row>
    <row r="618" ht="15.75" hidden="1" customHeight="1" outlineLevel="2">
      <c r="A618" s="257"/>
      <c r="B618" s="258"/>
      <c r="C618" s="259"/>
      <c r="D618" s="206">
        <v>2015.0</v>
      </c>
      <c r="E618" s="270">
        <f t="shared" ref="E618:E624" si="1527">SUM(F618:G618)</f>
        <v>796.70687</v>
      </c>
      <c r="F618" s="270">
        <f t="shared" ref="F618:G618" si="1526">I618+L618+O618+R618+U618+X618+AA618+AD618+AK618+AG618</f>
        <v>796.70687</v>
      </c>
      <c r="G618" s="270">
        <f t="shared" si="1526"/>
        <v>0</v>
      </c>
      <c r="H618" s="252">
        <f t="shared" si="14"/>
        <v>0</v>
      </c>
      <c r="I618" s="251"/>
      <c r="J618" s="251"/>
      <c r="K618" s="252">
        <f t="shared" si="16"/>
        <v>0</v>
      </c>
      <c r="L618" s="251"/>
      <c r="M618" s="251"/>
      <c r="N618" s="252">
        <f t="shared" si="18"/>
        <v>0</v>
      </c>
      <c r="O618" s="251"/>
      <c r="P618" s="251"/>
      <c r="Q618" s="252">
        <f t="shared" si="20"/>
        <v>0</v>
      </c>
      <c r="R618" s="251"/>
      <c r="S618" s="251"/>
      <c r="T618" s="252">
        <f t="shared" si="22"/>
        <v>0</v>
      </c>
      <c r="U618" s="251"/>
      <c r="V618" s="251"/>
      <c r="W618" s="252">
        <f t="shared" si="24"/>
        <v>0</v>
      </c>
      <c r="X618" s="251"/>
      <c r="Y618" s="251"/>
      <c r="Z618" s="252">
        <f t="shared" si="26"/>
        <v>0</v>
      </c>
      <c r="AA618" s="251"/>
      <c r="AB618" s="251"/>
      <c r="AC618" s="252">
        <f t="shared" si="28"/>
        <v>0</v>
      </c>
      <c r="AD618" s="251"/>
      <c r="AE618" s="251"/>
      <c r="AF618" s="253">
        <f t="shared" si="30"/>
        <v>796.70687</v>
      </c>
      <c r="AG618" s="254">
        <v>796.70687</v>
      </c>
      <c r="AH618" s="251"/>
      <c r="AI618" s="256" t="s">
        <v>549</v>
      </c>
      <c r="AJ618" s="252">
        <f t="shared" si="32"/>
        <v>0</v>
      </c>
      <c r="AK618" s="251"/>
      <c r="AL618" s="251"/>
      <c r="AM618" s="251"/>
    </row>
    <row r="619" ht="15.75" hidden="1" customHeight="1" outlineLevel="2">
      <c r="A619" s="257"/>
      <c r="B619" s="258"/>
      <c r="C619" s="259"/>
      <c r="D619" s="206">
        <v>2016.0</v>
      </c>
      <c r="E619" s="270">
        <f t="shared" si="1527"/>
        <v>0</v>
      </c>
      <c r="F619" s="270">
        <f t="shared" ref="F619:G619" si="1528">I619+L619+O619+R619+U619+X619+AA619+AD619+AK619+AG619</f>
        <v>0</v>
      </c>
      <c r="G619" s="270">
        <f t="shared" si="1528"/>
        <v>0</v>
      </c>
      <c r="H619" s="252">
        <f t="shared" si="14"/>
        <v>0</v>
      </c>
      <c r="I619" s="251"/>
      <c r="J619" s="251"/>
      <c r="K619" s="252">
        <f t="shared" si="16"/>
        <v>0</v>
      </c>
      <c r="L619" s="251"/>
      <c r="M619" s="251"/>
      <c r="N619" s="252">
        <f t="shared" si="18"/>
        <v>0</v>
      </c>
      <c r="O619" s="251"/>
      <c r="P619" s="251"/>
      <c r="Q619" s="252">
        <f t="shared" si="20"/>
        <v>0</v>
      </c>
      <c r="R619" s="251"/>
      <c r="S619" s="251"/>
      <c r="T619" s="252">
        <f t="shared" si="22"/>
        <v>0</v>
      </c>
      <c r="U619" s="251"/>
      <c r="V619" s="251"/>
      <c r="W619" s="252">
        <f t="shared" si="24"/>
        <v>0</v>
      </c>
      <c r="X619" s="251"/>
      <c r="Y619" s="251"/>
      <c r="Z619" s="252">
        <f t="shared" si="26"/>
        <v>0</v>
      </c>
      <c r="AA619" s="251"/>
      <c r="AB619" s="251"/>
      <c r="AC619" s="252">
        <f t="shared" si="28"/>
        <v>0</v>
      </c>
      <c r="AD619" s="251"/>
      <c r="AE619" s="251"/>
      <c r="AF619" s="252">
        <f t="shared" si="30"/>
        <v>0</v>
      </c>
      <c r="AG619" s="251"/>
      <c r="AH619" s="251"/>
      <c r="AI619" s="255"/>
      <c r="AJ619" s="252">
        <f t="shared" si="32"/>
        <v>0</v>
      </c>
      <c r="AK619" s="251"/>
      <c r="AL619" s="251"/>
      <c r="AM619" s="251"/>
    </row>
    <row r="620" ht="15.75" hidden="1" customHeight="1" outlineLevel="2">
      <c r="A620" s="257"/>
      <c r="B620" s="258"/>
      <c r="C620" s="259"/>
      <c r="D620" s="206">
        <v>2017.0</v>
      </c>
      <c r="E620" s="270">
        <f t="shared" si="1527"/>
        <v>0</v>
      </c>
      <c r="F620" s="270">
        <f t="shared" ref="F620:G620" si="1529">I620+L620+O620+R620+U620+X620+AA620+AD620+AK620+AG620</f>
        <v>0</v>
      </c>
      <c r="G620" s="270">
        <f t="shared" si="1529"/>
        <v>0</v>
      </c>
      <c r="H620" s="252">
        <f t="shared" si="14"/>
        <v>0</v>
      </c>
      <c r="I620" s="251"/>
      <c r="J620" s="251"/>
      <c r="K620" s="252">
        <f t="shared" si="16"/>
        <v>0</v>
      </c>
      <c r="L620" s="251"/>
      <c r="M620" s="251"/>
      <c r="N620" s="252">
        <f t="shared" si="18"/>
        <v>0</v>
      </c>
      <c r="O620" s="251"/>
      <c r="P620" s="251"/>
      <c r="Q620" s="252">
        <f t="shared" si="20"/>
        <v>0</v>
      </c>
      <c r="R620" s="251"/>
      <c r="S620" s="251"/>
      <c r="T620" s="252">
        <f t="shared" si="22"/>
        <v>0</v>
      </c>
      <c r="U620" s="251"/>
      <c r="V620" s="251"/>
      <c r="W620" s="252">
        <f t="shared" si="24"/>
        <v>0</v>
      </c>
      <c r="X620" s="251"/>
      <c r="Y620" s="251"/>
      <c r="Z620" s="252">
        <f t="shared" si="26"/>
        <v>0</v>
      </c>
      <c r="AA620" s="251"/>
      <c r="AB620" s="251"/>
      <c r="AC620" s="252">
        <f t="shared" si="28"/>
        <v>0</v>
      </c>
      <c r="AD620" s="251"/>
      <c r="AE620" s="251"/>
      <c r="AF620" s="252">
        <f t="shared" si="30"/>
        <v>0</v>
      </c>
      <c r="AG620" s="251"/>
      <c r="AH620" s="251"/>
      <c r="AI620" s="255"/>
      <c r="AJ620" s="252">
        <f t="shared" si="32"/>
        <v>0</v>
      </c>
      <c r="AK620" s="251"/>
      <c r="AL620" s="251"/>
      <c r="AM620" s="251"/>
    </row>
    <row r="621" ht="15.75" hidden="1" customHeight="1" outlineLevel="2">
      <c r="A621" s="257"/>
      <c r="B621" s="258"/>
      <c r="C621" s="259"/>
      <c r="D621" s="206">
        <v>2018.0</v>
      </c>
      <c r="E621" s="270">
        <f t="shared" si="1527"/>
        <v>0</v>
      </c>
      <c r="F621" s="270">
        <f t="shared" ref="F621:G621" si="1530">I621+L621+O621+R621+U621+X621+AA621+AD621+AK621+AG621</f>
        <v>0</v>
      </c>
      <c r="G621" s="270">
        <f t="shared" si="1530"/>
        <v>0</v>
      </c>
      <c r="H621" s="252">
        <f t="shared" si="14"/>
        <v>0</v>
      </c>
      <c r="I621" s="251"/>
      <c r="J621" s="251"/>
      <c r="K621" s="252">
        <f t="shared" si="16"/>
        <v>0</v>
      </c>
      <c r="L621" s="251"/>
      <c r="M621" s="251"/>
      <c r="N621" s="252">
        <f t="shared" si="18"/>
        <v>0</v>
      </c>
      <c r="O621" s="251"/>
      <c r="P621" s="251"/>
      <c r="Q621" s="252">
        <f t="shared" si="20"/>
        <v>0</v>
      </c>
      <c r="R621" s="251"/>
      <c r="S621" s="251"/>
      <c r="T621" s="252">
        <f t="shared" si="22"/>
        <v>0</v>
      </c>
      <c r="U621" s="251"/>
      <c r="V621" s="251"/>
      <c r="W621" s="252">
        <f t="shared" si="24"/>
        <v>0</v>
      </c>
      <c r="X621" s="251"/>
      <c r="Y621" s="251"/>
      <c r="Z621" s="252">
        <f t="shared" si="26"/>
        <v>0</v>
      </c>
      <c r="AA621" s="251"/>
      <c r="AB621" s="251"/>
      <c r="AC621" s="252">
        <f t="shared" si="28"/>
        <v>0</v>
      </c>
      <c r="AD621" s="251"/>
      <c r="AE621" s="251"/>
      <c r="AF621" s="252">
        <f t="shared" si="30"/>
        <v>0</v>
      </c>
      <c r="AG621" s="251"/>
      <c r="AH621" s="251"/>
      <c r="AI621" s="255"/>
      <c r="AJ621" s="252">
        <f t="shared" si="32"/>
        <v>0</v>
      </c>
      <c r="AK621" s="251"/>
      <c r="AL621" s="251"/>
      <c r="AM621" s="251"/>
    </row>
    <row r="622" ht="15.75" hidden="1" customHeight="1" outlineLevel="2">
      <c r="A622" s="257"/>
      <c r="B622" s="258"/>
      <c r="C622" s="259"/>
      <c r="D622" s="206">
        <v>2019.0</v>
      </c>
      <c r="E622" s="270">
        <f t="shared" si="1527"/>
        <v>992.41837</v>
      </c>
      <c r="F622" s="270">
        <f t="shared" ref="F622:G622" si="1531">I622+L622+O622+R622+U622+X622+AA622+AD622+AK622+AG622</f>
        <v>992.41837</v>
      </c>
      <c r="G622" s="270">
        <f t="shared" si="1531"/>
        <v>0</v>
      </c>
      <c r="H622" s="252">
        <f t="shared" si="14"/>
        <v>0</v>
      </c>
      <c r="I622" s="251"/>
      <c r="J622" s="251"/>
      <c r="K622" s="252">
        <f t="shared" si="16"/>
        <v>0</v>
      </c>
      <c r="L622" s="251"/>
      <c r="M622" s="251"/>
      <c r="N622" s="252">
        <f t="shared" si="18"/>
        <v>0</v>
      </c>
      <c r="O622" s="251"/>
      <c r="P622" s="251"/>
      <c r="Q622" s="252">
        <f t="shared" si="20"/>
        <v>0</v>
      </c>
      <c r="R622" s="251"/>
      <c r="S622" s="251"/>
      <c r="T622" s="252">
        <f t="shared" si="22"/>
        <v>0</v>
      </c>
      <c r="U622" s="251"/>
      <c r="V622" s="251"/>
      <c r="W622" s="252">
        <f t="shared" si="24"/>
        <v>0</v>
      </c>
      <c r="X622" s="251"/>
      <c r="Y622" s="251"/>
      <c r="Z622" s="252">
        <f t="shared" si="26"/>
        <v>0</v>
      </c>
      <c r="AA622" s="251"/>
      <c r="AB622" s="251"/>
      <c r="AC622" s="252">
        <f t="shared" si="28"/>
        <v>0</v>
      </c>
      <c r="AD622" s="251"/>
      <c r="AE622" s="251"/>
      <c r="AF622" s="253">
        <f t="shared" si="30"/>
        <v>992.41837</v>
      </c>
      <c r="AG622" s="254">
        <v>992.41837</v>
      </c>
      <c r="AH622" s="251"/>
      <c r="AI622" s="256" t="s">
        <v>550</v>
      </c>
      <c r="AJ622" s="252">
        <f t="shared" si="32"/>
        <v>0</v>
      </c>
      <c r="AK622" s="251"/>
      <c r="AL622" s="251"/>
      <c r="AM622" s="251"/>
    </row>
    <row r="623" ht="15.75" hidden="1" customHeight="1" outlineLevel="2">
      <c r="A623" s="257"/>
      <c r="B623" s="258"/>
      <c r="C623" s="259"/>
      <c r="D623" s="206">
        <v>2020.0</v>
      </c>
      <c r="E623" s="270">
        <f t="shared" si="1527"/>
        <v>0</v>
      </c>
      <c r="F623" s="270">
        <f t="shared" ref="F623:G623" si="1532">I623+L623+O623+R623+U623+X623+AA623+AD623+AK623+AG623</f>
        <v>0</v>
      </c>
      <c r="G623" s="270">
        <f t="shared" si="1532"/>
        <v>0</v>
      </c>
      <c r="H623" s="252">
        <f t="shared" si="14"/>
        <v>0</v>
      </c>
      <c r="I623" s="251"/>
      <c r="J623" s="251"/>
      <c r="K623" s="252">
        <f t="shared" si="16"/>
        <v>0</v>
      </c>
      <c r="L623" s="251"/>
      <c r="M623" s="251"/>
      <c r="N623" s="252">
        <f t="shared" si="18"/>
        <v>0</v>
      </c>
      <c r="O623" s="251"/>
      <c r="P623" s="251"/>
      <c r="Q623" s="252">
        <f t="shared" si="20"/>
        <v>0</v>
      </c>
      <c r="R623" s="251"/>
      <c r="S623" s="251"/>
      <c r="T623" s="252">
        <f t="shared" si="22"/>
        <v>0</v>
      </c>
      <c r="U623" s="251"/>
      <c r="V623" s="251"/>
      <c r="W623" s="252">
        <f t="shared" si="24"/>
        <v>0</v>
      </c>
      <c r="X623" s="251"/>
      <c r="Y623" s="251"/>
      <c r="Z623" s="252">
        <f t="shared" si="26"/>
        <v>0</v>
      </c>
      <c r="AA623" s="251"/>
      <c r="AB623" s="251"/>
      <c r="AC623" s="252">
        <f t="shared" si="28"/>
        <v>0</v>
      </c>
      <c r="AD623" s="251"/>
      <c r="AE623" s="251"/>
      <c r="AF623" s="252">
        <f t="shared" si="30"/>
        <v>0</v>
      </c>
      <c r="AG623" s="251"/>
      <c r="AH623" s="251"/>
      <c r="AI623" s="255"/>
      <c r="AJ623" s="252">
        <f t="shared" si="32"/>
        <v>0</v>
      </c>
      <c r="AK623" s="251"/>
      <c r="AL623" s="251"/>
      <c r="AM623" s="251"/>
    </row>
    <row r="624" ht="15.75" hidden="1" customHeight="1" outlineLevel="2">
      <c r="A624" s="257"/>
      <c r="B624" s="258"/>
      <c r="C624" s="259"/>
      <c r="D624" s="213">
        <v>2021.0</v>
      </c>
      <c r="E624" s="270">
        <f t="shared" si="1527"/>
        <v>0</v>
      </c>
      <c r="F624" s="270">
        <f t="shared" ref="F624:G624" si="1533">I624+L624+O624+R624+U624+X624+AA624+AD624+AK624+AG624</f>
        <v>0</v>
      </c>
      <c r="G624" s="270">
        <f t="shared" si="1533"/>
        <v>0</v>
      </c>
      <c r="H624" s="252">
        <f t="shared" si="14"/>
        <v>0</v>
      </c>
      <c r="I624" s="251"/>
      <c r="J624" s="251"/>
      <c r="K624" s="252">
        <f t="shared" si="16"/>
        <v>0</v>
      </c>
      <c r="L624" s="251"/>
      <c r="M624" s="251"/>
      <c r="N624" s="252">
        <f t="shared" si="18"/>
        <v>0</v>
      </c>
      <c r="O624" s="251"/>
      <c r="P624" s="251"/>
      <c r="Q624" s="252">
        <f t="shared" si="20"/>
        <v>0</v>
      </c>
      <c r="R624" s="251"/>
      <c r="S624" s="251"/>
      <c r="T624" s="252">
        <f t="shared" si="22"/>
        <v>0</v>
      </c>
      <c r="U624" s="251"/>
      <c r="V624" s="251"/>
      <c r="W624" s="252">
        <f t="shared" si="24"/>
        <v>0</v>
      </c>
      <c r="X624" s="251"/>
      <c r="Y624" s="251"/>
      <c r="Z624" s="252">
        <f t="shared" si="26"/>
        <v>0</v>
      </c>
      <c r="AA624" s="251"/>
      <c r="AB624" s="251"/>
      <c r="AC624" s="252">
        <f t="shared" si="28"/>
        <v>0</v>
      </c>
      <c r="AD624" s="251"/>
      <c r="AE624" s="251"/>
      <c r="AF624" s="252">
        <f t="shared" si="30"/>
        <v>0</v>
      </c>
      <c r="AG624" s="251"/>
      <c r="AH624" s="251"/>
      <c r="AI624" s="255"/>
      <c r="AJ624" s="252">
        <f t="shared" si="32"/>
        <v>0</v>
      </c>
      <c r="AK624" s="251"/>
      <c r="AL624" s="251"/>
      <c r="AM624" s="251"/>
    </row>
    <row r="625" ht="15.75" hidden="1" customHeight="1" outlineLevel="1">
      <c r="A625" s="195">
        <v>73.0</v>
      </c>
      <c r="B625" s="196" t="s">
        <v>551</v>
      </c>
      <c r="C625" s="197" t="s">
        <v>552</v>
      </c>
      <c r="D625" s="198"/>
      <c r="E625" s="269">
        <f t="shared" ref="E625:G625" si="1534">SUM(E626:E632)</f>
        <v>612.14073</v>
      </c>
      <c r="F625" s="269">
        <f t="shared" si="1534"/>
        <v>612.14073</v>
      </c>
      <c r="G625" s="269">
        <f t="shared" si="1534"/>
        <v>0</v>
      </c>
      <c r="H625" s="198">
        <f t="shared" si="14"/>
        <v>0</v>
      </c>
      <c r="I625" s="198">
        <f t="shared" ref="I625:J625" si="1535">SUM(I626:I632)</f>
        <v>0</v>
      </c>
      <c r="J625" s="198">
        <f t="shared" si="1535"/>
        <v>0</v>
      </c>
      <c r="K625" s="198">
        <f t="shared" si="16"/>
        <v>0</v>
      </c>
      <c r="L625" s="198">
        <f t="shared" ref="L625:M625" si="1536">SUM(L626:L632)</f>
        <v>0</v>
      </c>
      <c r="M625" s="198">
        <f t="shared" si="1536"/>
        <v>0</v>
      </c>
      <c r="N625" s="198">
        <f t="shared" si="18"/>
        <v>496.14073</v>
      </c>
      <c r="O625" s="198">
        <f t="shared" ref="O625:P625" si="1537">SUM(O626:O632)</f>
        <v>496.14073</v>
      </c>
      <c r="P625" s="198">
        <f t="shared" si="1537"/>
        <v>0</v>
      </c>
      <c r="Q625" s="198">
        <f t="shared" si="20"/>
        <v>0</v>
      </c>
      <c r="R625" s="198">
        <f t="shared" ref="R625:S625" si="1538">SUM(R626:R632)</f>
        <v>0</v>
      </c>
      <c r="S625" s="198">
        <f t="shared" si="1538"/>
        <v>0</v>
      </c>
      <c r="T625" s="198">
        <f t="shared" si="22"/>
        <v>0</v>
      </c>
      <c r="U625" s="198">
        <f t="shared" ref="U625:V625" si="1539">SUM(U626:U632)</f>
        <v>0</v>
      </c>
      <c r="V625" s="198">
        <f t="shared" si="1539"/>
        <v>0</v>
      </c>
      <c r="W625" s="198">
        <f t="shared" si="24"/>
        <v>0</v>
      </c>
      <c r="X625" s="198">
        <f t="shared" ref="X625:Y625" si="1540">SUM(X626:X632)</f>
        <v>0</v>
      </c>
      <c r="Y625" s="198">
        <f t="shared" si="1540"/>
        <v>0</v>
      </c>
      <c r="Z625" s="198">
        <f t="shared" si="26"/>
        <v>0</v>
      </c>
      <c r="AA625" s="198">
        <f t="shared" ref="AA625:AB625" si="1541">SUM(AA626:AA632)</f>
        <v>0</v>
      </c>
      <c r="AB625" s="198">
        <f t="shared" si="1541"/>
        <v>0</v>
      </c>
      <c r="AC625" s="198">
        <f t="shared" si="28"/>
        <v>0</v>
      </c>
      <c r="AD625" s="198">
        <f t="shared" ref="AD625:AE625" si="1542">SUM(AD626:AD632)</f>
        <v>0</v>
      </c>
      <c r="AE625" s="198">
        <f t="shared" si="1542"/>
        <v>0</v>
      </c>
      <c r="AF625" s="198">
        <f t="shared" si="30"/>
        <v>0</v>
      </c>
      <c r="AG625" s="200">
        <f t="shared" ref="AG625:AH625" si="1543">SUM(AG626:AG632)</f>
        <v>0</v>
      </c>
      <c r="AH625" s="200">
        <f t="shared" si="1543"/>
        <v>0</v>
      </c>
      <c r="AI625" s="201"/>
      <c r="AJ625" s="202">
        <f t="shared" si="32"/>
        <v>116</v>
      </c>
      <c r="AK625" s="200">
        <f t="shared" ref="AK625:AL625" si="1544">SUM(AK626:AK632)</f>
        <v>116</v>
      </c>
      <c r="AL625" s="200">
        <f t="shared" si="1544"/>
        <v>0</v>
      </c>
      <c r="AM625" s="200"/>
    </row>
    <row r="626" ht="15.75" hidden="1" customHeight="1" outlineLevel="2">
      <c r="A626" s="257"/>
      <c r="B626" s="258"/>
      <c r="C626" s="259"/>
      <c r="D626" s="206">
        <v>2015.0</v>
      </c>
      <c r="E626" s="270">
        <f t="shared" ref="E626:E632" si="1546">SUM(F626:G626)</f>
        <v>0</v>
      </c>
      <c r="F626" s="270">
        <f t="shared" ref="F626:G626" si="1545">I626+L626+O626+R626+U626+X626+AA626+AD626+AK626+AG626</f>
        <v>0</v>
      </c>
      <c r="G626" s="270">
        <f t="shared" si="1545"/>
        <v>0</v>
      </c>
      <c r="H626" s="252">
        <f t="shared" si="14"/>
        <v>0</v>
      </c>
      <c r="I626" s="251"/>
      <c r="J626" s="251"/>
      <c r="K626" s="252">
        <f t="shared" si="16"/>
        <v>0</v>
      </c>
      <c r="L626" s="251"/>
      <c r="M626" s="251"/>
      <c r="N626" s="252">
        <f t="shared" si="18"/>
        <v>0</v>
      </c>
      <c r="O626" s="251"/>
      <c r="P626" s="251"/>
      <c r="Q626" s="252">
        <f t="shared" si="20"/>
        <v>0</v>
      </c>
      <c r="R626" s="251"/>
      <c r="S626" s="251"/>
      <c r="T626" s="252">
        <f t="shared" si="22"/>
        <v>0</v>
      </c>
      <c r="U626" s="251"/>
      <c r="V626" s="251"/>
      <c r="W626" s="252">
        <f t="shared" si="24"/>
        <v>0</v>
      </c>
      <c r="X626" s="251"/>
      <c r="Y626" s="251"/>
      <c r="Z626" s="252">
        <f t="shared" si="26"/>
        <v>0</v>
      </c>
      <c r="AA626" s="251"/>
      <c r="AB626" s="251"/>
      <c r="AC626" s="252">
        <f t="shared" si="28"/>
        <v>0</v>
      </c>
      <c r="AD626" s="251"/>
      <c r="AE626" s="251"/>
      <c r="AF626" s="252">
        <f t="shared" si="30"/>
        <v>0</v>
      </c>
      <c r="AG626" s="251"/>
      <c r="AH626" s="251"/>
      <c r="AI626" s="255"/>
      <c r="AJ626" s="252">
        <f t="shared" si="32"/>
        <v>0</v>
      </c>
      <c r="AK626" s="251"/>
      <c r="AL626" s="251"/>
      <c r="AM626" s="251"/>
    </row>
    <row r="627" ht="15.75" hidden="1" customHeight="1" outlineLevel="2">
      <c r="A627" s="257"/>
      <c r="B627" s="258"/>
      <c r="C627" s="259"/>
      <c r="D627" s="206">
        <v>2016.0</v>
      </c>
      <c r="E627" s="270">
        <f t="shared" si="1546"/>
        <v>0</v>
      </c>
      <c r="F627" s="270">
        <f t="shared" ref="F627:G627" si="1547">I627+L627+O627+R627+U627+X627+AA627+AD627+AK627+AG627</f>
        <v>0</v>
      </c>
      <c r="G627" s="270">
        <f t="shared" si="1547"/>
        <v>0</v>
      </c>
      <c r="H627" s="252">
        <f t="shared" si="14"/>
        <v>0</v>
      </c>
      <c r="I627" s="251"/>
      <c r="J627" s="251"/>
      <c r="K627" s="252">
        <f t="shared" si="16"/>
        <v>0</v>
      </c>
      <c r="L627" s="251"/>
      <c r="M627" s="251"/>
      <c r="N627" s="252">
        <f t="shared" si="18"/>
        <v>0</v>
      </c>
      <c r="O627" s="251"/>
      <c r="P627" s="251"/>
      <c r="Q627" s="252">
        <f t="shared" si="20"/>
        <v>0</v>
      </c>
      <c r="R627" s="251"/>
      <c r="S627" s="251"/>
      <c r="T627" s="252">
        <f t="shared" si="22"/>
        <v>0</v>
      </c>
      <c r="U627" s="251"/>
      <c r="V627" s="251"/>
      <c r="W627" s="252">
        <f t="shared" si="24"/>
        <v>0</v>
      </c>
      <c r="X627" s="251"/>
      <c r="Y627" s="251"/>
      <c r="Z627" s="252">
        <f t="shared" si="26"/>
        <v>0</v>
      </c>
      <c r="AA627" s="251"/>
      <c r="AB627" s="251"/>
      <c r="AC627" s="252">
        <f t="shared" si="28"/>
        <v>0</v>
      </c>
      <c r="AD627" s="251"/>
      <c r="AE627" s="251"/>
      <c r="AF627" s="252">
        <f t="shared" si="30"/>
        <v>0</v>
      </c>
      <c r="AG627" s="251"/>
      <c r="AH627" s="251"/>
      <c r="AI627" s="255"/>
      <c r="AJ627" s="252">
        <f t="shared" si="32"/>
        <v>0</v>
      </c>
      <c r="AK627" s="251"/>
      <c r="AL627" s="251"/>
      <c r="AM627" s="251"/>
    </row>
    <row r="628" ht="15.75" hidden="1" customHeight="1" outlineLevel="2">
      <c r="A628" s="257"/>
      <c r="B628" s="258"/>
      <c r="C628" s="259"/>
      <c r="D628" s="206">
        <v>2017.0</v>
      </c>
      <c r="E628" s="270">
        <f t="shared" si="1546"/>
        <v>510.14073</v>
      </c>
      <c r="F628" s="270">
        <f t="shared" ref="F628:G628" si="1548">I628+L628+O628+R628+U628+X628+AA628+AD628+AK628+AG628</f>
        <v>510.14073</v>
      </c>
      <c r="G628" s="270">
        <f t="shared" si="1548"/>
        <v>0</v>
      </c>
      <c r="H628" s="252">
        <f t="shared" si="14"/>
        <v>0</v>
      </c>
      <c r="I628" s="251"/>
      <c r="J628" s="251"/>
      <c r="K628" s="252">
        <f t="shared" si="16"/>
        <v>0</v>
      </c>
      <c r="L628" s="251"/>
      <c r="M628" s="251"/>
      <c r="N628" s="253">
        <f t="shared" si="18"/>
        <v>496.14073</v>
      </c>
      <c r="O628" s="254">
        <v>496.14073</v>
      </c>
      <c r="P628" s="251"/>
      <c r="Q628" s="252">
        <f t="shared" si="20"/>
        <v>0</v>
      </c>
      <c r="R628" s="251"/>
      <c r="S628" s="251"/>
      <c r="T628" s="252">
        <f t="shared" si="22"/>
        <v>0</v>
      </c>
      <c r="U628" s="251"/>
      <c r="V628" s="251"/>
      <c r="W628" s="252">
        <f t="shared" si="24"/>
        <v>0</v>
      </c>
      <c r="X628" s="251"/>
      <c r="Y628" s="251"/>
      <c r="Z628" s="252">
        <f t="shared" si="26"/>
        <v>0</v>
      </c>
      <c r="AA628" s="251"/>
      <c r="AB628" s="251"/>
      <c r="AC628" s="252">
        <f t="shared" si="28"/>
        <v>0</v>
      </c>
      <c r="AD628" s="251"/>
      <c r="AE628" s="251"/>
      <c r="AF628" s="252">
        <f t="shared" si="30"/>
        <v>0</v>
      </c>
      <c r="AG628" s="251"/>
      <c r="AH628" s="251"/>
      <c r="AI628" s="255"/>
      <c r="AJ628" s="253">
        <f t="shared" si="32"/>
        <v>14</v>
      </c>
      <c r="AK628" s="254">
        <v>14.0</v>
      </c>
      <c r="AL628" s="251"/>
      <c r="AM628" s="251"/>
    </row>
    <row r="629" ht="15.75" hidden="1" customHeight="1" outlineLevel="2">
      <c r="A629" s="257"/>
      <c r="B629" s="258"/>
      <c r="C629" s="259"/>
      <c r="D629" s="206">
        <v>2018.0</v>
      </c>
      <c r="E629" s="270">
        <f t="shared" si="1546"/>
        <v>62</v>
      </c>
      <c r="F629" s="270">
        <f t="shared" ref="F629:G629" si="1549">I629+L629+O629+R629+U629+X629+AA629+AD629+AK629+AG629</f>
        <v>62</v>
      </c>
      <c r="G629" s="270">
        <f t="shared" si="1549"/>
        <v>0</v>
      </c>
      <c r="H629" s="252">
        <f t="shared" si="14"/>
        <v>0</v>
      </c>
      <c r="I629" s="251"/>
      <c r="J629" s="251"/>
      <c r="K629" s="252">
        <f t="shared" si="16"/>
        <v>0</v>
      </c>
      <c r="L629" s="251"/>
      <c r="M629" s="251"/>
      <c r="N629" s="252">
        <f t="shared" si="18"/>
        <v>0</v>
      </c>
      <c r="O629" s="251"/>
      <c r="P629" s="251"/>
      <c r="Q629" s="252">
        <f t="shared" si="20"/>
        <v>0</v>
      </c>
      <c r="R629" s="251"/>
      <c r="S629" s="251"/>
      <c r="T629" s="252">
        <f t="shared" si="22"/>
        <v>0</v>
      </c>
      <c r="U629" s="251"/>
      <c r="V629" s="251"/>
      <c r="W629" s="252">
        <f t="shared" si="24"/>
        <v>0</v>
      </c>
      <c r="X629" s="251"/>
      <c r="Y629" s="251"/>
      <c r="Z629" s="252">
        <f t="shared" si="26"/>
        <v>0</v>
      </c>
      <c r="AA629" s="251"/>
      <c r="AB629" s="251"/>
      <c r="AC629" s="252">
        <f t="shared" si="28"/>
        <v>0</v>
      </c>
      <c r="AD629" s="251"/>
      <c r="AE629" s="251"/>
      <c r="AF629" s="252">
        <f t="shared" si="30"/>
        <v>0</v>
      </c>
      <c r="AG629" s="251"/>
      <c r="AH629" s="251"/>
      <c r="AI629" s="255"/>
      <c r="AJ629" s="253">
        <f t="shared" si="32"/>
        <v>62</v>
      </c>
      <c r="AK629" s="254">
        <f>51.5+10.5</f>
        <v>62</v>
      </c>
      <c r="AL629" s="251"/>
      <c r="AM629" s="251"/>
    </row>
    <row r="630" ht="15.75" hidden="1" customHeight="1" outlineLevel="2">
      <c r="A630" s="257"/>
      <c r="B630" s="258"/>
      <c r="C630" s="259"/>
      <c r="D630" s="206">
        <v>2019.0</v>
      </c>
      <c r="E630" s="270">
        <f t="shared" si="1546"/>
        <v>0</v>
      </c>
      <c r="F630" s="270">
        <f t="shared" ref="F630:G630" si="1550">I630+L630+O630+R630+U630+X630+AA630+AD630+AK630+AG630</f>
        <v>0</v>
      </c>
      <c r="G630" s="270">
        <f t="shared" si="1550"/>
        <v>0</v>
      </c>
      <c r="H630" s="252">
        <f t="shared" si="14"/>
        <v>0</v>
      </c>
      <c r="I630" s="251"/>
      <c r="J630" s="251"/>
      <c r="K630" s="252">
        <f t="shared" si="16"/>
        <v>0</v>
      </c>
      <c r="L630" s="251"/>
      <c r="M630" s="251"/>
      <c r="N630" s="252">
        <f t="shared" si="18"/>
        <v>0</v>
      </c>
      <c r="O630" s="251"/>
      <c r="P630" s="251"/>
      <c r="Q630" s="252">
        <f t="shared" si="20"/>
        <v>0</v>
      </c>
      <c r="R630" s="251"/>
      <c r="S630" s="251"/>
      <c r="T630" s="252">
        <f t="shared" si="22"/>
        <v>0</v>
      </c>
      <c r="U630" s="251"/>
      <c r="V630" s="251"/>
      <c r="W630" s="252">
        <f t="shared" si="24"/>
        <v>0</v>
      </c>
      <c r="X630" s="251"/>
      <c r="Y630" s="251"/>
      <c r="Z630" s="252">
        <f t="shared" si="26"/>
        <v>0</v>
      </c>
      <c r="AA630" s="251"/>
      <c r="AB630" s="251"/>
      <c r="AC630" s="252">
        <f t="shared" si="28"/>
        <v>0</v>
      </c>
      <c r="AD630" s="251"/>
      <c r="AE630" s="251"/>
      <c r="AF630" s="252">
        <f t="shared" si="30"/>
        <v>0</v>
      </c>
      <c r="AG630" s="251"/>
      <c r="AH630" s="251"/>
      <c r="AI630" s="255"/>
      <c r="AJ630" s="252">
        <f t="shared" si="32"/>
        <v>0</v>
      </c>
      <c r="AK630" s="251"/>
      <c r="AL630" s="251"/>
      <c r="AM630" s="251"/>
    </row>
    <row r="631" ht="15.75" hidden="1" customHeight="1" outlineLevel="2">
      <c r="A631" s="257"/>
      <c r="B631" s="258"/>
      <c r="C631" s="259"/>
      <c r="D631" s="206">
        <v>2020.0</v>
      </c>
      <c r="E631" s="270">
        <f t="shared" si="1546"/>
        <v>40</v>
      </c>
      <c r="F631" s="270">
        <f t="shared" ref="F631:G631" si="1551">I631+L631+O631+R631+U631+X631+AA631+AD631+AK631+AG631</f>
        <v>40</v>
      </c>
      <c r="G631" s="270">
        <f t="shared" si="1551"/>
        <v>0</v>
      </c>
      <c r="H631" s="252">
        <f t="shared" si="14"/>
        <v>0</v>
      </c>
      <c r="I631" s="251"/>
      <c r="J631" s="251"/>
      <c r="K631" s="252">
        <f t="shared" si="16"/>
        <v>0</v>
      </c>
      <c r="L631" s="251"/>
      <c r="M631" s="251"/>
      <c r="N631" s="252">
        <f t="shared" si="18"/>
        <v>0</v>
      </c>
      <c r="O631" s="251"/>
      <c r="P631" s="251"/>
      <c r="Q631" s="252">
        <f t="shared" si="20"/>
        <v>0</v>
      </c>
      <c r="R631" s="251"/>
      <c r="S631" s="251"/>
      <c r="T631" s="252">
        <f t="shared" si="22"/>
        <v>0</v>
      </c>
      <c r="U631" s="251"/>
      <c r="V631" s="251"/>
      <c r="W631" s="252">
        <f t="shared" si="24"/>
        <v>0</v>
      </c>
      <c r="X631" s="251"/>
      <c r="Y631" s="251"/>
      <c r="Z631" s="252">
        <f t="shared" si="26"/>
        <v>0</v>
      </c>
      <c r="AA631" s="251"/>
      <c r="AB631" s="251"/>
      <c r="AC631" s="252">
        <f t="shared" si="28"/>
        <v>0</v>
      </c>
      <c r="AD631" s="251"/>
      <c r="AE631" s="251"/>
      <c r="AF631" s="252">
        <f t="shared" si="30"/>
        <v>0</v>
      </c>
      <c r="AG631" s="251"/>
      <c r="AH631" s="251"/>
      <c r="AI631" s="255"/>
      <c r="AJ631" s="253">
        <f t="shared" si="32"/>
        <v>40</v>
      </c>
      <c r="AK631" s="254">
        <v>40.0</v>
      </c>
      <c r="AL631" s="251"/>
      <c r="AM631" s="251"/>
    </row>
    <row r="632" ht="15.75" hidden="1" customHeight="1" outlineLevel="2">
      <c r="A632" s="257"/>
      <c r="B632" s="258"/>
      <c r="C632" s="259"/>
      <c r="D632" s="213">
        <v>2021.0</v>
      </c>
      <c r="E632" s="270">
        <f t="shared" si="1546"/>
        <v>0</v>
      </c>
      <c r="F632" s="270">
        <f t="shared" ref="F632:G632" si="1552">I632+L632+O632+R632+U632+X632+AA632+AD632+AK632+AG632</f>
        <v>0</v>
      </c>
      <c r="G632" s="270">
        <f t="shared" si="1552"/>
        <v>0</v>
      </c>
      <c r="H632" s="252">
        <f t="shared" si="14"/>
        <v>0</v>
      </c>
      <c r="I632" s="251"/>
      <c r="J632" s="251"/>
      <c r="K632" s="252">
        <f t="shared" si="16"/>
        <v>0</v>
      </c>
      <c r="L632" s="251"/>
      <c r="M632" s="251"/>
      <c r="N632" s="252">
        <f t="shared" si="18"/>
        <v>0</v>
      </c>
      <c r="O632" s="251"/>
      <c r="P632" s="251"/>
      <c r="Q632" s="252">
        <f t="shared" si="20"/>
        <v>0</v>
      </c>
      <c r="R632" s="251"/>
      <c r="S632" s="251"/>
      <c r="T632" s="252">
        <f t="shared" si="22"/>
        <v>0</v>
      </c>
      <c r="U632" s="251"/>
      <c r="V632" s="251"/>
      <c r="W632" s="252">
        <f t="shared" si="24"/>
        <v>0</v>
      </c>
      <c r="X632" s="251"/>
      <c r="Y632" s="251"/>
      <c r="Z632" s="252">
        <f t="shared" si="26"/>
        <v>0</v>
      </c>
      <c r="AA632" s="251"/>
      <c r="AB632" s="251"/>
      <c r="AC632" s="252">
        <f t="shared" si="28"/>
        <v>0</v>
      </c>
      <c r="AD632" s="251"/>
      <c r="AE632" s="251"/>
      <c r="AF632" s="252">
        <f t="shared" si="30"/>
        <v>0</v>
      </c>
      <c r="AG632" s="251"/>
      <c r="AH632" s="251"/>
      <c r="AI632" s="255"/>
      <c r="AJ632" s="252">
        <f t="shared" si="32"/>
        <v>0</v>
      </c>
      <c r="AK632" s="251"/>
      <c r="AL632" s="251"/>
      <c r="AM632" s="251"/>
    </row>
    <row r="633" ht="15.75" hidden="1" customHeight="1" outlineLevel="1">
      <c r="A633" s="195">
        <v>74.0</v>
      </c>
      <c r="B633" s="196" t="s">
        <v>553</v>
      </c>
      <c r="C633" s="197" t="s">
        <v>554</v>
      </c>
      <c r="D633" s="198"/>
      <c r="E633" s="269">
        <f t="shared" ref="E633:G633" si="1553">SUM(E634:E640)</f>
        <v>1370.0709</v>
      </c>
      <c r="F633" s="269">
        <f t="shared" si="1553"/>
        <v>1370.0709</v>
      </c>
      <c r="G633" s="269">
        <f t="shared" si="1553"/>
        <v>0</v>
      </c>
      <c r="H633" s="198">
        <f t="shared" si="14"/>
        <v>0</v>
      </c>
      <c r="I633" s="198">
        <f t="shared" ref="I633:J633" si="1554">SUM(I634:I640)</f>
        <v>0</v>
      </c>
      <c r="J633" s="198">
        <f t="shared" si="1554"/>
        <v>0</v>
      </c>
      <c r="K633" s="198">
        <f t="shared" si="16"/>
        <v>0</v>
      </c>
      <c r="L633" s="198">
        <f t="shared" ref="L633:M633" si="1555">SUM(L634:L640)</f>
        <v>0</v>
      </c>
      <c r="M633" s="198">
        <f t="shared" si="1555"/>
        <v>0</v>
      </c>
      <c r="N633" s="198">
        <f t="shared" si="18"/>
        <v>0</v>
      </c>
      <c r="O633" s="198">
        <f t="shared" ref="O633:P633" si="1556">SUM(O634:O640)</f>
        <v>0</v>
      </c>
      <c r="P633" s="198">
        <f t="shared" si="1556"/>
        <v>0</v>
      </c>
      <c r="Q633" s="198">
        <f t="shared" si="20"/>
        <v>0</v>
      </c>
      <c r="R633" s="198">
        <f t="shared" ref="R633:S633" si="1557">SUM(R634:R640)</f>
        <v>0</v>
      </c>
      <c r="S633" s="198">
        <f t="shared" si="1557"/>
        <v>0</v>
      </c>
      <c r="T633" s="198">
        <f t="shared" si="22"/>
        <v>248.90458</v>
      </c>
      <c r="U633" s="198">
        <f t="shared" ref="U633:V633" si="1558">SUM(U634:U640)</f>
        <v>248.90458</v>
      </c>
      <c r="V633" s="198">
        <f t="shared" si="1558"/>
        <v>0</v>
      </c>
      <c r="W633" s="198">
        <f t="shared" si="24"/>
        <v>0</v>
      </c>
      <c r="X633" s="198">
        <f t="shared" ref="X633:Y633" si="1559">SUM(X634:X640)</f>
        <v>0</v>
      </c>
      <c r="Y633" s="198">
        <f t="shared" si="1559"/>
        <v>0</v>
      </c>
      <c r="Z633" s="198">
        <f t="shared" si="26"/>
        <v>0</v>
      </c>
      <c r="AA633" s="198">
        <f t="shared" ref="AA633:AB633" si="1560">SUM(AA634:AA640)</f>
        <v>0</v>
      </c>
      <c r="AB633" s="198">
        <f t="shared" si="1560"/>
        <v>0</v>
      </c>
      <c r="AC633" s="198">
        <f t="shared" si="28"/>
        <v>0</v>
      </c>
      <c r="AD633" s="198">
        <f t="shared" ref="AD633:AE633" si="1561">SUM(AD634:AD640)</f>
        <v>0</v>
      </c>
      <c r="AE633" s="198">
        <f t="shared" si="1561"/>
        <v>0</v>
      </c>
      <c r="AF633" s="198">
        <f t="shared" si="30"/>
        <v>830.89432</v>
      </c>
      <c r="AG633" s="200">
        <f t="shared" ref="AG633:AH633" si="1562">SUM(AG634:AG640)</f>
        <v>830.89432</v>
      </c>
      <c r="AH633" s="200">
        <f t="shared" si="1562"/>
        <v>0</v>
      </c>
      <c r="AI633" s="201"/>
      <c r="AJ633" s="202">
        <f t="shared" si="32"/>
        <v>290.272</v>
      </c>
      <c r="AK633" s="200">
        <f t="shared" ref="AK633:AL633" si="1563">SUM(AK634:AK640)</f>
        <v>290.272</v>
      </c>
      <c r="AL633" s="200">
        <f t="shared" si="1563"/>
        <v>0</v>
      </c>
      <c r="AM633" s="200"/>
    </row>
    <row r="634" ht="15.75" hidden="1" customHeight="1" outlineLevel="2">
      <c r="A634" s="257"/>
      <c r="B634" s="258"/>
      <c r="C634" s="259"/>
      <c r="D634" s="206">
        <v>2015.0</v>
      </c>
      <c r="E634" s="270">
        <f t="shared" ref="E634:E640" si="1565">SUM(F634:G634)</f>
        <v>0</v>
      </c>
      <c r="F634" s="270">
        <f t="shared" ref="F634:G634" si="1564">I634+L634+O634+R634+U634+X634+AA634+AD634+AK634+AG634</f>
        <v>0</v>
      </c>
      <c r="G634" s="270">
        <f t="shared" si="1564"/>
        <v>0</v>
      </c>
      <c r="H634" s="252">
        <f t="shared" si="14"/>
        <v>0</v>
      </c>
      <c r="I634" s="251"/>
      <c r="J634" s="251"/>
      <c r="K634" s="252">
        <f t="shared" si="16"/>
        <v>0</v>
      </c>
      <c r="L634" s="251"/>
      <c r="M634" s="251"/>
      <c r="N634" s="252">
        <f t="shared" si="18"/>
        <v>0</v>
      </c>
      <c r="O634" s="251"/>
      <c r="P634" s="251"/>
      <c r="Q634" s="252">
        <f t="shared" si="20"/>
        <v>0</v>
      </c>
      <c r="R634" s="251"/>
      <c r="S634" s="251"/>
      <c r="T634" s="252">
        <f t="shared" si="22"/>
        <v>0</v>
      </c>
      <c r="U634" s="251"/>
      <c r="V634" s="251"/>
      <c r="W634" s="252">
        <f t="shared" si="24"/>
        <v>0</v>
      </c>
      <c r="X634" s="251"/>
      <c r="Y634" s="251"/>
      <c r="Z634" s="252">
        <f t="shared" si="26"/>
        <v>0</v>
      </c>
      <c r="AA634" s="251"/>
      <c r="AB634" s="251"/>
      <c r="AC634" s="252">
        <f t="shared" si="28"/>
        <v>0</v>
      </c>
      <c r="AD634" s="251"/>
      <c r="AE634" s="251"/>
      <c r="AF634" s="252">
        <f t="shared" si="30"/>
        <v>0</v>
      </c>
      <c r="AG634" s="251"/>
      <c r="AH634" s="251"/>
      <c r="AI634" s="255"/>
      <c r="AJ634" s="252">
        <f t="shared" si="32"/>
        <v>0</v>
      </c>
      <c r="AK634" s="251"/>
      <c r="AL634" s="251"/>
      <c r="AM634" s="251"/>
    </row>
    <row r="635" ht="15.75" hidden="1" customHeight="1" outlineLevel="2">
      <c r="A635" s="257"/>
      <c r="B635" s="258"/>
      <c r="C635" s="259"/>
      <c r="D635" s="206">
        <v>2016.0</v>
      </c>
      <c r="E635" s="270">
        <f t="shared" si="1565"/>
        <v>12.92</v>
      </c>
      <c r="F635" s="270">
        <f t="shared" ref="F635:G635" si="1566">I635+L635+O635+R635+U635+X635+AA635+AD635+AK635+AG635</f>
        <v>12.92</v>
      </c>
      <c r="G635" s="270">
        <f t="shared" si="1566"/>
        <v>0</v>
      </c>
      <c r="H635" s="252">
        <f t="shared" si="14"/>
        <v>0</v>
      </c>
      <c r="I635" s="251"/>
      <c r="J635" s="251"/>
      <c r="K635" s="252">
        <f t="shared" si="16"/>
        <v>0</v>
      </c>
      <c r="L635" s="251"/>
      <c r="M635" s="251"/>
      <c r="N635" s="252">
        <f t="shared" si="18"/>
        <v>0</v>
      </c>
      <c r="O635" s="251"/>
      <c r="P635" s="251"/>
      <c r="Q635" s="252">
        <f t="shared" si="20"/>
        <v>0</v>
      </c>
      <c r="R635" s="251"/>
      <c r="S635" s="251"/>
      <c r="T635" s="252">
        <f t="shared" si="22"/>
        <v>0</v>
      </c>
      <c r="U635" s="251"/>
      <c r="V635" s="251"/>
      <c r="W635" s="252">
        <f t="shared" si="24"/>
        <v>0</v>
      </c>
      <c r="X635" s="251"/>
      <c r="Y635" s="251"/>
      <c r="Z635" s="252">
        <f t="shared" si="26"/>
        <v>0</v>
      </c>
      <c r="AA635" s="251"/>
      <c r="AB635" s="251"/>
      <c r="AC635" s="252">
        <f t="shared" si="28"/>
        <v>0</v>
      </c>
      <c r="AD635" s="251"/>
      <c r="AE635" s="251"/>
      <c r="AF635" s="252">
        <f t="shared" si="30"/>
        <v>0</v>
      </c>
      <c r="AG635" s="251"/>
      <c r="AH635" s="251"/>
      <c r="AI635" s="255"/>
      <c r="AJ635" s="253">
        <f t="shared" si="32"/>
        <v>12.92</v>
      </c>
      <c r="AK635" s="254">
        <v>12.92</v>
      </c>
      <c r="AL635" s="251"/>
      <c r="AM635" s="251"/>
    </row>
    <row r="636" ht="15.75" hidden="1" customHeight="1" outlineLevel="2">
      <c r="A636" s="257"/>
      <c r="B636" s="258"/>
      <c r="C636" s="259"/>
      <c r="D636" s="206">
        <v>2017.0</v>
      </c>
      <c r="E636" s="270">
        <f t="shared" si="1565"/>
        <v>0</v>
      </c>
      <c r="F636" s="270">
        <f t="shared" ref="F636:G636" si="1567">I636+L636+O636+R636+U636+X636+AA636+AD636+AK636+AG636</f>
        <v>0</v>
      </c>
      <c r="G636" s="270">
        <f t="shared" si="1567"/>
        <v>0</v>
      </c>
      <c r="H636" s="252">
        <f t="shared" si="14"/>
        <v>0</v>
      </c>
      <c r="I636" s="251"/>
      <c r="J636" s="251"/>
      <c r="K636" s="252">
        <f t="shared" si="16"/>
        <v>0</v>
      </c>
      <c r="L636" s="251"/>
      <c r="M636" s="251"/>
      <c r="N636" s="252">
        <f t="shared" si="18"/>
        <v>0</v>
      </c>
      <c r="O636" s="251"/>
      <c r="P636" s="251"/>
      <c r="Q636" s="252">
        <f t="shared" si="20"/>
        <v>0</v>
      </c>
      <c r="R636" s="251"/>
      <c r="S636" s="251"/>
      <c r="T636" s="252">
        <f t="shared" si="22"/>
        <v>0</v>
      </c>
      <c r="U636" s="251"/>
      <c r="V636" s="251"/>
      <c r="W636" s="252">
        <f t="shared" si="24"/>
        <v>0</v>
      </c>
      <c r="X636" s="251"/>
      <c r="Y636" s="251"/>
      <c r="Z636" s="252">
        <f t="shared" si="26"/>
        <v>0</v>
      </c>
      <c r="AA636" s="251"/>
      <c r="AB636" s="251"/>
      <c r="AC636" s="252">
        <f t="shared" si="28"/>
        <v>0</v>
      </c>
      <c r="AD636" s="251"/>
      <c r="AE636" s="251"/>
      <c r="AF636" s="252">
        <f t="shared" si="30"/>
        <v>0</v>
      </c>
      <c r="AG636" s="251"/>
      <c r="AH636" s="251"/>
      <c r="AI636" s="255"/>
      <c r="AJ636" s="252">
        <f t="shared" si="32"/>
        <v>0</v>
      </c>
      <c r="AK636" s="251"/>
      <c r="AL636" s="251"/>
      <c r="AM636" s="251"/>
    </row>
    <row r="637" ht="15.75" hidden="1" customHeight="1" outlineLevel="2">
      <c r="A637" s="257"/>
      <c r="B637" s="258"/>
      <c r="C637" s="259"/>
      <c r="D637" s="206">
        <v>2018.0</v>
      </c>
      <c r="E637" s="270">
        <f t="shared" si="1565"/>
        <v>349.72333</v>
      </c>
      <c r="F637" s="270">
        <f t="shared" ref="F637:G637" si="1568">I637+L637+O637+R637+U637+X637+AA637+AD637+AK637+AG637</f>
        <v>349.72333</v>
      </c>
      <c r="G637" s="270">
        <f t="shared" si="1568"/>
        <v>0</v>
      </c>
      <c r="H637" s="252">
        <f t="shared" si="14"/>
        <v>0</v>
      </c>
      <c r="I637" s="251"/>
      <c r="J637" s="251"/>
      <c r="K637" s="252">
        <f t="shared" si="16"/>
        <v>0</v>
      </c>
      <c r="L637" s="251"/>
      <c r="M637" s="251"/>
      <c r="N637" s="252">
        <f t="shared" si="18"/>
        <v>0</v>
      </c>
      <c r="O637" s="251"/>
      <c r="P637" s="251"/>
      <c r="Q637" s="252">
        <f t="shared" si="20"/>
        <v>0</v>
      </c>
      <c r="R637" s="251"/>
      <c r="S637" s="251"/>
      <c r="T637" s="252">
        <f t="shared" si="22"/>
        <v>0</v>
      </c>
      <c r="U637" s="251"/>
      <c r="V637" s="251"/>
      <c r="W637" s="252">
        <f t="shared" si="24"/>
        <v>0</v>
      </c>
      <c r="X637" s="251"/>
      <c r="Y637" s="251"/>
      <c r="Z637" s="252">
        <f t="shared" si="26"/>
        <v>0</v>
      </c>
      <c r="AA637" s="251"/>
      <c r="AB637" s="251"/>
      <c r="AC637" s="252">
        <f t="shared" si="28"/>
        <v>0</v>
      </c>
      <c r="AD637" s="251"/>
      <c r="AE637" s="251"/>
      <c r="AF637" s="253">
        <f t="shared" si="30"/>
        <v>339.22333</v>
      </c>
      <c r="AG637" s="254">
        <v>339.22333</v>
      </c>
      <c r="AH637" s="251"/>
      <c r="AI637" s="256" t="s">
        <v>238</v>
      </c>
      <c r="AJ637" s="253">
        <f t="shared" si="32"/>
        <v>10.5</v>
      </c>
      <c r="AK637" s="254">
        <v>10.5</v>
      </c>
      <c r="AL637" s="251"/>
      <c r="AM637" s="251"/>
    </row>
    <row r="638" ht="15.75" hidden="1" customHeight="1" outlineLevel="2">
      <c r="A638" s="257"/>
      <c r="B638" s="258"/>
      <c r="C638" s="259"/>
      <c r="D638" s="206">
        <v>2019.0</v>
      </c>
      <c r="E638" s="270">
        <f t="shared" si="1565"/>
        <v>983.42757</v>
      </c>
      <c r="F638" s="270">
        <f t="shared" ref="F638:G638" si="1569">I638+L638+O638+R638+U638+X638+AA638+AD638+AK638+AG638</f>
        <v>983.42757</v>
      </c>
      <c r="G638" s="270">
        <f t="shared" si="1569"/>
        <v>0</v>
      </c>
      <c r="H638" s="252">
        <f t="shared" si="14"/>
        <v>0</v>
      </c>
      <c r="I638" s="251"/>
      <c r="J638" s="251"/>
      <c r="K638" s="252">
        <f t="shared" si="16"/>
        <v>0</v>
      </c>
      <c r="L638" s="251"/>
      <c r="M638" s="251"/>
      <c r="N638" s="252">
        <f t="shared" si="18"/>
        <v>0</v>
      </c>
      <c r="O638" s="251"/>
      <c r="P638" s="251"/>
      <c r="Q638" s="252">
        <f t="shared" si="20"/>
        <v>0</v>
      </c>
      <c r="R638" s="251"/>
      <c r="S638" s="251"/>
      <c r="T638" s="253">
        <f t="shared" si="22"/>
        <v>248.90458</v>
      </c>
      <c r="U638" s="254">
        <v>248.90458</v>
      </c>
      <c r="V638" s="251"/>
      <c r="W638" s="252">
        <f t="shared" si="24"/>
        <v>0</v>
      </c>
      <c r="X638" s="251"/>
      <c r="Y638" s="251"/>
      <c r="Z638" s="252">
        <f t="shared" si="26"/>
        <v>0</v>
      </c>
      <c r="AA638" s="251"/>
      <c r="AB638" s="251"/>
      <c r="AC638" s="252">
        <f t="shared" si="28"/>
        <v>0</v>
      </c>
      <c r="AD638" s="251"/>
      <c r="AE638" s="251"/>
      <c r="AF638" s="252">
        <f t="shared" si="30"/>
        <v>467.67099</v>
      </c>
      <c r="AG638" s="251">
        <f>124.5438+203.12719+140</f>
        <v>467.67099</v>
      </c>
      <c r="AH638" s="251"/>
      <c r="AI638" s="256" t="s">
        <v>238</v>
      </c>
      <c r="AJ638" s="253">
        <f t="shared" si="32"/>
        <v>266.852</v>
      </c>
      <c r="AK638" s="254">
        <v>266.852</v>
      </c>
      <c r="AL638" s="251"/>
      <c r="AM638" s="251"/>
    </row>
    <row r="639" ht="15.75" hidden="1" customHeight="1" outlineLevel="2">
      <c r="A639" s="257"/>
      <c r="B639" s="258"/>
      <c r="C639" s="259"/>
      <c r="D639" s="206">
        <v>2020.0</v>
      </c>
      <c r="E639" s="270">
        <f t="shared" si="1565"/>
        <v>24</v>
      </c>
      <c r="F639" s="270">
        <f t="shared" ref="F639:G639" si="1570">I639+L639+O639+R639+U639+X639+AA639+AD639+AK639+AG639</f>
        <v>24</v>
      </c>
      <c r="G639" s="270">
        <f t="shared" si="1570"/>
        <v>0</v>
      </c>
      <c r="H639" s="252">
        <f t="shared" si="14"/>
        <v>0</v>
      </c>
      <c r="I639" s="251"/>
      <c r="J639" s="251"/>
      <c r="K639" s="252">
        <f t="shared" si="16"/>
        <v>0</v>
      </c>
      <c r="L639" s="251"/>
      <c r="M639" s="251"/>
      <c r="N639" s="252">
        <f t="shared" si="18"/>
        <v>0</v>
      </c>
      <c r="O639" s="251"/>
      <c r="P639" s="251"/>
      <c r="Q639" s="252">
        <f t="shared" si="20"/>
        <v>0</v>
      </c>
      <c r="R639" s="251"/>
      <c r="S639" s="251"/>
      <c r="T639" s="252">
        <f t="shared" si="22"/>
        <v>0</v>
      </c>
      <c r="U639" s="251"/>
      <c r="V639" s="251"/>
      <c r="W639" s="252">
        <f t="shared" si="24"/>
        <v>0</v>
      </c>
      <c r="X639" s="251"/>
      <c r="Y639" s="251"/>
      <c r="Z639" s="252">
        <f t="shared" si="26"/>
        <v>0</v>
      </c>
      <c r="AA639" s="251"/>
      <c r="AB639" s="251"/>
      <c r="AC639" s="252">
        <f t="shared" si="28"/>
        <v>0</v>
      </c>
      <c r="AD639" s="251"/>
      <c r="AE639" s="251"/>
      <c r="AF639" s="253">
        <f t="shared" si="30"/>
        <v>24</v>
      </c>
      <c r="AG639" s="254">
        <v>24.0</v>
      </c>
      <c r="AH639" s="251"/>
      <c r="AI639" s="256"/>
      <c r="AJ639" s="273">
        <f t="shared" si="32"/>
        <v>0</v>
      </c>
      <c r="AK639" s="251"/>
      <c r="AL639" s="251"/>
      <c r="AM639" s="251"/>
    </row>
    <row r="640" ht="15.75" hidden="1" customHeight="1" outlineLevel="2">
      <c r="A640" s="257"/>
      <c r="B640" s="258"/>
      <c r="C640" s="259"/>
      <c r="D640" s="213">
        <v>2021.0</v>
      </c>
      <c r="E640" s="270">
        <f t="shared" si="1565"/>
        <v>0</v>
      </c>
      <c r="F640" s="270">
        <f t="shared" ref="F640:G640" si="1571">I640+L640+O640+R640+U640+X640+AA640+AD640+AK640+AG640</f>
        <v>0</v>
      </c>
      <c r="G640" s="270">
        <f t="shared" si="1571"/>
        <v>0</v>
      </c>
      <c r="H640" s="252">
        <f t="shared" si="14"/>
        <v>0</v>
      </c>
      <c r="I640" s="251"/>
      <c r="J640" s="251"/>
      <c r="K640" s="252">
        <f t="shared" si="16"/>
        <v>0</v>
      </c>
      <c r="L640" s="251"/>
      <c r="M640" s="251"/>
      <c r="N640" s="252">
        <f t="shared" si="18"/>
        <v>0</v>
      </c>
      <c r="O640" s="251"/>
      <c r="P640" s="251"/>
      <c r="Q640" s="252">
        <f t="shared" si="20"/>
        <v>0</v>
      </c>
      <c r="R640" s="251"/>
      <c r="S640" s="251"/>
      <c r="T640" s="252">
        <f t="shared" si="22"/>
        <v>0</v>
      </c>
      <c r="U640" s="251"/>
      <c r="V640" s="251"/>
      <c r="W640" s="252">
        <f t="shared" si="24"/>
        <v>0</v>
      </c>
      <c r="X640" s="251"/>
      <c r="Y640" s="251"/>
      <c r="Z640" s="252">
        <f t="shared" si="26"/>
        <v>0</v>
      </c>
      <c r="AA640" s="251"/>
      <c r="AB640" s="251"/>
      <c r="AC640" s="252">
        <f t="shared" si="28"/>
        <v>0</v>
      </c>
      <c r="AD640" s="251"/>
      <c r="AE640" s="251"/>
      <c r="AF640" s="253">
        <f t="shared" si="30"/>
        <v>0</v>
      </c>
      <c r="AG640" s="254"/>
      <c r="AH640" s="251"/>
      <c r="AI640" s="255"/>
      <c r="AJ640" s="252">
        <f t="shared" si="32"/>
        <v>0</v>
      </c>
      <c r="AK640" s="251"/>
      <c r="AL640" s="251"/>
      <c r="AM640" s="251"/>
    </row>
    <row r="641" ht="15.75" hidden="1" customHeight="1" outlineLevel="1">
      <c r="A641" s="195">
        <v>75.0</v>
      </c>
      <c r="B641" s="196" t="s">
        <v>555</v>
      </c>
      <c r="C641" s="197" t="s">
        <v>556</v>
      </c>
      <c r="D641" s="198"/>
      <c r="E641" s="269">
        <f t="shared" ref="E641:G641" si="1572">SUM(E642:E648)</f>
        <v>2117.0785</v>
      </c>
      <c r="F641" s="269">
        <f t="shared" si="1572"/>
        <v>2117.0785</v>
      </c>
      <c r="G641" s="269">
        <f t="shared" si="1572"/>
        <v>0</v>
      </c>
      <c r="H641" s="198">
        <f t="shared" si="14"/>
        <v>0</v>
      </c>
      <c r="I641" s="198">
        <f t="shared" ref="I641:J641" si="1573">SUM(I642:I648)</f>
        <v>0</v>
      </c>
      <c r="J641" s="198">
        <f t="shared" si="1573"/>
        <v>0</v>
      </c>
      <c r="K641" s="198">
        <f t="shared" si="16"/>
        <v>1326.99393</v>
      </c>
      <c r="L641" s="198">
        <f t="shared" ref="L641:M641" si="1574">SUM(L642:L648)</f>
        <v>1326.99393</v>
      </c>
      <c r="M641" s="198">
        <f t="shared" si="1574"/>
        <v>0</v>
      </c>
      <c r="N641" s="198">
        <f t="shared" si="18"/>
        <v>0</v>
      </c>
      <c r="O641" s="198">
        <f t="shared" ref="O641:P641" si="1575">SUM(O642:O648)</f>
        <v>0</v>
      </c>
      <c r="P641" s="198">
        <f t="shared" si="1575"/>
        <v>0</v>
      </c>
      <c r="Q641" s="198">
        <f t="shared" si="20"/>
        <v>0</v>
      </c>
      <c r="R641" s="198">
        <f t="shared" ref="R641:S641" si="1576">SUM(R642:R648)</f>
        <v>0</v>
      </c>
      <c r="S641" s="198">
        <f t="shared" si="1576"/>
        <v>0</v>
      </c>
      <c r="T641" s="198">
        <f t="shared" si="22"/>
        <v>244.2</v>
      </c>
      <c r="U641" s="198">
        <f t="shared" ref="U641:V641" si="1577">SUM(U642:U648)</f>
        <v>244.2</v>
      </c>
      <c r="V641" s="198">
        <f t="shared" si="1577"/>
        <v>0</v>
      </c>
      <c r="W641" s="198">
        <f t="shared" si="24"/>
        <v>0</v>
      </c>
      <c r="X641" s="198">
        <f t="shared" ref="X641:Y641" si="1578">SUM(X642:X648)</f>
        <v>0</v>
      </c>
      <c r="Y641" s="198">
        <f t="shared" si="1578"/>
        <v>0</v>
      </c>
      <c r="Z641" s="198">
        <f t="shared" si="26"/>
        <v>0</v>
      </c>
      <c r="AA641" s="198">
        <f t="shared" ref="AA641:AB641" si="1579">SUM(AA642:AA648)</f>
        <v>0</v>
      </c>
      <c r="AB641" s="198">
        <f t="shared" si="1579"/>
        <v>0</v>
      </c>
      <c r="AC641" s="198">
        <f t="shared" si="28"/>
        <v>178.29361</v>
      </c>
      <c r="AD641" s="198">
        <f t="shared" ref="AD641:AE641" si="1580">SUM(AD642:AD648)</f>
        <v>178.29361</v>
      </c>
      <c r="AE641" s="198">
        <f t="shared" si="1580"/>
        <v>0</v>
      </c>
      <c r="AF641" s="198">
        <f t="shared" si="30"/>
        <v>139.5</v>
      </c>
      <c r="AG641" s="200">
        <f t="shared" ref="AG641:AH641" si="1581">SUM(AG642:AG648)</f>
        <v>139.5</v>
      </c>
      <c r="AH641" s="200">
        <f t="shared" si="1581"/>
        <v>0</v>
      </c>
      <c r="AI641" s="201"/>
      <c r="AJ641" s="202">
        <f t="shared" si="32"/>
        <v>228.09096</v>
      </c>
      <c r="AK641" s="200">
        <f t="shared" ref="AK641:AL641" si="1582">SUM(AK642:AK648)</f>
        <v>228.09096</v>
      </c>
      <c r="AL641" s="200">
        <f t="shared" si="1582"/>
        <v>0</v>
      </c>
      <c r="AM641" s="200"/>
    </row>
    <row r="642" ht="15.75" hidden="1" customHeight="1" outlineLevel="2">
      <c r="A642" s="257"/>
      <c r="B642" s="258"/>
      <c r="C642" s="259"/>
      <c r="D642" s="206">
        <v>2015.0</v>
      </c>
      <c r="E642" s="270">
        <f t="shared" ref="E642:E648" si="1584">SUM(F642:G642)</f>
        <v>695.7</v>
      </c>
      <c r="F642" s="270">
        <f t="shared" ref="F642:G642" si="1583">I642+L642+O642+R642+U642+X642+AA642+AD642+AK642+AG642</f>
        <v>695.7</v>
      </c>
      <c r="G642" s="270">
        <f t="shared" si="1583"/>
        <v>0</v>
      </c>
      <c r="H642" s="252">
        <f t="shared" si="14"/>
        <v>0</v>
      </c>
      <c r="I642" s="251"/>
      <c r="J642" s="251"/>
      <c r="K642" s="253">
        <f t="shared" si="16"/>
        <v>298</v>
      </c>
      <c r="L642" s="254">
        <v>298.0</v>
      </c>
      <c r="M642" s="251"/>
      <c r="N642" s="252">
        <f t="shared" si="18"/>
        <v>0</v>
      </c>
      <c r="O642" s="251"/>
      <c r="P642" s="251"/>
      <c r="Q642" s="252">
        <f t="shared" si="20"/>
        <v>0</v>
      </c>
      <c r="R642" s="251"/>
      <c r="S642" s="251"/>
      <c r="T642" s="253">
        <f t="shared" si="22"/>
        <v>244.2</v>
      </c>
      <c r="U642" s="254">
        <v>244.2</v>
      </c>
      <c r="V642" s="251"/>
      <c r="W642" s="252">
        <f t="shared" si="24"/>
        <v>0</v>
      </c>
      <c r="X642" s="251"/>
      <c r="Y642" s="251"/>
      <c r="Z642" s="252">
        <f t="shared" si="26"/>
        <v>0</v>
      </c>
      <c r="AA642" s="251"/>
      <c r="AB642" s="251"/>
      <c r="AC642" s="252">
        <f t="shared" si="28"/>
        <v>0</v>
      </c>
      <c r="AD642" s="251"/>
      <c r="AE642" s="251"/>
      <c r="AF642" s="253">
        <f t="shared" si="30"/>
        <v>139.5</v>
      </c>
      <c r="AG642" s="254">
        <v>139.5</v>
      </c>
      <c r="AH642" s="251"/>
      <c r="AI642" s="256" t="s">
        <v>557</v>
      </c>
      <c r="AJ642" s="253">
        <f t="shared" si="32"/>
        <v>14</v>
      </c>
      <c r="AK642" s="254">
        <v>14.0</v>
      </c>
      <c r="AL642" s="251"/>
      <c r="AM642" s="251"/>
    </row>
    <row r="643" ht="15.75" hidden="1" customHeight="1" outlineLevel="2">
      <c r="A643" s="257"/>
      <c r="B643" s="258"/>
      <c r="C643" s="259"/>
      <c r="D643" s="206">
        <v>2016.0</v>
      </c>
      <c r="E643" s="270">
        <f t="shared" si="1584"/>
        <v>318.58956</v>
      </c>
      <c r="F643" s="270">
        <f t="shared" ref="F643:G643" si="1585">I643+L643+O643+R643+U643+X643+AA643+AD643+AK643+AG643</f>
        <v>318.58956</v>
      </c>
      <c r="G643" s="270">
        <f t="shared" si="1585"/>
        <v>0</v>
      </c>
      <c r="H643" s="252">
        <f t="shared" si="14"/>
        <v>0</v>
      </c>
      <c r="I643" s="251"/>
      <c r="J643" s="251"/>
      <c r="K643" s="252">
        <f t="shared" si="16"/>
        <v>308.0346</v>
      </c>
      <c r="L643" s="251">
        <f>9+299.0346</f>
        <v>308.0346</v>
      </c>
      <c r="M643" s="251"/>
      <c r="N643" s="252">
        <f t="shared" si="18"/>
        <v>0</v>
      </c>
      <c r="O643" s="251"/>
      <c r="P643" s="251"/>
      <c r="Q643" s="252">
        <f t="shared" si="20"/>
        <v>0</v>
      </c>
      <c r="R643" s="251"/>
      <c r="S643" s="251"/>
      <c r="T643" s="252">
        <f t="shared" si="22"/>
        <v>0</v>
      </c>
      <c r="U643" s="251"/>
      <c r="V643" s="251"/>
      <c r="W643" s="252">
        <f t="shared" si="24"/>
        <v>0</v>
      </c>
      <c r="X643" s="251"/>
      <c r="Y643" s="251"/>
      <c r="Z643" s="252">
        <f t="shared" si="26"/>
        <v>0</v>
      </c>
      <c r="AA643" s="251"/>
      <c r="AB643" s="251"/>
      <c r="AC643" s="252">
        <f t="shared" si="28"/>
        <v>0</v>
      </c>
      <c r="AD643" s="251"/>
      <c r="AE643" s="251"/>
      <c r="AF643" s="252">
        <f t="shared" si="30"/>
        <v>0</v>
      </c>
      <c r="AG643" s="251"/>
      <c r="AH643" s="251"/>
      <c r="AI643" s="255"/>
      <c r="AJ643" s="253">
        <f t="shared" si="32"/>
        <v>10.55496</v>
      </c>
      <c r="AK643" s="254">
        <v>10.55496</v>
      </c>
      <c r="AL643" s="251"/>
      <c r="AM643" s="251"/>
    </row>
    <row r="644" ht="15.75" hidden="1" customHeight="1" outlineLevel="2">
      <c r="A644" s="257"/>
      <c r="B644" s="258"/>
      <c r="C644" s="259"/>
      <c r="D644" s="206">
        <v>2017.0</v>
      </c>
      <c r="E644" s="270">
        <f t="shared" si="1584"/>
        <v>191.29361</v>
      </c>
      <c r="F644" s="270">
        <f t="shared" ref="F644:G644" si="1586">I644+L644+O644+R644+U644+X644+AA644+AD644+AK644+AG644</f>
        <v>191.29361</v>
      </c>
      <c r="G644" s="270">
        <f t="shared" si="1586"/>
        <v>0</v>
      </c>
      <c r="H644" s="252">
        <f t="shared" si="14"/>
        <v>0</v>
      </c>
      <c r="I644" s="251"/>
      <c r="J644" s="251"/>
      <c r="K644" s="252">
        <f t="shared" si="16"/>
        <v>0</v>
      </c>
      <c r="L644" s="251"/>
      <c r="M644" s="251"/>
      <c r="N644" s="252">
        <f t="shared" si="18"/>
        <v>0</v>
      </c>
      <c r="O644" s="251"/>
      <c r="P644" s="251"/>
      <c r="Q644" s="252">
        <f t="shared" si="20"/>
        <v>0</v>
      </c>
      <c r="R644" s="251"/>
      <c r="S644" s="251"/>
      <c r="T644" s="252">
        <f t="shared" si="22"/>
        <v>0</v>
      </c>
      <c r="U644" s="251"/>
      <c r="V644" s="251"/>
      <c r="W644" s="252">
        <f t="shared" si="24"/>
        <v>0</v>
      </c>
      <c r="X644" s="251"/>
      <c r="Y644" s="251"/>
      <c r="Z644" s="252">
        <f t="shared" si="26"/>
        <v>0</v>
      </c>
      <c r="AA644" s="251"/>
      <c r="AB644" s="251"/>
      <c r="AC644" s="253">
        <f t="shared" si="28"/>
        <v>178.29361</v>
      </c>
      <c r="AD644" s="254">
        <v>178.29361</v>
      </c>
      <c r="AE644" s="251"/>
      <c r="AF644" s="252">
        <f t="shared" si="30"/>
        <v>0</v>
      </c>
      <c r="AG644" s="251"/>
      <c r="AH644" s="251"/>
      <c r="AI644" s="255"/>
      <c r="AJ644" s="253">
        <f t="shared" si="32"/>
        <v>13</v>
      </c>
      <c r="AK644" s="254">
        <v>13.0</v>
      </c>
      <c r="AL644" s="251"/>
      <c r="AM644" s="251"/>
    </row>
    <row r="645" ht="15.75" hidden="1" customHeight="1" outlineLevel="2">
      <c r="A645" s="257"/>
      <c r="B645" s="258"/>
      <c r="C645" s="259"/>
      <c r="D645" s="206">
        <v>2018.0</v>
      </c>
      <c r="E645" s="270">
        <f t="shared" si="1584"/>
        <v>365.84093</v>
      </c>
      <c r="F645" s="270">
        <f t="shared" ref="F645:G645" si="1587">I645+L645+O645+R645+U645+X645+AA645+AD645+AK645+AG645</f>
        <v>365.84093</v>
      </c>
      <c r="G645" s="270">
        <f t="shared" si="1587"/>
        <v>0</v>
      </c>
      <c r="H645" s="252">
        <f t="shared" si="14"/>
        <v>0</v>
      </c>
      <c r="I645" s="251"/>
      <c r="J645" s="251"/>
      <c r="K645" s="252">
        <f t="shared" si="16"/>
        <v>338.85293</v>
      </c>
      <c r="L645" s="251">
        <f>139.413+199.43993</f>
        <v>338.85293</v>
      </c>
      <c r="M645" s="251"/>
      <c r="N645" s="252">
        <f t="shared" si="18"/>
        <v>0</v>
      </c>
      <c r="O645" s="251"/>
      <c r="P645" s="251"/>
      <c r="Q645" s="252">
        <f t="shared" si="20"/>
        <v>0</v>
      </c>
      <c r="R645" s="251"/>
      <c r="S645" s="251"/>
      <c r="T645" s="252">
        <f t="shared" si="22"/>
        <v>0</v>
      </c>
      <c r="U645" s="251"/>
      <c r="V645" s="251"/>
      <c r="W645" s="252">
        <f t="shared" si="24"/>
        <v>0</v>
      </c>
      <c r="X645" s="251"/>
      <c r="Y645" s="251"/>
      <c r="Z645" s="252">
        <f t="shared" si="26"/>
        <v>0</v>
      </c>
      <c r="AA645" s="251"/>
      <c r="AB645" s="251"/>
      <c r="AC645" s="252">
        <f t="shared" si="28"/>
        <v>0</v>
      </c>
      <c r="AD645" s="251"/>
      <c r="AE645" s="251"/>
      <c r="AF645" s="252">
        <f t="shared" si="30"/>
        <v>0</v>
      </c>
      <c r="AG645" s="251"/>
      <c r="AH645" s="251"/>
      <c r="AI645" s="255"/>
      <c r="AJ645" s="253">
        <f t="shared" si="32"/>
        <v>26.988</v>
      </c>
      <c r="AK645" s="254">
        <f>10.5+16.488</f>
        <v>26.988</v>
      </c>
      <c r="AL645" s="251"/>
      <c r="AM645" s="251"/>
    </row>
    <row r="646" ht="15.75" hidden="1" customHeight="1" outlineLevel="2">
      <c r="A646" s="257"/>
      <c r="B646" s="258"/>
      <c r="C646" s="259"/>
      <c r="D646" s="206">
        <v>2019.0</v>
      </c>
      <c r="E646" s="270">
        <f t="shared" si="1584"/>
        <v>467.1064</v>
      </c>
      <c r="F646" s="270">
        <f t="shared" ref="F646:G646" si="1588">I646+L646+O646+R646+U646+X646+AA646+AD646+AK646+AG646</f>
        <v>467.1064</v>
      </c>
      <c r="G646" s="270">
        <f t="shared" si="1588"/>
        <v>0</v>
      </c>
      <c r="H646" s="252">
        <f t="shared" si="14"/>
        <v>0</v>
      </c>
      <c r="I646" s="251"/>
      <c r="J646" s="251"/>
      <c r="K646" s="253">
        <f t="shared" si="16"/>
        <v>382.1064</v>
      </c>
      <c r="L646" s="254">
        <v>382.1064</v>
      </c>
      <c r="M646" s="251"/>
      <c r="N646" s="252">
        <f t="shared" si="18"/>
        <v>0</v>
      </c>
      <c r="O646" s="251"/>
      <c r="P646" s="251"/>
      <c r="Q646" s="252">
        <f t="shared" si="20"/>
        <v>0</v>
      </c>
      <c r="R646" s="251"/>
      <c r="S646" s="251"/>
      <c r="T646" s="252">
        <f t="shared" si="22"/>
        <v>0</v>
      </c>
      <c r="U646" s="251"/>
      <c r="V646" s="251"/>
      <c r="W646" s="252">
        <f t="shared" si="24"/>
        <v>0</v>
      </c>
      <c r="X646" s="251"/>
      <c r="Y646" s="251"/>
      <c r="Z646" s="252">
        <f t="shared" si="26"/>
        <v>0</v>
      </c>
      <c r="AA646" s="251"/>
      <c r="AB646" s="251"/>
      <c r="AC646" s="252">
        <f t="shared" si="28"/>
        <v>0</v>
      </c>
      <c r="AD646" s="251"/>
      <c r="AE646" s="251"/>
      <c r="AF646" s="252">
        <f t="shared" si="30"/>
        <v>0</v>
      </c>
      <c r="AG646" s="251"/>
      <c r="AH646" s="251"/>
      <c r="AI646" s="255"/>
      <c r="AJ646" s="253">
        <f t="shared" si="32"/>
        <v>85</v>
      </c>
      <c r="AK646" s="254">
        <v>85.0</v>
      </c>
      <c r="AL646" s="251"/>
      <c r="AM646" s="251"/>
    </row>
    <row r="647" ht="15.75" hidden="1" customHeight="1" outlineLevel="2">
      <c r="A647" s="257"/>
      <c r="B647" s="258"/>
      <c r="C647" s="259"/>
      <c r="D647" s="206">
        <v>2020.0</v>
      </c>
      <c r="E647" s="270">
        <f t="shared" si="1584"/>
        <v>78.548</v>
      </c>
      <c r="F647" s="270">
        <f t="shared" ref="F647:G647" si="1589">I647+L647+O647+R647+U647+X647+AA647+AD647+AK647+AG647</f>
        <v>78.548</v>
      </c>
      <c r="G647" s="270">
        <f t="shared" si="1589"/>
        <v>0</v>
      </c>
      <c r="H647" s="252"/>
      <c r="I647" s="251"/>
      <c r="J647" s="251"/>
      <c r="K647" s="252">
        <f t="shared" si="16"/>
        <v>0</v>
      </c>
      <c r="L647" s="251"/>
      <c r="M647" s="251"/>
      <c r="N647" s="252">
        <f t="shared" si="18"/>
        <v>0</v>
      </c>
      <c r="O647" s="251"/>
      <c r="P647" s="251"/>
      <c r="Q647" s="252">
        <f t="shared" si="20"/>
        <v>0</v>
      </c>
      <c r="R647" s="251"/>
      <c r="S647" s="251"/>
      <c r="T647" s="252">
        <f t="shared" si="22"/>
        <v>0</v>
      </c>
      <c r="U647" s="251"/>
      <c r="V647" s="251"/>
      <c r="W647" s="252">
        <f t="shared" si="24"/>
        <v>0</v>
      </c>
      <c r="X647" s="251"/>
      <c r="Y647" s="251"/>
      <c r="Z647" s="252">
        <f t="shared" si="26"/>
        <v>0</v>
      </c>
      <c r="AA647" s="251"/>
      <c r="AB647" s="251"/>
      <c r="AC647" s="252">
        <f t="shared" si="28"/>
        <v>0</v>
      </c>
      <c r="AD647" s="251"/>
      <c r="AE647" s="251"/>
      <c r="AF647" s="252">
        <f t="shared" si="30"/>
        <v>0</v>
      </c>
      <c r="AG647" s="251"/>
      <c r="AH647" s="251"/>
      <c r="AI647" s="255"/>
      <c r="AJ647" s="253">
        <f t="shared" si="32"/>
        <v>78.548</v>
      </c>
      <c r="AK647" s="254">
        <v>78.548</v>
      </c>
      <c r="AL647" s="251"/>
      <c r="AM647" s="251"/>
    </row>
    <row r="648" ht="15.75" hidden="1" customHeight="1" outlineLevel="2">
      <c r="A648" s="257"/>
      <c r="B648" s="258"/>
      <c r="C648" s="259"/>
      <c r="D648" s="213">
        <v>2021.0</v>
      </c>
      <c r="E648" s="270">
        <f t="shared" si="1584"/>
        <v>0</v>
      </c>
      <c r="F648" s="270">
        <f t="shared" ref="F648:G648" si="1590">I648+L648+O648+R648+U648+X648+AA648+AD648+AK648+AG648</f>
        <v>0</v>
      </c>
      <c r="G648" s="270">
        <f t="shared" si="1590"/>
        <v>0</v>
      </c>
      <c r="H648" s="252">
        <f t="shared" ref="H648:H654" si="1592">I648+J648</f>
        <v>0</v>
      </c>
      <c r="I648" s="251"/>
      <c r="J648" s="251"/>
      <c r="K648" s="252">
        <f t="shared" si="16"/>
        <v>0</v>
      </c>
      <c r="L648" s="251"/>
      <c r="M648" s="251"/>
      <c r="N648" s="252">
        <f t="shared" si="18"/>
        <v>0</v>
      </c>
      <c r="O648" s="251"/>
      <c r="P648" s="251"/>
      <c r="Q648" s="252">
        <f t="shared" si="20"/>
        <v>0</v>
      </c>
      <c r="R648" s="251"/>
      <c r="S648" s="251"/>
      <c r="T648" s="252">
        <f t="shared" si="22"/>
        <v>0</v>
      </c>
      <c r="U648" s="251"/>
      <c r="V648" s="251"/>
      <c r="W648" s="252">
        <f t="shared" si="24"/>
        <v>0</v>
      </c>
      <c r="X648" s="251"/>
      <c r="Y648" s="251"/>
      <c r="Z648" s="252">
        <f t="shared" si="26"/>
        <v>0</v>
      </c>
      <c r="AA648" s="251"/>
      <c r="AB648" s="251"/>
      <c r="AC648" s="252">
        <f t="shared" si="28"/>
        <v>0</v>
      </c>
      <c r="AD648" s="251"/>
      <c r="AE648" s="251"/>
      <c r="AF648" s="252">
        <f t="shared" si="30"/>
        <v>0</v>
      </c>
      <c r="AG648" s="251"/>
      <c r="AH648" s="251"/>
      <c r="AI648" s="255"/>
      <c r="AJ648" s="253">
        <f t="shared" si="32"/>
        <v>0</v>
      </c>
      <c r="AK648" s="254"/>
      <c r="AL648" s="251"/>
      <c r="AM648" s="251"/>
    </row>
    <row r="649" ht="15.75" hidden="1" customHeight="1" outlineLevel="1">
      <c r="A649" s="195">
        <v>76.0</v>
      </c>
      <c r="B649" s="196" t="s">
        <v>558</v>
      </c>
      <c r="C649" s="197" t="s">
        <v>559</v>
      </c>
      <c r="D649" s="198"/>
      <c r="E649" s="269">
        <f t="shared" ref="E649:G649" si="1591">SUM(E650:E656)</f>
        <v>1578.66442</v>
      </c>
      <c r="F649" s="269">
        <f t="shared" si="1591"/>
        <v>1578.66442</v>
      </c>
      <c r="G649" s="269">
        <f t="shared" si="1591"/>
        <v>0</v>
      </c>
      <c r="H649" s="198">
        <f t="shared" si="1592"/>
        <v>0</v>
      </c>
      <c r="I649" s="198">
        <f t="shared" ref="I649:J649" si="1593">SUM(I650:I656)</f>
        <v>0</v>
      </c>
      <c r="J649" s="198">
        <f t="shared" si="1593"/>
        <v>0</v>
      </c>
      <c r="K649" s="198">
        <f t="shared" si="16"/>
        <v>0</v>
      </c>
      <c r="L649" s="198">
        <f t="shared" ref="L649:M649" si="1594">SUM(L650:L656)</f>
        <v>0</v>
      </c>
      <c r="M649" s="198">
        <f t="shared" si="1594"/>
        <v>0</v>
      </c>
      <c r="N649" s="198">
        <f t="shared" si="18"/>
        <v>0</v>
      </c>
      <c r="O649" s="198">
        <f t="shared" ref="O649:P649" si="1595">SUM(O650:O656)</f>
        <v>0</v>
      </c>
      <c r="P649" s="198">
        <f t="shared" si="1595"/>
        <v>0</v>
      </c>
      <c r="Q649" s="198">
        <f t="shared" si="20"/>
        <v>0</v>
      </c>
      <c r="R649" s="198">
        <f t="shared" ref="R649:S649" si="1596">SUM(R650:R656)</f>
        <v>0</v>
      </c>
      <c r="S649" s="198">
        <f t="shared" si="1596"/>
        <v>0</v>
      </c>
      <c r="T649" s="198">
        <f t="shared" si="22"/>
        <v>0</v>
      </c>
      <c r="U649" s="198">
        <f t="shared" ref="U649:V649" si="1597">SUM(U650:U656)</f>
        <v>0</v>
      </c>
      <c r="V649" s="198">
        <f t="shared" si="1597"/>
        <v>0</v>
      </c>
      <c r="W649" s="198">
        <f t="shared" si="24"/>
        <v>0</v>
      </c>
      <c r="X649" s="198">
        <f t="shared" ref="X649:Y649" si="1598">SUM(X650:X656)</f>
        <v>0</v>
      </c>
      <c r="Y649" s="198">
        <f t="shared" si="1598"/>
        <v>0</v>
      </c>
      <c r="Z649" s="198">
        <f t="shared" si="26"/>
        <v>0</v>
      </c>
      <c r="AA649" s="198">
        <f t="shared" ref="AA649:AB649" si="1599">SUM(AA650:AA656)</f>
        <v>0</v>
      </c>
      <c r="AB649" s="198">
        <f t="shared" si="1599"/>
        <v>0</v>
      </c>
      <c r="AC649" s="198">
        <f t="shared" si="28"/>
        <v>208.81478</v>
      </c>
      <c r="AD649" s="198">
        <f t="shared" ref="AD649:AE649" si="1600">SUM(AD650:AD656)</f>
        <v>208.81478</v>
      </c>
      <c r="AE649" s="198">
        <f t="shared" si="1600"/>
        <v>0</v>
      </c>
      <c r="AF649" s="198">
        <f t="shared" si="30"/>
        <v>971.02564</v>
      </c>
      <c r="AG649" s="200">
        <f t="shared" ref="AG649:AH649" si="1601">SUM(AG650:AG656)</f>
        <v>971.02564</v>
      </c>
      <c r="AH649" s="200">
        <f t="shared" si="1601"/>
        <v>0</v>
      </c>
      <c r="AI649" s="201"/>
      <c r="AJ649" s="202">
        <f t="shared" si="32"/>
        <v>398.824</v>
      </c>
      <c r="AK649" s="200">
        <f t="shared" ref="AK649:AL649" si="1602">SUM(AK650:AK656)</f>
        <v>398.824</v>
      </c>
      <c r="AL649" s="200">
        <f t="shared" si="1602"/>
        <v>0</v>
      </c>
      <c r="AM649" s="200"/>
    </row>
    <row r="650" ht="15.75" hidden="1" customHeight="1" outlineLevel="2">
      <c r="A650" s="257"/>
      <c r="B650" s="258"/>
      <c r="C650" s="259"/>
      <c r="D650" s="206">
        <v>2015.0</v>
      </c>
      <c r="E650" s="270">
        <f t="shared" ref="E650:E656" si="1604">SUM(F650:G650)</f>
        <v>0</v>
      </c>
      <c r="F650" s="270">
        <f t="shared" ref="F650:G650" si="1603">I650+L650+O650+R650+U650+X650+AA650+AD650+AK650+AG650</f>
        <v>0</v>
      </c>
      <c r="G650" s="270">
        <f t="shared" si="1603"/>
        <v>0</v>
      </c>
      <c r="H650" s="252">
        <f t="shared" si="1592"/>
        <v>0</v>
      </c>
      <c r="I650" s="251"/>
      <c r="J650" s="251"/>
      <c r="K650" s="252">
        <f t="shared" si="16"/>
        <v>0</v>
      </c>
      <c r="L650" s="251"/>
      <c r="M650" s="251"/>
      <c r="N650" s="252">
        <f t="shared" si="18"/>
        <v>0</v>
      </c>
      <c r="O650" s="251"/>
      <c r="P650" s="251"/>
      <c r="Q650" s="252">
        <f t="shared" si="20"/>
        <v>0</v>
      </c>
      <c r="R650" s="251"/>
      <c r="S650" s="251"/>
      <c r="T650" s="252">
        <f t="shared" si="22"/>
        <v>0</v>
      </c>
      <c r="U650" s="251"/>
      <c r="V650" s="251"/>
      <c r="W650" s="252">
        <f t="shared" si="24"/>
        <v>0</v>
      </c>
      <c r="X650" s="251"/>
      <c r="Y650" s="251"/>
      <c r="Z650" s="252">
        <f t="shared" si="26"/>
        <v>0</v>
      </c>
      <c r="AA650" s="251"/>
      <c r="AB650" s="251"/>
      <c r="AC650" s="252">
        <f t="shared" si="28"/>
        <v>0</v>
      </c>
      <c r="AD650" s="251"/>
      <c r="AE650" s="251"/>
      <c r="AF650" s="252">
        <f t="shared" si="30"/>
        <v>0</v>
      </c>
      <c r="AG650" s="251"/>
      <c r="AH650" s="251"/>
      <c r="AI650" s="255"/>
      <c r="AJ650" s="252">
        <f t="shared" si="32"/>
        <v>0</v>
      </c>
      <c r="AK650" s="251"/>
      <c r="AL650" s="251"/>
      <c r="AM650" s="251"/>
    </row>
    <row r="651" ht="31.5" hidden="1" customHeight="1" outlineLevel="2">
      <c r="A651" s="257"/>
      <c r="B651" s="258"/>
      <c r="C651" s="259"/>
      <c r="D651" s="206">
        <v>2016.0</v>
      </c>
      <c r="E651" s="270">
        <f t="shared" si="1604"/>
        <v>503.171</v>
      </c>
      <c r="F651" s="270">
        <f t="shared" ref="F651:G651" si="1605">I651+L651+O651+R651+U651+X651+AA651+AD651+AK651+AG651</f>
        <v>503.171</v>
      </c>
      <c r="G651" s="270">
        <f t="shared" si="1605"/>
        <v>0</v>
      </c>
      <c r="H651" s="252">
        <f t="shared" si="1592"/>
        <v>0</v>
      </c>
      <c r="I651" s="251"/>
      <c r="J651" s="251"/>
      <c r="K651" s="252">
        <f t="shared" si="16"/>
        <v>0</v>
      </c>
      <c r="L651" s="251"/>
      <c r="M651" s="251"/>
      <c r="N651" s="252">
        <f t="shared" si="18"/>
        <v>0</v>
      </c>
      <c r="O651" s="251"/>
      <c r="P651" s="251"/>
      <c r="Q651" s="252">
        <f t="shared" si="20"/>
        <v>0</v>
      </c>
      <c r="R651" s="251"/>
      <c r="S651" s="251"/>
      <c r="T651" s="252">
        <f t="shared" si="22"/>
        <v>0</v>
      </c>
      <c r="U651" s="251"/>
      <c r="V651" s="251"/>
      <c r="W651" s="252">
        <f t="shared" si="24"/>
        <v>0</v>
      </c>
      <c r="X651" s="251"/>
      <c r="Y651" s="251"/>
      <c r="Z651" s="252">
        <f t="shared" si="26"/>
        <v>0</v>
      </c>
      <c r="AA651" s="251"/>
      <c r="AB651" s="251"/>
      <c r="AC651" s="252">
        <f t="shared" si="28"/>
        <v>0</v>
      </c>
      <c r="AD651" s="251"/>
      <c r="AE651" s="251"/>
      <c r="AF651" s="252">
        <f t="shared" si="30"/>
        <v>503.171</v>
      </c>
      <c r="AG651" s="251">
        <f>86.5366+46.656+369.9784</f>
        <v>503.171</v>
      </c>
      <c r="AH651" s="251"/>
      <c r="AI651" s="256" t="s">
        <v>560</v>
      </c>
      <c r="AJ651" s="253">
        <f t="shared" si="32"/>
        <v>0</v>
      </c>
      <c r="AK651" s="254"/>
      <c r="AL651" s="251"/>
      <c r="AM651" s="251"/>
    </row>
    <row r="652" ht="15.75" hidden="1" customHeight="1" outlineLevel="2">
      <c r="A652" s="257"/>
      <c r="B652" s="258"/>
      <c r="C652" s="259"/>
      <c r="D652" s="206">
        <v>2017.0</v>
      </c>
      <c r="E652" s="270">
        <f t="shared" si="1604"/>
        <v>201.46462</v>
      </c>
      <c r="F652" s="270">
        <f t="shared" ref="F652:G652" si="1606">I652+L652+O652+R652+U652+X652+AA652+AD652+AK652+AG652</f>
        <v>201.46462</v>
      </c>
      <c r="G652" s="270">
        <f t="shared" si="1606"/>
        <v>0</v>
      </c>
      <c r="H652" s="252">
        <f t="shared" si="1592"/>
        <v>0</v>
      </c>
      <c r="I652" s="251"/>
      <c r="J652" s="251"/>
      <c r="K652" s="252">
        <f t="shared" si="16"/>
        <v>0</v>
      </c>
      <c r="L652" s="251"/>
      <c r="M652" s="251"/>
      <c r="N652" s="252">
        <f t="shared" si="18"/>
        <v>0</v>
      </c>
      <c r="O652" s="251"/>
      <c r="P652" s="251"/>
      <c r="Q652" s="252">
        <f t="shared" si="20"/>
        <v>0</v>
      </c>
      <c r="R652" s="251"/>
      <c r="S652" s="251"/>
      <c r="T652" s="252">
        <f t="shared" si="22"/>
        <v>0</v>
      </c>
      <c r="U652" s="251"/>
      <c r="V652" s="251"/>
      <c r="W652" s="252">
        <f t="shared" si="24"/>
        <v>0</v>
      </c>
      <c r="X652" s="251"/>
      <c r="Y652" s="251"/>
      <c r="Z652" s="252">
        <f t="shared" si="26"/>
        <v>0</v>
      </c>
      <c r="AA652" s="251"/>
      <c r="AB652" s="251"/>
      <c r="AC652" s="253">
        <f t="shared" si="28"/>
        <v>67.33402</v>
      </c>
      <c r="AD652" s="254">
        <v>67.33402</v>
      </c>
      <c r="AE652" s="251"/>
      <c r="AF652" s="252">
        <f t="shared" si="30"/>
        <v>134.1306</v>
      </c>
      <c r="AG652" s="251">
        <f>44.53896+89.59164</f>
        <v>134.1306</v>
      </c>
      <c r="AH652" s="251"/>
      <c r="AI652" s="256" t="s">
        <v>560</v>
      </c>
      <c r="AJ652" s="252">
        <f t="shared" si="32"/>
        <v>0</v>
      </c>
      <c r="AK652" s="251"/>
      <c r="AL652" s="251"/>
      <c r="AM652" s="251"/>
    </row>
    <row r="653" ht="15.75" hidden="1" customHeight="1" outlineLevel="2">
      <c r="A653" s="257"/>
      <c r="B653" s="258"/>
      <c r="C653" s="259"/>
      <c r="D653" s="206">
        <v>2018.0</v>
      </c>
      <c r="E653" s="270">
        <f t="shared" si="1604"/>
        <v>151.98076</v>
      </c>
      <c r="F653" s="270">
        <f t="shared" ref="F653:G653" si="1607">I653+L653+O653+R653+U653+X653+AA653+AD653+AK653+AG653</f>
        <v>151.98076</v>
      </c>
      <c r="G653" s="270">
        <f t="shared" si="1607"/>
        <v>0</v>
      </c>
      <c r="H653" s="252">
        <f t="shared" si="1592"/>
        <v>0</v>
      </c>
      <c r="I653" s="251"/>
      <c r="J653" s="251"/>
      <c r="K653" s="252">
        <f t="shared" si="16"/>
        <v>0</v>
      </c>
      <c r="L653" s="251"/>
      <c r="M653" s="251"/>
      <c r="N653" s="252">
        <f t="shared" si="18"/>
        <v>0</v>
      </c>
      <c r="O653" s="251"/>
      <c r="P653" s="251"/>
      <c r="Q653" s="252">
        <f t="shared" si="20"/>
        <v>0</v>
      </c>
      <c r="R653" s="251"/>
      <c r="S653" s="251"/>
      <c r="T653" s="252">
        <f t="shared" si="22"/>
        <v>0</v>
      </c>
      <c r="U653" s="251"/>
      <c r="V653" s="251"/>
      <c r="W653" s="252">
        <f t="shared" si="24"/>
        <v>0</v>
      </c>
      <c r="X653" s="251"/>
      <c r="Y653" s="251"/>
      <c r="Z653" s="252">
        <f t="shared" si="26"/>
        <v>0</v>
      </c>
      <c r="AA653" s="251"/>
      <c r="AB653" s="251"/>
      <c r="AC653" s="253">
        <f t="shared" si="28"/>
        <v>141.48076</v>
      </c>
      <c r="AD653" s="254">
        <v>141.48076</v>
      </c>
      <c r="AE653" s="251"/>
      <c r="AF653" s="252">
        <f t="shared" si="30"/>
        <v>0</v>
      </c>
      <c r="AG653" s="251"/>
      <c r="AH653" s="251"/>
      <c r="AI653" s="255"/>
      <c r="AJ653" s="253">
        <f t="shared" si="32"/>
        <v>10.5</v>
      </c>
      <c r="AK653" s="254">
        <v>10.5</v>
      </c>
      <c r="AL653" s="251"/>
      <c r="AM653" s="251"/>
    </row>
    <row r="654" ht="15.75" hidden="1" customHeight="1" outlineLevel="2">
      <c r="A654" s="257"/>
      <c r="B654" s="258"/>
      <c r="C654" s="259"/>
      <c r="D654" s="206">
        <v>2019.0</v>
      </c>
      <c r="E654" s="270">
        <f t="shared" si="1604"/>
        <v>703.04804</v>
      </c>
      <c r="F654" s="270">
        <f t="shared" ref="F654:G654" si="1608">I654+L654+O654+R654+U654+X654+AA654+AD654+AK654+AG654</f>
        <v>703.04804</v>
      </c>
      <c r="G654" s="270">
        <f t="shared" si="1608"/>
        <v>0</v>
      </c>
      <c r="H654" s="252">
        <f t="shared" si="1592"/>
        <v>0</v>
      </c>
      <c r="I654" s="251"/>
      <c r="J654" s="251"/>
      <c r="K654" s="252">
        <f t="shared" si="16"/>
        <v>0</v>
      </c>
      <c r="L654" s="251"/>
      <c r="M654" s="251"/>
      <c r="N654" s="252">
        <f t="shared" si="18"/>
        <v>0</v>
      </c>
      <c r="O654" s="251"/>
      <c r="P654" s="251"/>
      <c r="Q654" s="252">
        <f t="shared" si="20"/>
        <v>0</v>
      </c>
      <c r="R654" s="251"/>
      <c r="S654" s="251"/>
      <c r="T654" s="252">
        <f t="shared" si="22"/>
        <v>0</v>
      </c>
      <c r="U654" s="251"/>
      <c r="V654" s="251"/>
      <c r="W654" s="252">
        <f t="shared" si="24"/>
        <v>0</v>
      </c>
      <c r="X654" s="251"/>
      <c r="Y654" s="251"/>
      <c r="Z654" s="252">
        <f t="shared" si="26"/>
        <v>0</v>
      </c>
      <c r="AA654" s="251"/>
      <c r="AB654" s="251"/>
      <c r="AC654" s="252">
        <f t="shared" si="28"/>
        <v>0</v>
      </c>
      <c r="AD654" s="251"/>
      <c r="AE654" s="251"/>
      <c r="AF654" s="252">
        <f t="shared" si="30"/>
        <v>314.72404</v>
      </c>
      <c r="AG654" s="251">
        <f>160.40804+154.316</f>
        <v>314.72404</v>
      </c>
      <c r="AH654" s="251"/>
      <c r="AI654" s="256" t="s">
        <v>36</v>
      </c>
      <c r="AJ654" s="252">
        <f t="shared" si="32"/>
        <v>388.324</v>
      </c>
      <c r="AK654" s="251">
        <f>188.424+199.9</f>
        <v>388.324</v>
      </c>
      <c r="AL654" s="251"/>
      <c r="AM654" s="251"/>
    </row>
    <row r="655" ht="15.75" hidden="1" customHeight="1" outlineLevel="2">
      <c r="A655" s="257"/>
      <c r="B655" s="258"/>
      <c r="C655" s="259"/>
      <c r="D655" s="206">
        <v>2020.0</v>
      </c>
      <c r="E655" s="270">
        <f t="shared" si="1604"/>
        <v>19</v>
      </c>
      <c r="F655" s="270">
        <f t="shared" ref="F655:G655" si="1609">I655+L655+O655+R655+U655+X655+AA655+AD655+AK655+AG655</f>
        <v>19</v>
      </c>
      <c r="G655" s="270">
        <f t="shared" si="1609"/>
        <v>0</v>
      </c>
      <c r="H655" s="252"/>
      <c r="I655" s="251"/>
      <c r="J655" s="251"/>
      <c r="K655" s="252">
        <f t="shared" si="16"/>
        <v>0</v>
      </c>
      <c r="L655" s="251"/>
      <c r="M655" s="251"/>
      <c r="N655" s="252">
        <f t="shared" si="18"/>
        <v>0</v>
      </c>
      <c r="O655" s="251"/>
      <c r="P655" s="251"/>
      <c r="Q655" s="252">
        <f t="shared" si="20"/>
        <v>0</v>
      </c>
      <c r="R655" s="251"/>
      <c r="S655" s="251"/>
      <c r="T655" s="252">
        <f t="shared" si="22"/>
        <v>0</v>
      </c>
      <c r="U655" s="251"/>
      <c r="V655" s="251"/>
      <c r="W655" s="252">
        <f t="shared" si="24"/>
        <v>0</v>
      </c>
      <c r="X655" s="251"/>
      <c r="Y655" s="251"/>
      <c r="Z655" s="252">
        <f t="shared" si="26"/>
        <v>0</v>
      </c>
      <c r="AA655" s="251"/>
      <c r="AB655" s="251"/>
      <c r="AC655" s="252">
        <f t="shared" si="28"/>
        <v>0</v>
      </c>
      <c r="AD655" s="251"/>
      <c r="AE655" s="251"/>
      <c r="AF655" s="253">
        <f t="shared" si="30"/>
        <v>19</v>
      </c>
      <c r="AG655" s="254">
        <v>19.0</v>
      </c>
      <c r="AH655" s="251"/>
      <c r="AI655" s="255"/>
      <c r="AJ655" s="252">
        <f t="shared" si="32"/>
        <v>0</v>
      </c>
      <c r="AK655" s="251"/>
      <c r="AL655" s="251"/>
      <c r="AM655" s="251"/>
    </row>
    <row r="656" ht="15.75" hidden="1" customHeight="1" outlineLevel="2">
      <c r="A656" s="257"/>
      <c r="B656" s="258"/>
      <c r="C656" s="259"/>
      <c r="D656" s="213">
        <v>2021.0</v>
      </c>
      <c r="E656" s="270">
        <f t="shared" si="1604"/>
        <v>0</v>
      </c>
      <c r="F656" s="270">
        <f t="shared" ref="F656:G656" si="1610">I656+L656+O656+R656+U656+X656+AA656+AD656+AK656+AG656</f>
        <v>0</v>
      </c>
      <c r="G656" s="270">
        <f t="shared" si="1610"/>
        <v>0</v>
      </c>
      <c r="H656" s="252">
        <f t="shared" ref="H656:H662" si="1612">I656+J656</f>
        <v>0</v>
      </c>
      <c r="I656" s="251"/>
      <c r="J656" s="251"/>
      <c r="K656" s="252">
        <f t="shared" si="16"/>
        <v>0</v>
      </c>
      <c r="L656" s="251"/>
      <c r="M656" s="251"/>
      <c r="N656" s="252">
        <f t="shared" si="18"/>
        <v>0</v>
      </c>
      <c r="O656" s="251"/>
      <c r="P656" s="251"/>
      <c r="Q656" s="252">
        <f t="shared" si="20"/>
        <v>0</v>
      </c>
      <c r="R656" s="251"/>
      <c r="S656" s="251"/>
      <c r="T656" s="252">
        <f t="shared" si="22"/>
        <v>0</v>
      </c>
      <c r="U656" s="251"/>
      <c r="V656" s="251"/>
      <c r="W656" s="252">
        <f t="shared" si="24"/>
        <v>0</v>
      </c>
      <c r="X656" s="251"/>
      <c r="Y656" s="251"/>
      <c r="Z656" s="252">
        <f t="shared" si="26"/>
        <v>0</v>
      </c>
      <c r="AA656" s="251"/>
      <c r="AB656" s="251"/>
      <c r="AC656" s="252">
        <f t="shared" si="28"/>
        <v>0</v>
      </c>
      <c r="AD656" s="251"/>
      <c r="AE656" s="251"/>
      <c r="AF656" s="253">
        <f t="shared" si="30"/>
        <v>0</v>
      </c>
      <c r="AG656" s="254"/>
      <c r="AH656" s="251"/>
      <c r="AI656" s="255"/>
      <c r="AJ656" s="252">
        <f t="shared" si="32"/>
        <v>0</v>
      </c>
      <c r="AK656" s="251"/>
      <c r="AL656" s="251"/>
      <c r="AM656" s="251"/>
    </row>
    <row r="657" ht="15.75" hidden="1" customHeight="1" outlineLevel="1">
      <c r="A657" s="195">
        <v>77.0</v>
      </c>
      <c r="B657" s="196" t="s">
        <v>561</v>
      </c>
      <c r="C657" s="197" t="s">
        <v>562</v>
      </c>
      <c r="D657" s="198"/>
      <c r="E657" s="269">
        <f t="shared" ref="E657:G657" si="1611">SUM(E658:E664)</f>
        <v>392.30636</v>
      </c>
      <c r="F657" s="269">
        <f t="shared" si="1611"/>
        <v>392.30636</v>
      </c>
      <c r="G657" s="269">
        <f t="shared" si="1611"/>
        <v>0</v>
      </c>
      <c r="H657" s="198">
        <f t="shared" si="1612"/>
        <v>0</v>
      </c>
      <c r="I657" s="198">
        <f t="shared" ref="I657:J657" si="1613">SUM(I658:I664)</f>
        <v>0</v>
      </c>
      <c r="J657" s="198">
        <f t="shared" si="1613"/>
        <v>0</v>
      </c>
      <c r="K657" s="198">
        <f t="shared" si="16"/>
        <v>209.60815</v>
      </c>
      <c r="L657" s="198">
        <f t="shared" ref="L657:M657" si="1614">SUM(L658:L664)</f>
        <v>209.60815</v>
      </c>
      <c r="M657" s="198">
        <f t="shared" si="1614"/>
        <v>0</v>
      </c>
      <c r="N657" s="198">
        <f t="shared" si="18"/>
        <v>0</v>
      </c>
      <c r="O657" s="198">
        <f t="shared" ref="O657:P657" si="1615">SUM(O658:O664)</f>
        <v>0</v>
      </c>
      <c r="P657" s="198">
        <f t="shared" si="1615"/>
        <v>0</v>
      </c>
      <c r="Q657" s="198">
        <f t="shared" si="20"/>
        <v>0</v>
      </c>
      <c r="R657" s="198">
        <f t="shared" ref="R657:S657" si="1616">SUM(R658:R664)</f>
        <v>0</v>
      </c>
      <c r="S657" s="198">
        <f t="shared" si="1616"/>
        <v>0</v>
      </c>
      <c r="T657" s="198">
        <f t="shared" si="22"/>
        <v>0</v>
      </c>
      <c r="U657" s="198">
        <f t="shared" ref="U657:V657" si="1617">SUM(U658:U664)</f>
        <v>0</v>
      </c>
      <c r="V657" s="198">
        <f t="shared" si="1617"/>
        <v>0</v>
      </c>
      <c r="W657" s="198">
        <f t="shared" si="24"/>
        <v>0</v>
      </c>
      <c r="X657" s="198">
        <f t="shared" ref="X657:Y657" si="1618">SUM(X658:X664)</f>
        <v>0</v>
      </c>
      <c r="Y657" s="198">
        <f t="shared" si="1618"/>
        <v>0</v>
      </c>
      <c r="Z657" s="198">
        <f t="shared" si="26"/>
        <v>86.74423</v>
      </c>
      <c r="AA657" s="198">
        <f t="shared" ref="AA657:AB657" si="1619">SUM(AA658:AA664)</f>
        <v>86.74423</v>
      </c>
      <c r="AB657" s="198">
        <f t="shared" si="1619"/>
        <v>0</v>
      </c>
      <c r="AC657" s="198">
        <f t="shared" si="28"/>
        <v>0</v>
      </c>
      <c r="AD657" s="198">
        <f t="shared" ref="AD657:AE657" si="1620">SUM(AD658:AD664)</f>
        <v>0</v>
      </c>
      <c r="AE657" s="198">
        <f t="shared" si="1620"/>
        <v>0</v>
      </c>
      <c r="AF657" s="198">
        <f t="shared" si="30"/>
        <v>0</v>
      </c>
      <c r="AG657" s="200">
        <f t="shared" ref="AG657:AH657" si="1621">SUM(AG658:AG664)</f>
        <v>0</v>
      </c>
      <c r="AH657" s="200">
        <f t="shared" si="1621"/>
        <v>0</v>
      </c>
      <c r="AI657" s="201"/>
      <c r="AJ657" s="202">
        <f t="shared" si="32"/>
        <v>95.95398</v>
      </c>
      <c r="AK657" s="200">
        <f t="shared" ref="AK657:AL657" si="1622">SUM(AK658:AK664)</f>
        <v>95.95398</v>
      </c>
      <c r="AL657" s="200">
        <f t="shared" si="1622"/>
        <v>0</v>
      </c>
      <c r="AM657" s="200"/>
    </row>
    <row r="658" ht="15.75" hidden="1" customHeight="1" outlineLevel="2">
      <c r="A658" s="257"/>
      <c r="B658" s="258"/>
      <c r="C658" s="259"/>
      <c r="D658" s="206">
        <v>2015.0</v>
      </c>
      <c r="E658" s="270">
        <f t="shared" ref="E658:E664" si="1624">SUM(F658:G658)</f>
        <v>0</v>
      </c>
      <c r="F658" s="270">
        <f t="shared" ref="F658:G658" si="1623">I658+L658+O658+R658+U658+X658+AA658+AD658+AK658+AG658</f>
        <v>0</v>
      </c>
      <c r="G658" s="270">
        <f t="shared" si="1623"/>
        <v>0</v>
      </c>
      <c r="H658" s="252">
        <f t="shared" si="1612"/>
        <v>0</v>
      </c>
      <c r="I658" s="251"/>
      <c r="J658" s="251"/>
      <c r="K658" s="252">
        <f t="shared" si="16"/>
        <v>0</v>
      </c>
      <c r="L658" s="251"/>
      <c r="M658" s="251"/>
      <c r="N658" s="252">
        <f t="shared" si="18"/>
        <v>0</v>
      </c>
      <c r="O658" s="251"/>
      <c r="P658" s="251"/>
      <c r="Q658" s="252">
        <f t="shared" si="20"/>
        <v>0</v>
      </c>
      <c r="R658" s="251"/>
      <c r="S658" s="251"/>
      <c r="T658" s="252">
        <f t="shared" si="22"/>
        <v>0</v>
      </c>
      <c r="U658" s="251"/>
      <c r="V658" s="251"/>
      <c r="W658" s="252">
        <f t="shared" si="24"/>
        <v>0</v>
      </c>
      <c r="X658" s="251"/>
      <c r="Y658" s="251"/>
      <c r="Z658" s="252">
        <f t="shared" si="26"/>
        <v>0</v>
      </c>
      <c r="AA658" s="251"/>
      <c r="AB658" s="251"/>
      <c r="AC658" s="252">
        <f t="shared" si="28"/>
        <v>0</v>
      </c>
      <c r="AD658" s="251"/>
      <c r="AE658" s="251"/>
      <c r="AF658" s="252">
        <f t="shared" si="30"/>
        <v>0</v>
      </c>
      <c r="AG658" s="251"/>
      <c r="AH658" s="251"/>
      <c r="AI658" s="255"/>
      <c r="AJ658" s="252">
        <f t="shared" si="32"/>
        <v>0</v>
      </c>
      <c r="AK658" s="251"/>
      <c r="AL658" s="251"/>
      <c r="AM658" s="251"/>
    </row>
    <row r="659" ht="15.75" hidden="1" customHeight="1" outlineLevel="2">
      <c r="A659" s="257"/>
      <c r="B659" s="258"/>
      <c r="C659" s="259"/>
      <c r="D659" s="206">
        <v>2016.0</v>
      </c>
      <c r="E659" s="270">
        <f t="shared" si="1624"/>
        <v>97.01521</v>
      </c>
      <c r="F659" s="270">
        <f t="shared" ref="F659:G659" si="1625">I659+L659+O659+R659+U659+X659+AA659+AD659+AK659+AG659</f>
        <v>97.01521</v>
      </c>
      <c r="G659" s="270">
        <f t="shared" si="1625"/>
        <v>0</v>
      </c>
      <c r="H659" s="252">
        <f t="shared" si="1612"/>
        <v>0</v>
      </c>
      <c r="I659" s="251"/>
      <c r="J659" s="251"/>
      <c r="K659" s="252">
        <f t="shared" si="16"/>
        <v>0</v>
      </c>
      <c r="L659" s="251"/>
      <c r="M659" s="251"/>
      <c r="N659" s="252">
        <f t="shared" si="18"/>
        <v>0</v>
      </c>
      <c r="O659" s="251"/>
      <c r="P659" s="251"/>
      <c r="Q659" s="252">
        <f t="shared" si="20"/>
        <v>0</v>
      </c>
      <c r="R659" s="251"/>
      <c r="S659" s="251"/>
      <c r="T659" s="252">
        <f t="shared" si="22"/>
        <v>0</v>
      </c>
      <c r="U659" s="251"/>
      <c r="V659" s="251"/>
      <c r="W659" s="252">
        <f t="shared" si="24"/>
        <v>0</v>
      </c>
      <c r="X659" s="251"/>
      <c r="Y659" s="251"/>
      <c r="Z659" s="253">
        <f t="shared" si="26"/>
        <v>86.74423</v>
      </c>
      <c r="AA659" s="254">
        <v>86.74423</v>
      </c>
      <c r="AB659" s="251"/>
      <c r="AC659" s="252">
        <f t="shared" si="28"/>
        <v>0</v>
      </c>
      <c r="AD659" s="251"/>
      <c r="AE659" s="251"/>
      <c r="AF659" s="252">
        <f t="shared" si="30"/>
        <v>0</v>
      </c>
      <c r="AG659" s="251"/>
      <c r="AH659" s="251"/>
      <c r="AI659" s="255"/>
      <c r="AJ659" s="253">
        <f t="shared" si="32"/>
        <v>10.27098</v>
      </c>
      <c r="AK659" s="254">
        <v>10.27098</v>
      </c>
      <c r="AL659" s="251"/>
      <c r="AM659" s="251"/>
    </row>
    <row r="660" ht="15.75" hidden="1" customHeight="1" outlineLevel="2">
      <c r="A660" s="257"/>
      <c r="B660" s="258"/>
      <c r="C660" s="259"/>
      <c r="D660" s="206">
        <v>2017.0</v>
      </c>
      <c r="E660" s="270">
        <f t="shared" si="1624"/>
        <v>201.79035</v>
      </c>
      <c r="F660" s="270">
        <f t="shared" ref="F660:G660" si="1626">I660+L660+O660+R660+U660+X660+AA660+AD660+AK660+AG660</f>
        <v>201.79035</v>
      </c>
      <c r="G660" s="270">
        <f t="shared" si="1626"/>
        <v>0</v>
      </c>
      <c r="H660" s="252">
        <f t="shared" si="1612"/>
        <v>0</v>
      </c>
      <c r="I660" s="251"/>
      <c r="J660" s="251"/>
      <c r="K660" s="253">
        <f t="shared" si="16"/>
        <v>124.70735</v>
      </c>
      <c r="L660" s="254">
        <v>124.70735</v>
      </c>
      <c r="M660" s="251"/>
      <c r="N660" s="252">
        <f t="shared" si="18"/>
        <v>0</v>
      </c>
      <c r="O660" s="251"/>
      <c r="P660" s="251"/>
      <c r="Q660" s="252">
        <f t="shared" si="20"/>
        <v>0</v>
      </c>
      <c r="R660" s="251"/>
      <c r="S660" s="251"/>
      <c r="T660" s="252">
        <f t="shared" si="22"/>
        <v>0</v>
      </c>
      <c r="U660" s="251"/>
      <c r="V660" s="251"/>
      <c r="W660" s="252">
        <f t="shared" si="24"/>
        <v>0</v>
      </c>
      <c r="X660" s="251"/>
      <c r="Y660" s="251"/>
      <c r="Z660" s="252">
        <f t="shared" si="26"/>
        <v>0</v>
      </c>
      <c r="AA660" s="251"/>
      <c r="AB660" s="251"/>
      <c r="AC660" s="252">
        <f t="shared" si="28"/>
        <v>0</v>
      </c>
      <c r="AD660" s="251"/>
      <c r="AE660" s="251"/>
      <c r="AF660" s="252">
        <f t="shared" si="30"/>
        <v>0</v>
      </c>
      <c r="AG660" s="251"/>
      <c r="AH660" s="251"/>
      <c r="AI660" s="255"/>
      <c r="AJ660" s="253">
        <f t="shared" si="32"/>
        <v>77.083</v>
      </c>
      <c r="AK660" s="254">
        <v>77.083</v>
      </c>
      <c r="AL660" s="251"/>
      <c r="AM660" s="251"/>
    </row>
    <row r="661" ht="15.75" hidden="1" customHeight="1" outlineLevel="2">
      <c r="A661" s="257"/>
      <c r="B661" s="258"/>
      <c r="C661" s="259"/>
      <c r="D661" s="206">
        <v>2018.0</v>
      </c>
      <c r="E661" s="270">
        <f t="shared" si="1624"/>
        <v>0</v>
      </c>
      <c r="F661" s="270">
        <f t="shared" ref="F661:G661" si="1627">I661+L661+O661+R661+U661+X661+AA661+AD661+AK661+AG661</f>
        <v>0</v>
      </c>
      <c r="G661" s="270">
        <f t="shared" si="1627"/>
        <v>0</v>
      </c>
      <c r="H661" s="252">
        <f t="shared" si="1612"/>
        <v>0</v>
      </c>
      <c r="I661" s="251"/>
      <c r="J661" s="251"/>
      <c r="K661" s="252">
        <f t="shared" si="16"/>
        <v>0</v>
      </c>
      <c r="L661" s="251"/>
      <c r="M661" s="251"/>
      <c r="N661" s="252">
        <f t="shared" si="18"/>
        <v>0</v>
      </c>
      <c r="O661" s="251"/>
      <c r="P661" s="251"/>
      <c r="Q661" s="252">
        <f t="shared" si="20"/>
        <v>0</v>
      </c>
      <c r="R661" s="251"/>
      <c r="S661" s="251"/>
      <c r="T661" s="252">
        <f t="shared" si="22"/>
        <v>0</v>
      </c>
      <c r="U661" s="251"/>
      <c r="V661" s="251"/>
      <c r="W661" s="252">
        <f t="shared" si="24"/>
        <v>0</v>
      </c>
      <c r="X661" s="251"/>
      <c r="Y661" s="251"/>
      <c r="Z661" s="252">
        <f t="shared" si="26"/>
        <v>0</v>
      </c>
      <c r="AA661" s="251"/>
      <c r="AB661" s="251"/>
      <c r="AC661" s="252">
        <f t="shared" si="28"/>
        <v>0</v>
      </c>
      <c r="AD661" s="251"/>
      <c r="AE661" s="251"/>
      <c r="AF661" s="252">
        <f t="shared" si="30"/>
        <v>0</v>
      </c>
      <c r="AG661" s="251"/>
      <c r="AH661" s="251"/>
      <c r="AI661" s="255"/>
      <c r="AJ661" s="252">
        <f t="shared" si="32"/>
        <v>0</v>
      </c>
      <c r="AK661" s="251"/>
      <c r="AL661" s="251"/>
      <c r="AM661" s="251"/>
    </row>
    <row r="662" ht="15.75" hidden="1" customHeight="1" outlineLevel="2">
      <c r="A662" s="257"/>
      <c r="B662" s="258"/>
      <c r="C662" s="259"/>
      <c r="D662" s="206">
        <v>2019.0</v>
      </c>
      <c r="E662" s="270">
        <f t="shared" si="1624"/>
        <v>54.9008</v>
      </c>
      <c r="F662" s="270">
        <f t="shared" ref="F662:G662" si="1628">I662+L662+O662+R662+U662+X662+AA662+AD662+AK662+AG662</f>
        <v>54.9008</v>
      </c>
      <c r="G662" s="270">
        <f t="shared" si="1628"/>
        <v>0</v>
      </c>
      <c r="H662" s="252">
        <f t="shared" si="1612"/>
        <v>0</v>
      </c>
      <c r="I662" s="251"/>
      <c r="J662" s="251"/>
      <c r="K662" s="253">
        <f t="shared" si="16"/>
        <v>54.9008</v>
      </c>
      <c r="L662" s="254">
        <v>54.9008</v>
      </c>
      <c r="M662" s="251"/>
      <c r="N662" s="252">
        <f t="shared" si="18"/>
        <v>0</v>
      </c>
      <c r="O662" s="251"/>
      <c r="P662" s="251"/>
      <c r="Q662" s="252">
        <f t="shared" si="20"/>
        <v>0</v>
      </c>
      <c r="R662" s="251"/>
      <c r="S662" s="251"/>
      <c r="T662" s="252">
        <f t="shared" si="22"/>
        <v>0</v>
      </c>
      <c r="U662" s="251"/>
      <c r="V662" s="251"/>
      <c r="W662" s="252">
        <f t="shared" si="24"/>
        <v>0</v>
      </c>
      <c r="X662" s="251"/>
      <c r="Y662" s="251"/>
      <c r="Z662" s="252">
        <f t="shared" si="26"/>
        <v>0</v>
      </c>
      <c r="AA662" s="251"/>
      <c r="AB662" s="251"/>
      <c r="AC662" s="252">
        <f t="shared" si="28"/>
        <v>0</v>
      </c>
      <c r="AD662" s="251"/>
      <c r="AE662" s="251"/>
      <c r="AF662" s="252">
        <f t="shared" si="30"/>
        <v>0</v>
      </c>
      <c r="AG662" s="251"/>
      <c r="AH662" s="251"/>
      <c r="AI662" s="255"/>
      <c r="AJ662" s="252">
        <f t="shared" si="32"/>
        <v>0</v>
      </c>
      <c r="AK662" s="251"/>
      <c r="AL662" s="251"/>
      <c r="AM662" s="251"/>
    </row>
    <row r="663" ht="15.75" hidden="1" customHeight="1" outlineLevel="2">
      <c r="A663" s="257"/>
      <c r="B663" s="258"/>
      <c r="C663" s="259"/>
      <c r="D663" s="206">
        <v>2020.0</v>
      </c>
      <c r="E663" s="270">
        <f t="shared" si="1624"/>
        <v>38.6</v>
      </c>
      <c r="F663" s="270">
        <f t="shared" ref="F663:G663" si="1629">I663+L663+O663+R663+U663+X663+AA663+AD663+AK663+AG663</f>
        <v>38.6</v>
      </c>
      <c r="G663" s="270">
        <f t="shared" si="1629"/>
        <v>0</v>
      </c>
      <c r="H663" s="252"/>
      <c r="I663" s="251"/>
      <c r="J663" s="251"/>
      <c r="K663" s="253">
        <f t="shared" si="16"/>
        <v>30</v>
      </c>
      <c r="L663" s="254">
        <v>30.0</v>
      </c>
      <c r="M663" s="251"/>
      <c r="N663" s="252">
        <f t="shared" si="18"/>
        <v>0</v>
      </c>
      <c r="O663" s="251"/>
      <c r="P663" s="251"/>
      <c r="Q663" s="252">
        <f t="shared" si="20"/>
        <v>0</v>
      </c>
      <c r="R663" s="251"/>
      <c r="S663" s="251"/>
      <c r="T663" s="252">
        <f t="shared" si="22"/>
        <v>0</v>
      </c>
      <c r="U663" s="251"/>
      <c r="V663" s="251"/>
      <c r="W663" s="252">
        <f t="shared" si="24"/>
        <v>0</v>
      </c>
      <c r="X663" s="251"/>
      <c r="Y663" s="251"/>
      <c r="Z663" s="252">
        <f t="shared" si="26"/>
        <v>0</v>
      </c>
      <c r="AA663" s="251"/>
      <c r="AB663" s="251"/>
      <c r="AC663" s="252">
        <f t="shared" si="28"/>
        <v>0</v>
      </c>
      <c r="AD663" s="251"/>
      <c r="AE663" s="251"/>
      <c r="AF663" s="252">
        <f t="shared" si="30"/>
        <v>0</v>
      </c>
      <c r="AG663" s="251"/>
      <c r="AH663" s="251"/>
      <c r="AI663" s="255"/>
      <c r="AJ663" s="253">
        <f t="shared" si="32"/>
        <v>8.6</v>
      </c>
      <c r="AK663" s="254">
        <v>8.6</v>
      </c>
      <c r="AL663" s="251"/>
      <c r="AM663" s="251"/>
    </row>
    <row r="664" ht="15.75" hidden="1" customHeight="1" outlineLevel="2">
      <c r="A664" s="257"/>
      <c r="B664" s="258"/>
      <c r="C664" s="259"/>
      <c r="D664" s="213">
        <v>2021.0</v>
      </c>
      <c r="E664" s="270">
        <f t="shared" si="1624"/>
        <v>0</v>
      </c>
      <c r="F664" s="270">
        <f t="shared" ref="F664:G664" si="1630">I664+L664+O664+R664+U664+X664+AA664+AD664+AK664+AG664</f>
        <v>0</v>
      </c>
      <c r="G664" s="270">
        <f t="shared" si="1630"/>
        <v>0</v>
      </c>
      <c r="H664" s="252">
        <f t="shared" ref="H664:H670" si="1632">I664+J664</f>
        <v>0</v>
      </c>
      <c r="I664" s="251"/>
      <c r="J664" s="251"/>
      <c r="K664" s="253"/>
      <c r="L664" s="254"/>
      <c r="M664" s="251"/>
      <c r="N664" s="252">
        <f t="shared" si="18"/>
        <v>0</v>
      </c>
      <c r="O664" s="251"/>
      <c r="P664" s="251"/>
      <c r="Q664" s="252">
        <f t="shared" si="20"/>
        <v>0</v>
      </c>
      <c r="R664" s="251"/>
      <c r="S664" s="251"/>
      <c r="T664" s="252">
        <f t="shared" si="22"/>
        <v>0</v>
      </c>
      <c r="U664" s="251"/>
      <c r="V664" s="251"/>
      <c r="W664" s="252">
        <f t="shared" si="24"/>
        <v>0</v>
      </c>
      <c r="X664" s="251"/>
      <c r="Y664" s="251"/>
      <c r="Z664" s="252">
        <f t="shared" si="26"/>
        <v>0</v>
      </c>
      <c r="AA664" s="251"/>
      <c r="AB664" s="251"/>
      <c r="AC664" s="252">
        <f t="shared" si="28"/>
        <v>0</v>
      </c>
      <c r="AD664" s="251"/>
      <c r="AE664" s="251"/>
      <c r="AF664" s="252">
        <f t="shared" si="30"/>
        <v>0</v>
      </c>
      <c r="AG664" s="251"/>
      <c r="AH664" s="251"/>
      <c r="AI664" s="255"/>
      <c r="AJ664" s="232">
        <f t="shared" si="32"/>
        <v>0</v>
      </c>
      <c r="AK664" s="254"/>
      <c r="AL664" s="251"/>
      <c r="AM664" s="251"/>
    </row>
    <row r="665" ht="15.75" hidden="1" customHeight="1" outlineLevel="1">
      <c r="A665" s="195">
        <v>78.0</v>
      </c>
      <c r="B665" s="196" t="s">
        <v>563</v>
      </c>
      <c r="C665" s="197" t="s">
        <v>564</v>
      </c>
      <c r="D665" s="198"/>
      <c r="E665" s="269">
        <f t="shared" ref="E665:G665" si="1631">SUM(E666:E672)</f>
        <v>902.91166</v>
      </c>
      <c r="F665" s="269">
        <f t="shared" si="1631"/>
        <v>902.91166</v>
      </c>
      <c r="G665" s="269">
        <f t="shared" si="1631"/>
        <v>0</v>
      </c>
      <c r="H665" s="198">
        <f t="shared" si="1632"/>
        <v>0</v>
      </c>
      <c r="I665" s="198">
        <f t="shared" ref="I665:J665" si="1633">SUM(I666:I672)</f>
        <v>0</v>
      </c>
      <c r="J665" s="198">
        <f t="shared" si="1633"/>
        <v>0</v>
      </c>
      <c r="K665" s="198">
        <f t="shared" ref="K665:K670" si="1644">L665+M665</f>
        <v>0</v>
      </c>
      <c r="L665" s="198">
        <f t="shared" ref="L665:M665" si="1634">SUM(L666:L672)</f>
        <v>0</v>
      </c>
      <c r="M665" s="198">
        <f t="shared" si="1634"/>
        <v>0</v>
      </c>
      <c r="N665" s="198">
        <f t="shared" si="18"/>
        <v>346.8</v>
      </c>
      <c r="O665" s="198">
        <f t="shared" ref="O665:P665" si="1635">SUM(O666:O672)</f>
        <v>346.8</v>
      </c>
      <c r="P665" s="198">
        <f t="shared" si="1635"/>
        <v>0</v>
      </c>
      <c r="Q665" s="198">
        <f t="shared" si="20"/>
        <v>395.09869</v>
      </c>
      <c r="R665" s="198">
        <f t="shared" ref="R665:S665" si="1636">SUM(R666:R672)</f>
        <v>395.09869</v>
      </c>
      <c r="S665" s="198">
        <f t="shared" si="1636"/>
        <v>0</v>
      </c>
      <c r="T665" s="198">
        <f t="shared" si="22"/>
        <v>0</v>
      </c>
      <c r="U665" s="198">
        <f t="shared" ref="U665:V665" si="1637">SUM(U666:U672)</f>
        <v>0</v>
      </c>
      <c r="V665" s="198">
        <f t="shared" si="1637"/>
        <v>0</v>
      </c>
      <c r="W665" s="198">
        <f t="shared" si="24"/>
        <v>0</v>
      </c>
      <c r="X665" s="198">
        <f t="shared" ref="X665:Y665" si="1638">SUM(X666:X672)</f>
        <v>0</v>
      </c>
      <c r="Y665" s="198">
        <f t="shared" si="1638"/>
        <v>0</v>
      </c>
      <c r="Z665" s="198">
        <f t="shared" si="26"/>
        <v>0</v>
      </c>
      <c r="AA665" s="198">
        <f t="shared" ref="AA665:AB665" si="1639">SUM(AA666:AA672)</f>
        <v>0</v>
      </c>
      <c r="AB665" s="198">
        <f t="shared" si="1639"/>
        <v>0</v>
      </c>
      <c r="AC665" s="198">
        <f t="shared" si="28"/>
        <v>68.9</v>
      </c>
      <c r="AD665" s="198">
        <f t="shared" ref="AD665:AE665" si="1640">SUM(AD666:AD672)</f>
        <v>68.9</v>
      </c>
      <c r="AE665" s="198">
        <f t="shared" si="1640"/>
        <v>0</v>
      </c>
      <c r="AF665" s="198">
        <f t="shared" si="30"/>
        <v>57.42685</v>
      </c>
      <c r="AG665" s="200">
        <f t="shared" ref="AG665:AH665" si="1641">SUM(AG666:AG672)</f>
        <v>57.42685</v>
      </c>
      <c r="AH665" s="200">
        <f t="shared" si="1641"/>
        <v>0</v>
      </c>
      <c r="AI665" s="201"/>
      <c r="AJ665" s="202">
        <f t="shared" si="32"/>
        <v>34.68612</v>
      </c>
      <c r="AK665" s="200">
        <f t="shared" ref="AK665:AL665" si="1642">SUM(AK666:AK672)</f>
        <v>34.68612</v>
      </c>
      <c r="AL665" s="200">
        <f t="shared" si="1642"/>
        <v>0</v>
      </c>
      <c r="AM665" s="200"/>
    </row>
    <row r="666" ht="15.75" hidden="1" customHeight="1" outlineLevel="2">
      <c r="A666" s="257"/>
      <c r="B666" s="258"/>
      <c r="C666" s="259"/>
      <c r="D666" s="206">
        <v>2015.0</v>
      </c>
      <c r="E666" s="270">
        <f t="shared" ref="E666:E672" si="1645">SUM(F666:G666)</f>
        <v>446.9</v>
      </c>
      <c r="F666" s="270">
        <f t="shared" ref="F666:G666" si="1643">I666+L666+O666+R666+U666+X666+AA666+AD666+AK666+AG666</f>
        <v>446.9</v>
      </c>
      <c r="G666" s="270">
        <f t="shared" si="1643"/>
        <v>0</v>
      </c>
      <c r="H666" s="252">
        <f t="shared" si="1632"/>
        <v>0</v>
      </c>
      <c r="I666" s="251"/>
      <c r="J666" s="251"/>
      <c r="K666" s="252">
        <f t="shared" si="1644"/>
        <v>0</v>
      </c>
      <c r="L666" s="251"/>
      <c r="M666" s="251"/>
      <c r="N666" s="253">
        <f t="shared" si="18"/>
        <v>346.8</v>
      </c>
      <c r="O666" s="254">
        <v>346.8</v>
      </c>
      <c r="P666" s="251"/>
      <c r="Q666" s="252">
        <f t="shared" si="20"/>
        <v>0</v>
      </c>
      <c r="R666" s="251"/>
      <c r="S666" s="251"/>
      <c r="T666" s="252">
        <f t="shared" si="22"/>
        <v>0</v>
      </c>
      <c r="U666" s="251"/>
      <c r="V666" s="251"/>
      <c r="W666" s="252">
        <f t="shared" si="24"/>
        <v>0</v>
      </c>
      <c r="X666" s="251"/>
      <c r="Y666" s="251"/>
      <c r="Z666" s="252">
        <f t="shared" si="26"/>
        <v>0</v>
      </c>
      <c r="AA666" s="251"/>
      <c r="AB666" s="251"/>
      <c r="AC666" s="253">
        <f t="shared" si="28"/>
        <v>68.9</v>
      </c>
      <c r="AD666" s="254">
        <v>68.9</v>
      </c>
      <c r="AE666" s="251"/>
      <c r="AF666" s="253">
        <f t="shared" si="30"/>
        <v>31.2</v>
      </c>
      <c r="AG666" s="254">
        <v>31.2</v>
      </c>
      <c r="AH666" s="251"/>
      <c r="AI666" s="256" t="s">
        <v>565</v>
      </c>
      <c r="AJ666" s="252">
        <f t="shared" si="32"/>
        <v>0</v>
      </c>
      <c r="AK666" s="251"/>
      <c r="AL666" s="251"/>
      <c r="AM666" s="251"/>
    </row>
    <row r="667" ht="15.75" hidden="1" customHeight="1" outlineLevel="2">
      <c r="A667" s="257"/>
      <c r="B667" s="258"/>
      <c r="C667" s="259"/>
      <c r="D667" s="206">
        <v>2016.0</v>
      </c>
      <c r="E667" s="270">
        <f t="shared" si="1645"/>
        <v>8.88612</v>
      </c>
      <c r="F667" s="270">
        <f t="shared" ref="F667:G667" si="1646">I667+L667+O667+R667+U667+X667+AA667+AD667+AK667+AG667</f>
        <v>8.88612</v>
      </c>
      <c r="G667" s="270">
        <f t="shared" si="1646"/>
        <v>0</v>
      </c>
      <c r="H667" s="252">
        <f t="shared" si="1632"/>
        <v>0</v>
      </c>
      <c r="I667" s="251"/>
      <c r="J667" s="251"/>
      <c r="K667" s="252">
        <f t="shared" si="1644"/>
        <v>0</v>
      </c>
      <c r="L667" s="251"/>
      <c r="M667" s="251"/>
      <c r="N667" s="252">
        <f t="shared" si="18"/>
        <v>0</v>
      </c>
      <c r="O667" s="251"/>
      <c r="P667" s="251"/>
      <c r="Q667" s="252">
        <f t="shared" si="20"/>
        <v>0</v>
      </c>
      <c r="R667" s="251"/>
      <c r="S667" s="251"/>
      <c r="T667" s="252">
        <f t="shared" si="22"/>
        <v>0</v>
      </c>
      <c r="U667" s="251"/>
      <c r="V667" s="251"/>
      <c r="W667" s="252">
        <f t="shared" si="24"/>
        <v>0</v>
      </c>
      <c r="X667" s="251"/>
      <c r="Y667" s="251"/>
      <c r="Z667" s="252">
        <f t="shared" si="26"/>
        <v>0</v>
      </c>
      <c r="AA667" s="251"/>
      <c r="AB667" s="251"/>
      <c r="AC667" s="252">
        <f t="shared" si="28"/>
        <v>0</v>
      </c>
      <c r="AD667" s="251"/>
      <c r="AE667" s="251"/>
      <c r="AF667" s="252">
        <f t="shared" si="30"/>
        <v>0</v>
      </c>
      <c r="AG667" s="251"/>
      <c r="AH667" s="251"/>
      <c r="AI667" s="255"/>
      <c r="AJ667" s="253">
        <f t="shared" si="32"/>
        <v>8.88612</v>
      </c>
      <c r="AK667" s="254">
        <v>8.88612</v>
      </c>
      <c r="AL667" s="251"/>
      <c r="AM667" s="251"/>
    </row>
    <row r="668" ht="15.75" hidden="1" customHeight="1" outlineLevel="2">
      <c r="A668" s="257"/>
      <c r="B668" s="258"/>
      <c r="C668" s="259"/>
      <c r="D668" s="206">
        <v>2017.0</v>
      </c>
      <c r="E668" s="270">
        <f t="shared" si="1645"/>
        <v>0</v>
      </c>
      <c r="F668" s="270">
        <f t="shared" ref="F668:G668" si="1647">I668+L668+O668+R668+U668+X668+AA668+AD668+AK668+AG668</f>
        <v>0</v>
      </c>
      <c r="G668" s="270">
        <f t="shared" si="1647"/>
        <v>0</v>
      </c>
      <c r="H668" s="252">
        <f t="shared" si="1632"/>
        <v>0</v>
      </c>
      <c r="I668" s="251"/>
      <c r="J668" s="251"/>
      <c r="K668" s="252">
        <f t="shared" si="1644"/>
        <v>0</v>
      </c>
      <c r="L668" s="251"/>
      <c r="M668" s="251"/>
      <c r="N668" s="252">
        <f t="shared" si="18"/>
        <v>0</v>
      </c>
      <c r="O668" s="251"/>
      <c r="P668" s="251"/>
      <c r="Q668" s="252">
        <f t="shared" si="20"/>
        <v>0</v>
      </c>
      <c r="R668" s="251"/>
      <c r="S668" s="251"/>
      <c r="T668" s="252">
        <f t="shared" si="22"/>
        <v>0</v>
      </c>
      <c r="U668" s="251"/>
      <c r="V668" s="251"/>
      <c r="W668" s="252">
        <f t="shared" si="24"/>
        <v>0</v>
      </c>
      <c r="X668" s="251"/>
      <c r="Y668" s="251"/>
      <c r="Z668" s="252">
        <f t="shared" si="26"/>
        <v>0</v>
      </c>
      <c r="AA668" s="251"/>
      <c r="AB668" s="251"/>
      <c r="AC668" s="252">
        <f t="shared" si="28"/>
        <v>0</v>
      </c>
      <c r="AD668" s="251"/>
      <c r="AE668" s="251"/>
      <c r="AF668" s="252">
        <f t="shared" si="30"/>
        <v>0</v>
      </c>
      <c r="AG668" s="251"/>
      <c r="AH668" s="251"/>
      <c r="AI668" s="255"/>
      <c r="AJ668" s="252">
        <f t="shared" si="32"/>
        <v>0</v>
      </c>
      <c r="AK668" s="251"/>
      <c r="AL668" s="251"/>
      <c r="AM668" s="251"/>
    </row>
    <row r="669" ht="15.75" hidden="1" customHeight="1" outlineLevel="2">
      <c r="A669" s="257"/>
      <c r="B669" s="258"/>
      <c r="C669" s="259"/>
      <c r="D669" s="206">
        <v>2018.0</v>
      </c>
      <c r="E669" s="270">
        <f t="shared" si="1645"/>
        <v>0</v>
      </c>
      <c r="F669" s="270">
        <f t="shared" ref="F669:G669" si="1648">I669+L669+O669+R669+U669+X669+AA669+AD669+AK669+AG669</f>
        <v>0</v>
      </c>
      <c r="G669" s="270">
        <f t="shared" si="1648"/>
        <v>0</v>
      </c>
      <c r="H669" s="252">
        <f t="shared" si="1632"/>
        <v>0</v>
      </c>
      <c r="I669" s="251"/>
      <c r="J669" s="251"/>
      <c r="K669" s="252">
        <f t="shared" si="1644"/>
        <v>0</v>
      </c>
      <c r="L669" s="251"/>
      <c r="M669" s="251"/>
      <c r="N669" s="252">
        <f t="shared" si="18"/>
        <v>0</v>
      </c>
      <c r="O669" s="251"/>
      <c r="P669" s="251"/>
      <c r="Q669" s="252">
        <f t="shared" si="20"/>
        <v>0</v>
      </c>
      <c r="R669" s="251"/>
      <c r="S669" s="251"/>
      <c r="T669" s="252">
        <f t="shared" si="22"/>
        <v>0</v>
      </c>
      <c r="U669" s="251"/>
      <c r="V669" s="251"/>
      <c r="W669" s="252">
        <f t="shared" si="24"/>
        <v>0</v>
      </c>
      <c r="X669" s="251"/>
      <c r="Y669" s="251"/>
      <c r="Z669" s="252">
        <f t="shared" si="26"/>
        <v>0</v>
      </c>
      <c r="AA669" s="251"/>
      <c r="AB669" s="251"/>
      <c r="AC669" s="252">
        <f t="shared" si="28"/>
        <v>0</v>
      </c>
      <c r="AD669" s="251"/>
      <c r="AE669" s="251"/>
      <c r="AF669" s="252">
        <f t="shared" si="30"/>
        <v>0</v>
      </c>
      <c r="AG669" s="251"/>
      <c r="AH669" s="251"/>
      <c r="AI669" s="255"/>
      <c r="AJ669" s="252">
        <f t="shared" si="32"/>
        <v>0</v>
      </c>
      <c r="AK669" s="251"/>
      <c r="AL669" s="251"/>
      <c r="AM669" s="251"/>
    </row>
    <row r="670" ht="15.75" hidden="1" customHeight="1" outlineLevel="2">
      <c r="A670" s="257"/>
      <c r="B670" s="258"/>
      <c r="C670" s="259"/>
      <c r="D670" s="206">
        <v>2019.0</v>
      </c>
      <c r="E670" s="270">
        <f t="shared" si="1645"/>
        <v>421.32554</v>
      </c>
      <c r="F670" s="270">
        <f t="shared" ref="F670:G670" si="1649">I670+L670+O670+R670+U670+X670+AA670+AD670+AK670+AG670</f>
        <v>421.32554</v>
      </c>
      <c r="G670" s="270">
        <f t="shared" si="1649"/>
        <v>0</v>
      </c>
      <c r="H670" s="252">
        <f t="shared" si="1632"/>
        <v>0</v>
      </c>
      <c r="I670" s="251"/>
      <c r="J670" s="251"/>
      <c r="K670" s="252">
        <f t="shared" si="1644"/>
        <v>0</v>
      </c>
      <c r="L670" s="251"/>
      <c r="M670" s="251"/>
      <c r="N670" s="252">
        <f t="shared" si="18"/>
        <v>0</v>
      </c>
      <c r="O670" s="251"/>
      <c r="P670" s="251"/>
      <c r="Q670" s="253">
        <f t="shared" si="20"/>
        <v>395.09869</v>
      </c>
      <c r="R670" s="254">
        <v>395.09869</v>
      </c>
      <c r="S670" s="251"/>
      <c r="T670" s="252">
        <f t="shared" si="22"/>
        <v>0</v>
      </c>
      <c r="U670" s="251"/>
      <c r="V670" s="251"/>
      <c r="W670" s="252">
        <f t="shared" si="24"/>
        <v>0</v>
      </c>
      <c r="X670" s="251"/>
      <c r="Y670" s="251"/>
      <c r="Z670" s="252">
        <f t="shared" si="26"/>
        <v>0</v>
      </c>
      <c r="AA670" s="251"/>
      <c r="AB670" s="251"/>
      <c r="AC670" s="252">
        <f t="shared" si="28"/>
        <v>0</v>
      </c>
      <c r="AD670" s="251"/>
      <c r="AE670" s="251"/>
      <c r="AF670" s="253">
        <f t="shared" si="30"/>
        <v>26.22685</v>
      </c>
      <c r="AG670" s="254">
        <v>26.22685</v>
      </c>
      <c r="AH670" s="251"/>
      <c r="AI670" s="256" t="s">
        <v>566</v>
      </c>
      <c r="AJ670" s="252">
        <f t="shared" si="32"/>
        <v>0</v>
      </c>
      <c r="AK670" s="251"/>
      <c r="AL670" s="251"/>
      <c r="AM670" s="251"/>
    </row>
    <row r="671" ht="15.75" hidden="1" customHeight="1" outlineLevel="2">
      <c r="A671" s="257"/>
      <c r="B671" s="258"/>
      <c r="C671" s="259"/>
      <c r="D671" s="206">
        <v>2020.0</v>
      </c>
      <c r="E671" s="270">
        <f t="shared" si="1645"/>
        <v>25.8</v>
      </c>
      <c r="F671" s="270">
        <f t="shared" ref="F671:G671" si="1650">I671+L671+O671+R671+U671+X671+AA671+AD671+AK671+AG671</f>
        <v>25.8</v>
      </c>
      <c r="G671" s="270">
        <f t="shared" si="1650"/>
        <v>0</v>
      </c>
      <c r="H671" s="252"/>
      <c r="I671" s="251"/>
      <c r="J671" s="251"/>
      <c r="K671" s="252"/>
      <c r="L671" s="251"/>
      <c r="M671" s="251"/>
      <c r="N671" s="252">
        <f t="shared" si="18"/>
        <v>0</v>
      </c>
      <c r="O671" s="251"/>
      <c r="P671" s="251"/>
      <c r="Q671" s="232">
        <f t="shared" si="20"/>
        <v>0</v>
      </c>
      <c r="R671" s="251"/>
      <c r="S671" s="251"/>
      <c r="T671" s="232">
        <f t="shared" si="22"/>
        <v>0</v>
      </c>
      <c r="U671" s="251"/>
      <c r="V671" s="251"/>
      <c r="W671" s="232">
        <f t="shared" si="24"/>
        <v>0</v>
      </c>
      <c r="X671" s="251"/>
      <c r="Y671" s="251"/>
      <c r="Z671" s="232">
        <f t="shared" si="26"/>
        <v>0</v>
      </c>
      <c r="AA671" s="251"/>
      <c r="AB671" s="251"/>
      <c r="AC671" s="232">
        <f t="shared" si="28"/>
        <v>0</v>
      </c>
      <c r="AD671" s="251"/>
      <c r="AE671" s="251"/>
      <c r="AF671" s="232">
        <f t="shared" si="30"/>
        <v>0</v>
      </c>
      <c r="AG671" s="251"/>
      <c r="AH671" s="251"/>
      <c r="AI671" s="255"/>
      <c r="AJ671" s="232">
        <f t="shared" si="32"/>
        <v>25.8</v>
      </c>
      <c r="AK671" s="254">
        <v>25.8</v>
      </c>
      <c r="AL671" s="251"/>
      <c r="AM671" s="251"/>
    </row>
    <row r="672" ht="15.75" hidden="1" customHeight="1" outlineLevel="2">
      <c r="A672" s="257"/>
      <c r="B672" s="258"/>
      <c r="C672" s="259"/>
      <c r="D672" s="213">
        <v>2021.0</v>
      </c>
      <c r="E672" s="270">
        <f t="shared" si="1645"/>
        <v>0</v>
      </c>
      <c r="F672" s="270">
        <f t="shared" ref="F672:G672" si="1651">I672+L672+O672+R672+U672+X672+AA672+AD672+AK672+AG672</f>
        <v>0</v>
      </c>
      <c r="G672" s="270">
        <f t="shared" si="1651"/>
        <v>0</v>
      </c>
      <c r="H672" s="252">
        <f t="shared" ref="H672:H678" si="1653">I672+J672</f>
        <v>0</v>
      </c>
      <c r="I672" s="251"/>
      <c r="J672" s="251"/>
      <c r="K672" s="252">
        <f t="shared" ref="K672:K678" si="1655">L672+M672</f>
        <v>0</v>
      </c>
      <c r="L672" s="251"/>
      <c r="M672" s="251"/>
      <c r="N672" s="252">
        <f t="shared" si="18"/>
        <v>0</v>
      </c>
      <c r="O672" s="251"/>
      <c r="P672" s="251"/>
      <c r="Q672" s="252">
        <f t="shared" si="20"/>
        <v>0</v>
      </c>
      <c r="R672" s="251"/>
      <c r="S672" s="251"/>
      <c r="T672" s="252">
        <f t="shared" si="22"/>
        <v>0</v>
      </c>
      <c r="U672" s="251"/>
      <c r="V672" s="251"/>
      <c r="W672" s="252">
        <f t="shared" si="24"/>
        <v>0</v>
      </c>
      <c r="X672" s="251"/>
      <c r="Y672" s="251"/>
      <c r="Z672" s="252">
        <f t="shared" si="26"/>
        <v>0</v>
      </c>
      <c r="AA672" s="251"/>
      <c r="AB672" s="251"/>
      <c r="AC672" s="252">
        <f t="shared" si="28"/>
        <v>0</v>
      </c>
      <c r="AD672" s="251"/>
      <c r="AE672" s="251"/>
      <c r="AF672" s="252">
        <f t="shared" si="30"/>
        <v>0</v>
      </c>
      <c r="AG672" s="251"/>
      <c r="AH672" s="251"/>
      <c r="AI672" s="255"/>
      <c r="AJ672" s="253">
        <f t="shared" si="32"/>
        <v>0</v>
      </c>
      <c r="AK672" s="254"/>
      <c r="AL672" s="251"/>
      <c r="AM672" s="251"/>
    </row>
    <row r="673" ht="15.75" hidden="1" customHeight="1" outlineLevel="1">
      <c r="A673" s="195">
        <v>79.0</v>
      </c>
      <c r="B673" s="196" t="s">
        <v>567</v>
      </c>
      <c r="C673" s="197" t="s">
        <v>568</v>
      </c>
      <c r="D673" s="198"/>
      <c r="E673" s="269">
        <f t="shared" ref="E673:G673" si="1652">SUM(E674:E680)</f>
        <v>356.08725</v>
      </c>
      <c r="F673" s="269">
        <f t="shared" si="1652"/>
        <v>356.08725</v>
      </c>
      <c r="G673" s="269">
        <f t="shared" si="1652"/>
        <v>0</v>
      </c>
      <c r="H673" s="198">
        <f t="shared" si="1653"/>
        <v>0</v>
      </c>
      <c r="I673" s="198">
        <f t="shared" ref="I673:J673" si="1654">SUM(I674:I680)</f>
        <v>0</v>
      </c>
      <c r="J673" s="198">
        <f t="shared" si="1654"/>
        <v>0</v>
      </c>
      <c r="K673" s="198">
        <f t="shared" si="1655"/>
        <v>47</v>
      </c>
      <c r="L673" s="198">
        <f t="shared" ref="L673:M673" si="1656">SUM(L674:L680)</f>
        <v>47</v>
      </c>
      <c r="M673" s="198">
        <f t="shared" si="1656"/>
        <v>0</v>
      </c>
      <c r="N673" s="198">
        <f t="shared" si="18"/>
        <v>0</v>
      </c>
      <c r="O673" s="198">
        <f t="shared" ref="O673:P673" si="1657">SUM(O674:O680)</f>
        <v>0</v>
      </c>
      <c r="P673" s="198">
        <f t="shared" si="1657"/>
        <v>0</v>
      </c>
      <c r="Q673" s="198">
        <f t="shared" si="20"/>
        <v>0</v>
      </c>
      <c r="R673" s="198">
        <f t="shared" ref="R673:S673" si="1658">SUM(R674:R680)</f>
        <v>0</v>
      </c>
      <c r="S673" s="198">
        <f t="shared" si="1658"/>
        <v>0</v>
      </c>
      <c r="T673" s="198">
        <f t="shared" si="22"/>
        <v>0</v>
      </c>
      <c r="U673" s="198">
        <f t="shared" ref="U673:V673" si="1659">SUM(U674:U680)</f>
        <v>0</v>
      </c>
      <c r="V673" s="198">
        <f t="shared" si="1659"/>
        <v>0</v>
      </c>
      <c r="W673" s="198">
        <f t="shared" si="24"/>
        <v>0</v>
      </c>
      <c r="X673" s="198">
        <f t="shared" ref="X673:Y673" si="1660">SUM(X674:X680)</f>
        <v>0</v>
      </c>
      <c r="Y673" s="198">
        <f t="shared" si="1660"/>
        <v>0</v>
      </c>
      <c r="Z673" s="198">
        <f t="shared" si="26"/>
        <v>89.63425</v>
      </c>
      <c r="AA673" s="198">
        <f t="shared" ref="AA673:AB673" si="1661">SUM(AA674:AA680)</f>
        <v>89.63425</v>
      </c>
      <c r="AB673" s="198">
        <f t="shared" si="1661"/>
        <v>0</v>
      </c>
      <c r="AC673" s="198">
        <f t="shared" si="28"/>
        <v>0</v>
      </c>
      <c r="AD673" s="198">
        <f t="shared" ref="AD673:AE673" si="1662">SUM(AD674:AD680)</f>
        <v>0</v>
      </c>
      <c r="AE673" s="198">
        <f t="shared" si="1662"/>
        <v>0</v>
      </c>
      <c r="AF673" s="198">
        <f t="shared" si="30"/>
        <v>75.6</v>
      </c>
      <c r="AG673" s="200">
        <f t="shared" ref="AG673:AH673" si="1663">SUM(AG674:AG680)</f>
        <v>75.6</v>
      </c>
      <c r="AH673" s="200">
        <f t="shared" si="1663"/>
        <v>0</v>
      </c>
      <c r="AI673" s="201"/>
      <c r="AJ673" s="202">
        <f t="shared" si="32"/>
        <v>143.853</v>
      </c>
      <c r="AK673" s="200">
        <f t="shared" ref="AK673:AL673" si="1664">SUM(AK674:AK680)</f>
        <v>143.853</v>
      </c>
      <c r="AL673" s="200">
        <f t="shared" si="1664"/>
        <v>0</v>
      </c>
      <c r="AM673" s="200"/>
    </row>
    <row r="674" ht="15.75" hidden="1" customHeight="1" outlineLevel="2">
      <c r="A674" s="257"/>
      <c r="B674" s="258"/>
      <c r="C674" s="259"/>
      <c r="D674" s="206">
        <v>2015.0</v>
      </c>
      <c r="E674" s="270">
        <f t="shared" ref="E674:E680" si="1666">SUM(F674:G674)</f>
        <v>12</v>
      </c>
      <c r="F674" s="270">
        <f t="shared" ref="F674:G674" si="1665">I674+L674+O674+R674+U674+X674+AA674+AD674+AK674+AG674</f>
        <v>12</v>
      </c>
      <c r="G674" s="270">
        <f t="shared" si="1665"/>
        <v>0</v>
      </c>
      <c r="H674" s="252">
        <f t="shared" si="1653"/>
        <v>0</v>
      </c>
      <c r="I674" s="251"/>
      <c r="J674" s="251"/>
      <c r="K674" s="252">
        <f t="shared" si="1655"/>
        <v>0</v>
      </c>
      <c r="L674" s="251"/>
      <c r="M674" s="251"/>
      <c r="N674" s="253">
        <f t="shared" si="18"/>
        <v>0</v>
      </c>
      <c r="O674" s="254"/>
      <c r="P674" s="251"/>
      <c r="Q674" s="252">
        <f t="shared" si="20"/>
        <v>0</v>
      </c>
      <c r="R674" s="251"/>
      <c r="S674" s="251"/>
      <c r="T674" s="252">
        <f t="shared" si="22"/>
        <v>0</v>
      </c>
      <c r="U674" s="251"/>
      <c r="V674" s="251"/>
      <c r="W674" s="252">
        <f t="shared" si="24"/>
        <v>0</v>
      </c>
      <c r="X674" s="251"/>
      <c r="Y674" s="251"/>
      <c r="Z674" s="252">
        <f t="shared" si="26"/>
        <v>0</v>
      </c>
      <c r="AA674" s="251"/>
      <c r="AB674" s="251"/>
      <c r="AC674" s="252">
        <f t="shared" si="28"/>
        <v>0</v>
      </c>
      <c r="AD674" s="251"/>
      <c r="AE674" s="251"/>
      <c r="AF674" s="252">
        <f t="shared" si="30"/>
        <v>0</v>
      </c>
      <c r="AG674" s="251"/>
      <c r="AH674" s="251"/>
      <c r="AI674" s="255"/>
      <c r="AJ674" s="253">
        <f t="shared" si="32"/>
        <v>12</v>
      </c>
      <c r="AK674" s="254">
        <v>12.0</v>
      </c>
      <c r="AL674" s="251"/>
      <c r="AM674" s="251"/>
    </row>
    <row r="675" ht="15.75" hidden="1" customHeight="1" outlineLevel="2">
      <c r="A675" s="257"/>
      <c r="B675" s="258"/>
      <c r="C675" s="259"/>
      <c r="D675" s="206">
        <v>2016.0</v>
      </c>
      <c r="E675" s="270">
        <f t="shared" si="1666"/>
        <v>115.23425</v>
      </c>
      <c r="F675" s="270">
        <f t="shared" ref="F675:G675" si="1667">I675+L675+O675+R675+U675+X675+AA675+AD675+AK675+AG675</f>
        <v>115.23425</v>
      </c>
      <c r="G675" s="270">
        <f t="shared" si="1667"/>
        <v>0</v>
      </c>
      <c r="H675" s="252">
        <f t="shared" si="1653"/>
        <v>0</v>
      </c>
      <c r="I675" s="251"/>
      <c r="J675" s="251"/>
      <c r="K675" s="252">
        <f t="shared" si="1655"/>
        <v>0</v>
      </c>
      <c r="L675" s="251"/>
      <c r="M675" s="251"/>
      <c r="N675" s="252">
        <f t="shared" si="18"/>
        <v>0</v>
      </c>
      <c r="O675" s="251"/>
      <c r="P675" s="251"/>
      <c r="Q675" s="252">
        <f t="shared" si="20"/>
        <v>0</v>
      </c>
      <c r="R675" s="251"/>
      <c r="S675" s="251"/>
      <c r="T675" s="252">
        <f t="shared" si="22"/>
        <v>0</v>
      </c>
      <c r="U675" s="251"/>
      <c r="V675" s="251"/>
      <c r="W675" s="252">
        <f t="shared" si="24"/>
        <v>0</v>
      </c>
      <c r="X675" s="251"/>
      <c r="Y675" s="251"/>
      <c r="Z675" s="253">
        <f t="shared" si="26"/>
        <v>89.63425</v>
      </c>
      <c r="AA675" s="254">
        <v>89.63425</v>
      </c>
      <c r="AB675" s="251"/>
      <c r="AC675" s="252">
        <f t="shared" si="28"/>
        <v>0</v>
      </c>
      <c r="AD675" s="251"/>
      <c r="AE675" s="251"/>
      <c r="AF675" s="253">
        <f t="shared" si="30"/>
        <v>25.6</v>
      </c>
      <c r="AG675" s="254">
        <v>25.6</v>
      </c>
      <c r="AH675" s="251"/>
      <c r="AI675" s="255"/>
      <c r="AJ675" s="252">
        <f t="shared" si="32"/>
        <v>0</v>
      </c>
      <c r="AK675" s="251"/>
      <c r="AL675" s="251"/>
      <c r="AM675" s="251"/>
    </row>
    <row r="676" ht="15.75" hidden="1" customHeight="1" outlineLevel="2">
      <c r="A676" s="257"/>
      <c r="B676" s="258"/>
      <c r="C676" s="259"/>
      <c r="D676" s="206">
        <v>2017.0</v>
      </c>
      <c r="E676" s="270">
        <f t="shared" si="1666"/>
        <v>27.183</v>
      </c>
      <c r="F676" s="270">
        <f t="shared" ref="F676:G676" si="1668">I676+L676+O676+R676+U676+X676+AA676+AD676+AK676+AG676</f>
        <v>27.183</v>
      </c>
      <c r="G676" s="270">
        <f t="shared" si="1668"/>
        <v>0</v>
      </c>
      <c r="H676" s="252">
        <f t="shared" si="1653"/>
        <v>0</v>
      </c>
      <c r="I676" s="251"/>
      <c r="J676" s="251"/>
      <c r="K676" s="252">
        <f t="shared" si="1655"/>
        <v>0</v>
      </c>
      <c r="L676" s="251"/>
      <c r="M676" s="251"/>
      <c r="N676" s="252">
        <f t="shared" si="18"/>
        <v>0</v>
      </c>
      <c r="O676" s="251"/>
      <c r="P676" s="251"/>
      <c r="Q676" s="252">
        <f t="shared" si="20"/>
        <v>0</v>
      </c>
      <c r="R676" s="251"/>
      <c r="S676" s="251"/>
      <c r="T676" s="252">
        <f t="shared" si="22"/>
        <v>0</v>
      </c>
      <c r="U676" s="251"/>
      <c r="V676" s="251"/>
      <c r="W676" s="252">
        <f t="shared" si="24"/>
        <v>0</v>
      </c>
      <c r="X676" s="251"/>
      <c r="Y676" s="251"/>
      <c r="Z676" s="252">
        <f t="shared" si="26"/>
        <v>0</v>
      </c>
      <c r="AA676" s="251"/>
      <c r="AB676" s="251"/>
      <c r="AC676" s="252">
        <f t="shared" si="28"/>
        <v>0</v>
      </c>
      <c r="AD676" s="251"/>
      <c r="AE676" s="251"/>
      <c r="AF676" s="252">
        <f t="shared" si="30"/>
        <v>0</v>
      </c>
      <c r="AG676" s="251"/>
      <c r="AH676" s="251"/>
      <c r="AI676" s="255"/>
      <c r="AJ676" s="253">
        <f t="shared" si="32"/>
        <v>27.183</v>
      </c>
      <c r="AK676" s="254">
        <v>27.183</v>
      </c>
      <c r="AL676" s="251"/>
      <c r="AM676" s="251"/>
    </row>
    <row r="677" ht="15.75" hidden="1" customHeight="1" outlineLevel="2">
      <c r="A677" s="257"/>
      <c r="B677" s="258"/>
      <c r="C677" s="259"/>
      <c r="D677" s="206">
        <v>2018.0</v>
      </c>
      <c r="E677" s="270">
        <f t="shared" si="1666"/>
        <v>0</v>
      </c>
      <c r="F677" s="270">
        <f t="shared" ref="F677:G677" si="1669">I677+L677+O677+R677+U677+X677+AA677+AD677+AK677+AG677</f>
        <v>0</v>
      </c>
      <c r="G677" s="270">
        <f t="shared" si="1669"/>
        <v>0</v>
      </c>
      <c r="H677" s="252">
        <f t="shared" si="1653"/>
        <v>0</v>
      </c>
      <c r="I677" s="251"/>
      <c r="J677" s="251"/>
      <c r="K677" s="252">
        <f t="shared" si="1655"/>
        <v>0</v>
      </c>
      <c r="L677" s="251"/>
      <c r="M677" s="251"/>
      <c r="N677" s="252">
        <f t="shared" si="18"/>
        <v>0</v>
      </c>
      <c r="O677" s="251"/>
      <c r="P677" s="251"/>
      <c r="Q677" s="252">
        <f t="shared" si="20"/>
        <v>0</v>
      </c>
      <c r="R677" s="251"/>
      <c r="S677" s="251"/>
      <c r="T677" s="252">
        <f t="shared" si="22"/>
        <v>0</v>
      </c>
      <c r="U677" s="251"/>
      <c r="V677" s="251"/>
      <c r="W677" s="252">
        <f t="shared" si="24"/>
        <v>0</v>
      </c>
      <c r="X677" s="251"/>
      <c r="Y677" s="251"/>
      <c r="Z677" s="252">
        <f t="shared" si="26"/>
        <v>0</v>
      </c>
      <c r="AA677" s="251"/>
      <c r="AB677" s="251"/>
      <c r="AC677" s="252">
        <f t="shared" si="28"/>
        <v>0</v>
      </c>
      <c r="AD677" s="251"/>
      <c r="AE677" s="251"/>
      <c r="AF677" s="252">
        <f t="shared" si="30"/>
        <v>0</v>
      </c>
      <c r="AG677" s="251"/>
      <c r="AH677" s="251"/>
      <c r="AI677" s="255"/>
      <c r="AJ677" s="252">
        <f t="shared" si="32"/>
        <v>0</v>
      </c>
      <c r="AK677" s="251"/>
      <c r="AL677" s="251"/>
      <c r="AM677" s="251"/>
    </row>
    <row r="678" ht="15.75" hidden="1" customHeight="1" outlineLevel="2">
      <c r="A678" s="257"/>
      <c r="B678" s="258"/>
      <c r="C678" s="259"/>
      <c r="D678" s="206">
        <v>2019.0</v>
      </c>
      <c r="E678" s="270">
        <f t="shared" si="1666"/>
        <v>35.22</v>
      </c>
      <c r="F678" s="270">
        <f t="shared" ref="F678:G678" si="1670">I678+L678+O678+R678+U678+X678+AA678+AD678+AK678+AG678</f>
        <v>35.22</v>
      </c>
      <c r="G678" s="270">
        <f t="shared" si="1670"/>
        <v>0</v>
      </c>
      <c r="H678" s="252">
        <f t="shared" si="1653"/>
        <v>0</v>
      </c>
      <c r="I678" s="251"/>
      <c r="J678" s="251"/>
      <c r="K678" s="252">
        <f t="shared" si="1655"/>
        <v>0</v>
      </c>
      <c r="L678" s="251"/>
      <c r="M678" s="251"/>
      <c r="N678" s="252">
        <f t="shared" si="18"/>
        <v>0</v>
      </c>
      <c r="O678" s="251"/>
      <c r="P678" s="251"/>
      <c r="Q678" s="252">
        <f t="shared" si="20"/>
        <v>0</v>
      </c>
      <c r="R678" s="251"/>
      <c r="S678" s="251"/>
      <c r="T678" s="252">
        <f t="shared" si="22"/>
        <v>0</v>
      </c>
      <c r="U678" s="251"/>
      <c r="V678" s="251"/>
      <c r="W678" s="252">
        <f t="shared" si="24"/>
        <v>0</v>
      </c>
      <c r="X678" s="251"/>
      <c r="Y678" s="251"/>
      <c r="Z678" s="252">
        <f t="shared" si="26"/>
        <v>0</v>
      </c>
      <c r="AA678" s="251"/>
      <c r="AB678" s="251"/>
      <c r="AC678" s="252">
        <f t="shared" si="28"/>
        <v>0</v>
      </c>
      <c r="AD678" s="251"/>
      <c r="AE678" s="251"/>
      <c r="AF678" s="252">
        <f t="shared" si="30"/>
        <v>0</v>
      </c>
      <c r="AG678" s="251"/>
      <c r="AH678" s="251"/>
      <c r="AI678" s="255"/>
      <c r="AJ678" s="253">
        <f t="shared" si="32"/>
        <v>35.22</v>
      </c>
      <c r="AK678" s="254">
        <v>35.22</v>
      </c>
      <c r="AL678" s="251"/>
      <c r="AM678" s="251"/>
    </row>
    <row r="679" ht="15.75" hidden="1" customHeight="1" outlineLevel="2">
      <c r="A679" s="257"/>
      <c r="B679" s="258"/>
      <c r="C679" s="259"/>
      <c r="D679" s="206">
        <v>2020.0</v>
      </c>
      <c r="E679" s="270">
        <f t="shared" si="1666"/>
        <v>166.45</v>
      </c>
      <c r="F679" s="270">
        <f t="shared" ref="F679:G679" si="1671">I679+L679+O679+R679+U679+X679+AA679+AD679+AK679+AG679</f>
        <v>166.45</v>
      </c>
      <c r="G679" s="270">
        <f t="shared" si="1671"/>
        <v>0</v>
      </c>
      <c r="H679" s="252"/>
      <c r="I679" s="251"/>
      <c r="J679" s="251"/>
      <c r="K679" s="253">
        <v>47.0</v>
      </c>
      <c r="L679" s="254">
        <v>47.0</v>
      </c>
      <c r="M679" s="251"/>
      <c r="N679" s="252">
        <f t="shared" si="18"/>
        <v>0</v>
      </c>
      <c r="O679" s="251"/>
      <c r="P679" s="251"/>
      <c r="Q679" s="232">
        <f t="shared" si="20"/>
        <v>0</v>
      </c>
      <c r="R679" s="251"/>
      <c r="S679" s="251"/>
      <c r="T679" s="232">
        <f t="shared" si="22"/>
        <v>0</v>
      </c>
      <c r="U679" s="251"/>
      <c r="V679" s="251"/>
      <c r="W679" s="232">
        <f t="shared" si="24"/>
        <v>0</v>
      </c>
      <c r="X679" s="251"/>
      <c r="Y679" s="251"/>
      <c r="Z679" s="232">
        <f t="shared" si="26"/>
        <v>0</v>
      </c>
      <c r="AA679" s="251"/>
      <c r="AB679" s="251"/>
      <c r="AC679" s="232">
        <f t="shared" si="28"/>
        <v>0</v>
      </c>
      <c r="AD679" s="251"/>
      <c r="AE679" s="251"/>
      <c r="AF679" s="253">
        <f t="shared" si="30"/>
        <v>50</v>
      </c>
      <c r="AG679" s="254">
        <v>50.0</v>
      </c>
      <c r="AH679" s="251"/>
      <c r="AI679" s="256" t="s">
        <v>385</v>
      </c>
      <c r="AJ679" s="253">
        <f t="shared" si="32"/>
        <v>69.45</v>
      </c>
      <c r="AK679" s="254">
        <v>69.45</v>
      </c>
      <c r="AL679" s="251"/>
      <c r="AM679" s="251"/>
    </row>
    <row r="680" ht="15.75" hidden="1" customHeight="1" outlineLevel="2">
      <c r="A680" s="257"/>
      <c r="B680" s="258"/>
      <c r="C680" s="259"/>
      <c r="D680" s="213">
        <v>2021.0</v>
      </c>
      <c r="E680" s="270">
        <f t="shared" si="1666"/>
        <v>0</v>
      </c>
      <c r="F680" s="270">
        <f t="shared" ref="F680:G680" si="1672">I680+L680+O680+R680+U680+X680+AA680+AD680+AK680+AG680</f>
        <v>0</v>
      </c>
      <c r="G680" s="270">
        <f t="shared" si="1672"/>
        <v>0</v>
      </c>
      <c r="H680" s="252">
        <f t="shared" ref="H680:H686" si="1674">I680+J680</f>
        <v>0</v>
      </c>
      <c r="I680" s="251"/>
      <c r="J680" s="251"/>
      <c r="K680" s="253">
        <f t="shared" ref="K680:K686" si="1676">L680+M680</f>
        <v>0</v>
      </c>
      <c r="L680" s="254"/>
      <c r="M680" s="251"/>
      <c r="N680" s="252">
        <f t="shared" si="18"/>
        <v>0</v>
      </c>
      <c r="O680" s="251"/>
      <c r="P680" s="251"/>
      <c r="Q680" s="252">
        <f t="shared" si="20"/>
        <v>0</v>
      </c>
      <c r="R680" s="251"/>
      <c r="S680" s="251"/>
      <c r="T680" s="252">
        <f t="shared" si="22"/>
        <v>0</v>
      </c>
      <c r="U680" s="251"/>
      <c r="V680" s="251"/>
      <c r="W680" s="252">
        <f t="shared" si="24"/>
        <v>0</v>
      </c>
      <c r="X680" s="251"/>
      <c r="Y680" s="251"/>
      <c r="Z680" s="252">
        <f t="shared" si="26"/>
        <v>0</v>
      </c>
      <c r="AA680" s="251"/>
      <c r="AB680" s="251"/>
      <c r="AC680" s="252">
        <f t="shared" si="28"/>
        <v>0</v>
      </c>
      <c r="AD680" s="251"/>
      <c r="AE680" s="251"/>
      <c r="AF680" s="253">
        <f t="shared" si="30"/>
        <v>0</v>
      </c>
      <c r="AG680" s="254"/>
      <c r="AH680" s="251"/>
      <c r="AI680" s="255"/>
      <c r="AJ680" s="253">
        <f t="shared" si="32"/>
        <v>0</v>
      </c>
      <c r="AK680" s="254"/>
      <c r="AL680" s="251"/>
      <c r="AM680" s="251"/>
    </row>
    <row r="681" ht="15.75" hidden="1" customHeight="1" outlineLevel="1">
      <c r="A681" s="195">
        <v>80.0</v>
      </c>
      <c r="B681" s="196" t="s">
        <v>569</v>
      </c>
      <c r="C681" s="197" t="s">
        <v>570</v>
      </c>
      <c r="D681" s="198"/>
      <c r="E681" s="269">
        <f t="shared" ref="E681:G681" si="1673">SUM(E682:E688)</f>
        <v>424.33419</v>
      </c>
      <c r="F681" s="269">
        <f t="shared" si="1673"/>
        <v>424.33419</v>
      </c>
      <c r="G681" s="269">
        <f t="shared" si="1673"/>
        <v>0</v>
      </c>
      <c r="H681" s="198">
        <f t="shared" si="1674"/>
        <v>0</v>
      </c>
      <c r="I681" s="198">
        <f t="shared" ref="I681:J681" si="1675">SUM(I682:I688)</f>
        <v>0</v>
      </c>
      <c r="J681" s="198">
        <f t="shared" si="1675"/>
        <v>0</v>
      </c>
      <c r="K681" s="198">
        <f t="shared" si="1676"/>
        <v>0</v>
      </c>
      <c r="L681" s="198">
        <f t="shared" ref="L681:M681" si="1677">SUM(L682:L688)</f>
        <v>0</v>
      </c>
      <c r="M681" s="198">
        <f t="shared" si="1677"/>
        <v>0</v>
      </c>
      <c r="N681" s="198">
        <f t="shared" si="18"/>
        <v>0</v>
      </c>
      <c r="O681" s="198">
        <f t="shared" ref="O681:P681" si="1678">SUM(O682:O688)</f>
        <v>0</v>
      </c>
      <c r="P681" s="198">
        <f t="shared" si="1678"/>
        <v>0</v>
      </c>
      <c r="Q681" s="198">
        <f t="shared" si="20"/>
        <v>0</v>
      </c>
      <c r="R681" s="198">
        <f t="shared" ref="R681:S681" si="1679">SUM(R682:R688)</f>
        <v>0</v>
      </c>
      <c r="S681" s="198">
        <f t="shared" si="1679"/>
        <v>0</v>
      </c>
      <c r="T681" s="198">
        <f t="shared" si="22"/>
        <v>0</v>
      </c>
      <c r="U681" s="198">
        <f t="shared" ref="U681:V681" si="1680">SUM(U682:U688)</f>
        <v>0</v>
      </c>
      <c r="V681" s="198">
        <f t="shared" si="1680"/>
        <v>0</v>
      </c>
      <c r="W681" s="198">
        <f t="shared" si="24"/>
        <v>0</v>
      </c>
      <c r="X681" s="198">
        <f t="shared" ref="X681:Y681" si="1681">SUM(X682:X688)</f>
        <v>0</v>
      </c>
      <c r="Y681" s="198">
        <f t="shared" si="1681"/>
        <v>0</v>
      </c>
      <c r="Z681" s="198">
        <f t="shared" si="26"/>
        <v>0</v>
      </c>
      <c r="AA681" s="198">
        <f t="shared" ref="AA681:AB681" si="1682">SUM(AA682:AA688)</f>
        <v>0</v>
      </c>
      <c r="AB681" s="198">
        <f t="shared" si="1682"/>
        <v>0</v>
      </c>
      <c r="AC681" s="198">
        <f t="shared" si="28"/>
        <v>0</v>
      </c>
      <c r="AD681" s="198">
        <f t="shared" ref="AD681:AE681" si="1683">SUM(AD682:AD688)</f>
        <v>0</v>
      </c>
      <c r="AE681" s="198">
        <f t="shared" si="1683"/>
        <v>0</v>
      </c>
      <c r="AF681" s="198">
        <f t="shared" si="30"/>
        <v>239.20475</v>
      </c>
      <c r="AG681" s="200">
        <f t="shared" ref="AG681:AH681" si="1684">SUM(AG682:AG688)</f>
        <v>239.20475</v>
      </c>
      <c r="AH681" s="200">
        <f t="shared" si="1684"/>
        <v>0</v>
      </c>
      <c r="AI681" s="201"/>
      <c r="AJ681" s="202">
        <f t="shared" si="32"/>
        <v>185.12944</v>
      </c>
      <c r="AK681" s="200">
        <f t="shared" ref="AK681:AL681" si="1685">SUM(AK682:AK688)</f>
        <v>185.12944</v>
      </c>
      <c r="AL681" s="200">
        <f t="shared" si="1685"/>
        <v>0</v>
      </c>
      <c r="AM681" s="200"/>
    </row>
    <row r="682" ht="15.75" hidden="1" customHeight="1" outlineLevel="2">
      <c r="A682" s="257"/>
      <c r="B682" s="258"/>
      <c r="C682" s="259"/>
      <c r="D682" s="206">
        <v>2015.0</v>
      </c>
      <c r="E682" s="270">
        <f t="shared" ref="E682:E688" si="1687">SUM(F682:G682)</f>
        <v>0</v>
      </c>
      <c r="F682" s="270">
        <f t="shared" ref="F682:G682" si="1686">I682+L682+O682+R682+U682+X682+AA682+AD682+AK682+AG682</f>
        <v>0</v>
      </c>
      <c r="G682" s="270">
        <f t="shared" si="1686"/>
        <v>0</v>
      </c>
      <c r="H682" s="252">
        <f t="shared" si="1674"/>
        <v>0</v>
      </c>
      <c r="I682" s="251"/>
      <c r="J682" s="251"/>
      <c r="K682" s="252">
        <f t="shared" si="1676"/>
        <v>0</v>
      </c>
      <c r="L682" s="251"/>
      <c r="M682" s="251"/>
      <c r="N682" s="252">
        <f t="shared" si="18"/>
        <v>0</v>
      </c>
      <c r="O682" s="251"/>
      <c r="P682" s="251"/>
      <c r="Q682" s="252">
        <f t="shared" si="20"/>
        <v>0</v>
      </c>
      <c r="R682" s="251"/>
      <c r="S682" s="251"/>
      <c r="T682" s="252">
        <f t="shared" si="22"/>
        <v>0</v>
      </c>
      <c r="U682" s="251"/>
      <c r="V682" s="251"/>
      <c r="W682" s="252">
        <f t="shared" si="24"/>
        <v>0</v>
      </c>
      <c r="X682" s="251"/>
      <c r="Y682" s="251"/>
      <c r="Z682" s="252">
        <f t="shared" si="26"/>
        <v>0</v>
      </c>
      <c r="AA682" s="251"/>
      <c r="AB682" s="251"/>
      <c r="AC682" s="252">
        <f t="shared" si="28"/>
        <v>0</v>
      </c>
      <c r="AD682" s="251"/>
      <c r="AE682" s="251"/>
      <c r="AF682" s="252">
        <f t="shared" si="30"/>
        <v>0</v>
      </c>
      <c r="AG682" s="251"/>
      <c r="AH682" s="251"/>
      <c r="AI682" s="255"/>
      <c r="AJ682" s="252">
        <f t="shared" si="32"/>
        <v>0</v>
      </c>
      <c r="AK682" s="251"/>
      <c r="AL682" s="251"/>
      <c r="AM682" s="251"/>
    </row>
    <row r="683" ht="15.75" hidden="1" customHeight="1" outlineLevel="2">
      <c r="A683" s="257"/>
      <c r="B683" s="258"/>
      <c r="C683" s="259"/>
      <c r="D683" s="206">
        <v>2016.0</v>
      </c>
      <c r="E683" s="270">
        <f t="shared" si="1687"/>
        <v>7.42044</v>
      </c>
      <c r="F683" s="270">
        <f t="shared" ref="F683:G683" si="1688">I683+L683+O683+R683+U683+X683+AA683+AD683+AK683+AG683</f>
        <v>7.42044</v>
      </c>
      <c r="G683" s="270">
        <f t="shared" si="1688"/>
        <v>0</v>
      </c>
      <c r="H683" s="252">
        <f t="shared" si="1674"/>
        <v>0</v>
      </c>
      <c r="I683" s="251"/>
      <c r="J683" s="251"/>
      <c r="K683" s="252">
        <f t="shared" si="1676"/>
        <v>0</v>
      </c>
      <c r="L683" s="251"/>
      <c r="M683" s="251"/>
      <c r="N683" s="252">
        <f t="shared" si="18"/>
        <v>0</v>
      </c>
      <c r="O683" s="251"/>
      <c r="P683" s="251"/>
      <c r="Q683" s="253">
        <f t="shared" si="20"/>
        <v>0</v>
      </c>
      <c r="R683" s="254"/>
      <c r="S683" s="251"/>
      <c r="T683" s="252">
        <f t="shared" si="22"/>
        <v>0</v>
      </c>
      <c r="U683" s="251"/>
      <c r="V683" s="251"/>
      <c r="W683" s="252">
        <f t="shared" si="24"/>
        <v>0</v>
      </c>
      <c r="X683" s="251"/>
      <c r="Y683" s="251"/>
      <c r="Z683" s="252">
        <f t="shared" si="26"/>
        <v>0</v>
      </c>
      <c r="AA683" s="251"/>
      <c r="AB683" s="251"/>
      <c r="AC683" s="252">
        <f t="shared" si="28"/>
        <v>0</v>
      </c>
      <c r="AD683" s="251"/>
      <c r="AE683" s="251"/>
      <c r="AF683" s="252">
        <f t="shared" si="30"/>
        <v>0</v>
      </c>
      <c r="AG683" s="251"/>
      <c r="AH683" s="251"/>
      <c r="AI683" s="255"/>
      <c r="AJ683" s="253">
        <f t="shared" si="32"/>
        <v>7.42044</v>
      </c>
      <c r="AK683" s="254">
        <v>7.42044</v>
      </c>
      <c r="AL683" s="251"/>
      <c r="AM683" s="251"/>
    </row>
    <row r="684" ht="15.75" hidden="1" customHeight="1" outlineLevel="2">
      <c r="A684" s="257"/>
      <c r="B684" s="258"/>
      <c r="C684" s="259"/>
      <c r="D684" s="206">
        <v>2017.0</v>
      </c>
      <c r="E684" s="270">
        <f t="shared" si="1687"/>
        <v>62.183</v>
      </c>
      <c r="F684" s="270">
        <f t="shared" ref="F684:G684" si="1689">I684+L684+O684+R684+U684+X684+AA684+AD684+AK684+AG684</f>
        <v>62.183</v>
      </c>
      <c r="G684" s="270">
        <f t="shared" si="1689"/>
        <v>0</v>
      </c>
      <c r="H684" s="252">
        <f t="shared" si="1674"/>
        <v>0</v>
      </c>
      <c r="I684" s="251"/>
      <c r="J684" s="251"/>
      <c r="K684" s="252">
        <f t="shared" si="1676"/>
        <v>0</v>
      </c>
      <c r="L684" s="251"/>
      <c r="M684" s="251"/>
      <c r="N684" s="252">
        <f t="shared" si="18"/>
        <v>0</v>
      </c>
      <c r="O684" s="251"/>
      <c r="P684" s="251"/>
      <c r="Q684" s="252">
        <f t="shared" si="20"/>
        <v>0</v>
      </c>
      <c r="R684" s="251"/>
      <c r="S684" s="251"/>
      <c r="T684" s="252">
        <f t="shared" si="22"/>
        <v>0</v>
      </c>
      <c r="U684" s="251"/>
      <c r="V684" s="251"/>
      <c r="W684" s="252">
        <f t="shared" si="24"/>
        <v>0</v>
      </c>
      <c r="X684" s="251"/>
      <c r="Y684" s="251"/>
      <c r="Z684" s="252">
        <f t="shared" si="26"/>
        <v>0</v>
      </c>
      <c r="AA684" s="251"/>
      <c r="AB684" s="251"/>
      <c r="AC684" s="252">
        <f t="shared" si="28"/>
        <v>0</v>
      </c>
      <c r="AD684" s="251"/>
      <c r="AE684" s="251"/>
      <c r="AF684" s="252">
        <f t="shared" si="30"/>
        <v>0</v>
      </c>
      <c r="AG684" s="251"/>
      <c r="AH684" s="251"/>
      <c r="AI684" s="255"/>
      <c r="AJ684" s="253">
        <f t="shared" si="32"/>
        <v>62.183</v>
      </c>
      <c r="AK684" s="254">
        <v>62.183</v>
      </c>
      <c r="AL684" s="251"/>
      <c r="AM684" s="251"/>
    </row>
    <row r="685" ht="15.75" hidden="1" customHeight="1" outlineLevel="2">
      <c r="A685" s="257"/>
      <c r="B685" s="258"/>
      <c r="C685" s="259"/>
      <c r="D685" s="206">
        <v>2018.0</v>
      </c>
      <c r="E685" s="270">
        <f t="shared" si="1687"/>
        <v>102.626</v>
      </c>
      <c r="F685" s="270">
        <f t="shared" ref="F685:G685" si="1690">I685+L685+O685+R685+U685+X685+AA685+AD685+AK685+AG685</f>
        <v>102.626</v>
      </c>
      <c r="G685" s="270">
        <f t="shared" si="1690"/>
        <v>0</v>
      </c>
      <c r="H685" s="252">
        <f t="shared" si="1674"/>
        <v>0</v>
      </c>
      <c r="I685" s="251"/>
      <c r="J685" s="251"/>
      <c r="K685" s="252">
        <f t="shared" si="1676"/>
        <v>0</v>
      </c>
      <c r="L685" s="251"/>
      <c r="M685" s="251"/>
      <c r="N685" s="252">
        <f t="shared" si="18"/>
        <v>0</v>
      </c>
      <c r="O685" s="251"/>
      <c r="P685" s="251"/>
      <c r="Q685" s="252">
        <f t="shared" si="20"/>
        <v>0</v>
      </c>
      <c r="R685" s="251"/>
      <c r="S685" s="251"/>
      <c r="T685" s="252">
        <f t="shared" si="22"/>
        <v>0</v>
      </c>
      <c r="U685" s="251"/>
      <c r="V685" s="251"/>
      <c r="W685" s="252">
        <f t="shared" si="24"/>
        <v>0</v>
      </c>
      <c r="X685" s="251"/>
      <c r="Y685" s="251"/>
      <c r="Z685" s="252">
        <f t="shared" si="26"/>
        <v>0</v>
      </c>
      <c r="AA685" s="251"/>
      <c r="AB685" s="251"/>
      <c r="AC685" s="252">
        <f t="shared" si="28"/>
        <v>0</v>
      </c>
      <c r="AD685" s="251"/>
      <c r="AE685" s="251"/>
      <c r="AF685" s="252">
        <f t="shared" si="30"/>
        <v>0</v>
      </c>
      <c r="AG685" s="251"/>
      <c r="AH685" s="251"/>
      <c r="AI685" s="255"/>
      <c r="AJ685" s="252">
        <f t="shared" si="32"/>
        <v>102.626</v>
      </c>
      <c r="AK685" s="251">
        <f>1.5+49+49.976+2.15</f>
        <v>102.626</v>
      </c>
      <c r="AL685" s="251"/>
      <c r="AM685" s="251"/>
    </row>
    <row r="686" ht="15.75" hidden="1" customHeight="1" outlineLevel="2">
      <c r="A686" s="257"/>
      <c r="B686" s="258"/>
      <c r="C686" s="259"/>
      <c r="D686" s="206">
        <v>2019.0</v>
      </c>
      <c r="E686" s="270">
        <f t="shared" si="1687"/>
        <v>252.10475</v>
      </c>
      <c r="F686" s="270">
        <f t="shared" ref="F686:G686" si="1691">I686+L686+O686+R686+U686+X686+AA686+AD686+AK686+AG686</f>
        <v>252.10475</v>
      </c>
      <c r="G686" s="270">
        <f t="shared" si="1691"/>
        <v>0</v>
      </c>
      <c r="H686" s="252">
        <f t="shared" si="1674"/>
        <v>0</v>
      </c>
      <c r="I686" s="251"/>
      <c r="J686" s="251"/>
      <c r="K686" s="252">
        <f t="shared" si="1676"/>
        <v>0</v>
      </c>
      <c r="L686" s="251"/>
      <c r="M686" s="251"/>
      <c r="N686" s="252">
        <f t="shared" si="18"/>
        <v>0</v>
      </c>
      <c r="O686" s="251"/>
      <c r="P686" s="251"/>
      <c r="Q686" s="252">
        <f t="shared" si="20"/>
        <v>0</v>
      </c>
      <c r="R686" s="251"/>
      <c r="S686" s="251"/>
      <c r="T686" s="252">
        <f t="shared" si="22"/>
        <v>0</v>
      </c>
      <c r="U686" s="251"/>
      <c r="V686" s="251"/>
      <c r="W686" s="252">
        <f t="shared" si="24"/>
        <v>0</v>
      </c>
      <c r="X686" s="251"/>
      <c r="Y686" s="251"/>
      <c r="Z686" s="252">
        <f t="shared" si="26"/>
        <v>0</v>
      </c>
      <c r="AA686" s="251"/>
      <c r="AB686" s="251"/>
      <c r="AC686" s="252">
        <f t="shared" si="28"/>
        <v>0</v>
      </c>
      <c r="AD686" s="251"/>
      <c r="AE686" s="251"/>
      <c r="AF686" s="252">
        <f t="shared" si="30"/>
        <v>239.20475</v>
      </c>
      <c r="AG686" s="251">
        <f>89.50403+149.70072</f>
        <v>239.20475</v>
      </c>
      <c r="AH686" s="251"/>
      <c r="AI686" s="256" t="s">
        <v>36</v>
      </c>
      <c r="AJ686" s="253">
        <f t="shared" si="32"/>
        <v>12.9</v>
      </c>
      <c r="AK686" s="254">
        <v>12.9</v>
      </c>
      <c r="AL686" s="251"/>
      <c r="AM686" s="251"/>
    </row>
    <row r="687" ht="15.75" hidden="1" customHeight="1" outlineLevel="2">
      <c r="A687" s="257"/>
      <c r="B687" s="258"/>
      <c r="C687" s="259"/>
      <c r="D687" s="206">
        <v>2020.0</v>
      </c>
      <c r="E687" s="270">
        <f t="shared" si="1687"/>
        <v>0</v>
      </c>
      <c r="F687" s="270">
        <f t="shared" ref="F687:G687" si="1692">I687+L687+O687+R687+U687+X687+AA687+AD687+AK687+AG687</f>
        <v>0</v>
      </c>
      <c r="G687" s="270">
        <f t="shared" si="1692"/>
        <v>0</v>
      </c>
      <c r="H687" s="252"/>
      <c r="I687" s="251"/>
      <c r="J687" s="251"/>
      <c r="K687" s="252"/>
      <c r="L687" s="251"/>
      <c r="M687" s="251"/>
      <c r="N687" s="252">
        <f t="shared" si="18"/>
        <v>0</v>
      </c>
      <c r="O687" s="251"/>
      <c r="P687" s="251"/>
      <c r="Q687" s="232">
        <f t="shared" si="20"/>
        <v>0</v>
      </c>
      <c r="R687" s="251"/>
      <c r="S687" s="251"/>
      <c r="T687" s="232">
        <f t="shared" si="22"/>
        <v>0</v>
      </c>
      <c r="U687" s="251"/>
      <c r="V687" s="251"/>
      <c r="W687" s="232">
        <f t="shared" si="24"/>
        <v>0</v>
      </c>
      <c r="X687" s="251"/>
      <c r="Y687" s="251"/>
      <c r="Z687" s="232">
        <f t="shared" si="26"/>
        <v>0</v>
      </c>
      <c r="AA687" s="251"/>
      <c r="AB687" s="251"/>
      <c r="AC687" s="232">
        <f t="shared" si="28"/>
        <v>0</v>
      </c>
      <c r="AD687" s="251"/>
      <c r="AE687" s="251"/>
      <c r="AF687" s="232">
        <f t="shared" si="30"/>
        <v>0</v>
      </c>
      <c r="AG687" s="251"/>
      <c r="AH687" s="251"/>
      <c r="AI687" s="255"/>
      <c r="AJ687" s="232">
        <f t="shared" si="32"/>
        <v>0</v>
      </c>
      <c r="AK687" s="251"/>
      <c r="AL687" s="251"/>
      <c r="AM687" s="251"/>
    </row>
    <row r="688" ht="15.75" hidden="1" customHeight="1" outlineLevel="2">
      <c r="A688" s="257"/>
      <c r="B688" s="258"/>
      <c r="C688" s="259"/>
      <c r="D688" s="213">
        <v>2021.0</v>
      </c>
      <c r="E688" s="270">
        <f t="shared" si="1687"/>
        <v>0</v>
      </c>
      <c r="F688" s="270">
        <f t="shared" ref="F688:G688" si="1693">I688+L688+O688+R688+U688+X688+AA688+AD688+AK688+AG688</f>
        <v>0</v>
      </c>
      <c r="G688" s="270">
        <f t="shared" si="1693"/>
        <v>0</v>
      </c>
      <c r="H688" s="252">
        <f t="shared" ref="H688:H694" si="1695">I688+J688</f>
        <v>0</v>
      </c>
      <c r="I688" s="251"/>
      <c r="J688" s="251"/>
      <c r="K688" s="252">
        <f t="shared" ref="K688:K694" si="1697">L688+M688</f>
        <v>0</v>
      </c>
      <c r="L688" s="251"/>
      <c r="M688" s="251"/>
      <c r="N688" s="252">
        <f t="shared" si="18"/>
        <v>0</v>
      </c>
      <c r="O688" s="251"/>
      <c r="P688" s="251"/>
      <c r="Q688" s="252">
        <f t="shared" si="20"/>
        <v>0</v>
      </c>
      <c r="R688" s="251"/>
      <c r="S688" s="251"/>
      <c r="T688" s="252">
        <f t="shared" si="22"/>
        <v>0</v>
      </c>
      <c r="U688" s="251"/>
      <c r="V688" s="251"/>
      <c r="W688" s="252">
        <f t="shared" si="24"/>
        <v>0</v>
      </c>
      <c r="X688" s="251"/>
      <c r="Y688" s="251"/>
      <c r="Z688" s="252">
        <f t="shared" si="26"/>
        <v>0</v>
      </c>
      <c r="AA688" s="251"/>
      <c r="AB688" s="251"/>
      <c r="AC688" s="252">
        <f t="shared" si="28"/>
        <v>0</v>
      </c>
      <c r="AD688" s="251"/>
      <c r="AE688" s="251"/>
      <c r="AF688" s="252">
        <f t="shared" si="30"/>
        <v>0</v>
      </c>
      <c r="AG688" s="251"/>
      <c r="AH688" s="251"/>
      <c r="AI688" s="255"/>
      <c r="AJ688" s="252">
        <f t="shared" si="32"/>
        <v>0</v>
      </c>
      <c r="AK688" s="251"/>
      <c r="AL688" s="251"/>
      <c r="AM688" s="251"/>
    </row>
    <row r="689" ht="15.75" hidden="1" customHeight="1" outlineLevel="1">
      <c r="A689" s="195">
        <v>81.0</v>
      </c>
      <c r="B689" s="196" t="s">
        <v>571</v>
      </c>
      <c r="C689" s="197" t="s">
        <v>572</v>
      </c>
      <c r="D689" s="198"/>
      <c r="E689" s="269">
        <f t="shared" ref="E689:G689" si="1694">SUM(E690:E696)</f>
        <v>561.83153</v>
      </c>
      <c r="F689" s="269">
        <f t="shared" si="1694"/>
        <v>561.83153</v>
      </c>
      <c r="G689" s="269">
        <f t="shared" si="1694"/>
        <v>0</v>
      </c>
      <c r="H689" s="198">
        <f t="shared" si="1695"/>
        <v>0</v>
      </c>
      <c r="I689" s="198">
        <f t="shared" ref="I689:J689" si="1696">SUM(I690:I696)</f>
        <v>0</v>
      </c>
      <c r="J689" s="198">
        <f t="shared" si="1696"/>
        <v>0</v>
      </c>
      <c r="K689" s="198">
        <f t="shared" si="1697"/>
        <v>0</v>
      </c>
      <c r="L689" s="198">
        <f t="shared" ref="L689:M689" si="1698">SUM(L690:L696)</f>
        <v>0</v>
      </c>
      <c r="M689" s="198">
        <f t="shared" si="1698"/>
        <v>0</v>
      </c>
      <c r="N689" s="198">
        <f t="shared" si="18"/>
        <v>0</v>
      </c>
      <c r="O689" s="198">
        <f t="shared" ref="O689:P689" si="1699">SUM(O690:O696)</f>
        <v>0</v>
      </c>
      <c r="P689" s="198">
        <f t="shared" si="1699"/>
        <v>0</v>
      </c>
      <c r="Q689" s="198">
        <f t="shared" si="20"/>
        <v>267.46105</v>
      </c>
      <c r="R689" s="198">
        <f t="shared" ref="R689:S689" si="1700">SUM(R690:R696)</f>
        <v>267.46105</v>
      </c>
      <c r="S689" s="198">
        <f t="shared" si="1700"/>
        <v>0</v>
      </c>
      <c r="T689" s="198">
        <f t="shared" si="22"/>
        <v>0</v>
      </c>
      <c r="U689" s="198">
        <f t="shared" ref="U689:V689" si="1701">SUM(U690:U696)</f>
        <v>0</v>
      </c>
      <c r="V689" s="198">
        <f t="shared" si="1701"/>
        <v>0</v>
      </c>
      <c r="W689" s="198">
        <f t="shared" si="24"/>
        <v>0</v>
      </c>
      <c r="X689" s="198">
        <f t="shared" ref="X689:Y689" si="1702">SUM(X690:X696)</f>
        <v>0</v>
      </c>
      <c r="Y689" s="198">
        <f t="shared" si="1702"/>
        <v>0</v>
      </c>
      <c r="Z689" s="198">
        <f t="shared" si="26"/>
        <v>0</v>
      </c>
      <c r="AA689" s="198">
        <f t="shared" ref="AA689:AB689" si="1703">SUM(AA690:AA696)</f>
        <v>0</v>
      </c>
      <c r="AB689" s="198">
        <f t="shared" si="1703"/>
        <v>0</v>
      </c>
      <c r="AC689" s="198">
        <f t="shared" si="28"/>
        <v>0</v>
      </c>
      <c r="AD689" s="198">
        <f t="shared" ref="AD689:AE689" si="1704">SUM(AD690:AD696)</f>
        <v>0</v>
      </c>
      <c r="AE689" s="198">
        <f t="shared" si="1704"/>
        <v>0</v>
      </c>
      <c r="AF689" s="198">
        <f t="shared" si="30"/>
        <v>0</v>
      </c>
      <c r="AG689" s="200">
        <f t="shared" ref="AG689:AH689" si="1705">SUM(AG690:AG696)</f>
        <v>0</v>
      </c>
      <c r="AH689" s="200">
        <f t="shared" si="1705"/>
        <v>0</v>
      </c>
      <c r="AI689" s="201"/>
      <c r="AJ689" s="202">
        <f t="shared" si="32"/>
        <v>294.37048</v>
      </c>
      <c r="AK689" s="200">
        <f t="shared" ref="AK689:AL689" si="1706">SUM(AK690:AK696)</f>
        <v>294.37048</v>
      </c>
      <c r="AL689" s="200">
        <f t="shared" si="1706"/>
        <v>0</v>
      </c>
      <c r="AM689" s="200"/>
    </row>
    <row r="690" ht="15.75" hidden="1" customHeight="1" outlineLevel="2">
      <c r="A690" s="257"/>
      <c r="B690" s="258"/>
      <c r="C690" s="259"/>
      <c r="D690" s="206">
        <v>2015.0</v>
      </c>
      <c r="E690" s="270">
        <f t="shared" ref="E690:E696" si="1708">SUM(F690:G690)</f>
        <v>71.4105</v>
      </c>
      <c r="F690" s="270">
        <f t="shared" ref="F690:G690" si="1707">I690+L690+O690+R690+U690+X690+AA690+AD690+AK690+AG690</f>
        <v>71.4105</v>
      </c>
      <c r="G690" s="270">
        <f t="shared" si="1707"/>
        <v>0</v>
      </c>
      <c r="H690" s="252">
        <f t="shared" si="1695"/>
        <v>0</v>
      </c>
      <c r="I690" s="251"/>
      <c r="J690" s="251"/>
      <c r="K690" s="252">
        <f t="shared" si="1697"/>
        <v>0</v>
      </c>
      <c r="L690" s="251"/>
      <c r="M690" s="251"/>
      <c r="N690" s="252">
        <f t="shared" si="18"/>
        <v>0</v>
      </c>
      <c r="O690" s="251"/>
      <c r="P690" s="251"/>
      <c r="Q690" s="252">
        <f t="shared" si="20"/>
        <v>0</v>
      </c>
      <c r="R690" s="251"/>
      <c r="S690" s="251"/>
      <c r="T690" s="252">
        <f t="shared" si="22"/>
        <v>0</v>
      </c>
      <c r="U690" s="251"/>
      <c r="V690" s="251"/>
      <c r="W690" s="252">
        <f t="shared" si="24"/>
        <v>0</v>
      </c>
      <c r="X690" s="251"/>
      <c r="Y690" s="251"/>
      <c r="Z690" s="252">
        <f t="shared" si="26"/>
        <v>0</v>
      </c>
      <c r="AA690" s="251"/>
      <c r="AB690" s="251"/>
      <c r="AC690" s="252">
        <f t="shared" si="28"/>
        <v>0</v>
      </c>
      <c r="AD690" s="251"/>
      <c r="AE690" s="251"/>
      <c r="AF690" s="252">
        <f t="shared" si="30"/>
        <v>0</v>
      </c>
      <c r="AG690" s="251"/>
      <c r="AH690" s="251"/>
      <c r="AI690" s="255"/>
      <c r="AJ690" s="253">
        <f t="shared" si="32"/>
        <v>71.4105</v>
      </c>
      <c r="AK690" s="254">
        <v>71.4105</v>
      </c>
      <c r="AL690" s="251"/>
      <c r="AM690" s="251"/>
    </row>
    <row r="691" ht="15.75" hidden="1" customHeight="1" outlineLevel="2">
      <c r="A691" s="257"/>
      <c r="B691" s="258"/>
      <c r="C691" s="259"/>
      <c r="D691" s="206">
        <v>2016.0</v>
      </c>
      <c r="E691" s="270">
        <f t="shared" si="1708"/>
        <v>280.96003</v>
      </c>
      <c r="F691" s="270">
        <f t="shared" ref="F691:G691" si="1709">I691+L691+O691+R691+U691+X691+AA691+AD691+AK691+AG691</f>
        <v>280.96003</v>
      </c>
      <c r="G691" s="270">
        <f t="shared" si="1709"/>
        <v>0</v>
      </c>
      <c r="H691" s="252">
        <f t="shared" si="1695"/>
        <v>0</v>
      </c>
      <c r="I691" s="251"/>
      <c r="J691" s="251"/>
      <c r="K691" s="252">
        <f t="shared" si="1697"/>
        <v>0</v>
      </c>
      <c r="L691" s="251"/>
      <c r="M691" s="251"/>
      <c r="N691" s="252">
        <f t="shared" si="18"/>
        <v>0</v>
      </c>
      <c r="O691" s="251"/>
      <c r="P691" s="251"/>
      <c r="Q691" s="253">
        <f t="shared" si="20"/>
        <v>267.46105</v>
      </c>
      <c r="R691" s="254">
        <v>267.46105</v>
      </c>
      <c r="S691" s="251"/>
      <c r="T691" s="252">
        <f t="shared" si="22"/>
        <v>0</v>
      </c>
      <c r="U691" s="251"/>
      <c r="V691" s="251"/>
      <c r="W691" s="252">
        <f t="shared" si="24"/>
        <v>0</v>
      </c>
      <c r="X691" s="251"/>
      <c r="Y691" s="251"/>
      <c r="Z691" s="252">
        <f t="shared" si="26"/>
        <v>0</v>
      </c>
      <c r="AA691" s="251"/>
      <c r="AB691" s="251"/>
      <c r="AC691" s="252">
        <f t="shared" si="28"/>
        <v>0</v>
      </c>
      <c r="AD691" s="251"/>
      <c r="AE691" s="251"/>
      <c r="AF691" s="252">
        <f t="shared" si="30"/>
        <v>0</v>
      </c>
      <c r="AG691" s="251"/>
      <c r="AH691" s="251"/>
      <c r="AI691" s="255"/>
      <c r="AJ691" s="253">
        <f t="shared" si="32"/>
        <v>13.49898</v>
      </c>
      <c r="AK691" s="254">
        <v>13.49898</v>
      </c>
      <c r="AL691" s="251"/>
      <c r="AM691" s="251"/>
    </row>
    <row r="692" ht="15.75" hidden="1" customHeight="1" outlineLevel="2">
      <c r="A692" s="257"/>
      <c r="B692" s="258"/>
      <c r="C692" s="259"/>
      <c r="D692" s="206">
        <v>2017.0</v>
      </c>
      <c r="E692" s="270">
        <f t="shared" si="1708"/>
        <v>173.063</v>
      </c>
      <c r="F692" s="270">
        <f t="shared" ref="F692:G692" si="1710">I692+L692+O692+R692+U692+X692+AA692+AD692+AK692+AG692</f>
        <v>173.063</v>
      </c>
      <c r="G692" s="270">
        <f t="shared" si="1710"/>
        <v>0</v>
      </c>
      <c r="H692" s="252">
        <f t="shared" si="1695"/>
        <v>0</v>
      </c>
      <c r="I692" s="251"/>
      <c r="J692" s="251"/>
      <c r="K692" s="252">
        <f t="shared" si="1697"/>
        <v>0</v>
      </c>
      <c r="L692" s="251"/>
      <c r="M692" s="251"/>
      <c r="N692" s="252">
        <f t="shared" si="18"/>
        <v>0</v>
      </c>
      <c r="O692" s="251"/>
      <c r="P692" s="251"/>
      <c r="Q692" s="252">
        <f t="shared" si="20"/>
        <v>0</v>
      </c>
      <c r="R692" s="251"/>
      <c r="S692" s="251"/>
      <c r="T692" s="252">
        <f t="shared" si="22"/>
        <v>0</v>
      </c>
      <c r="U692" s="251"/>
      <c r="V692" s="251"/>
      <c r="W692" s="252">
        <f t="shared" si="24"/>
        <v>0</v>
      </c>
      <c r="X692" s="251"/>
      <c r="Y692" s="251"/>
      <c r="Z692" s="252">
        <f t="shared" si="26"/>
        <v>0</v>
      </c>
      <c r="AA692" s="251"/>
      <c r="AB692" s="251"/>
      <c r="AC692" s="252">
        <f t="shared" si="28"/>
        <v>0</v>
      </c>
      <c r="AD692" s="251"/>
      <c r="AE692" s="251"/>
      <c r="AF692" s="252">
        <f t="shared" si="30"/>
        <v>0</v>
      </c>
      <c r="AG692" s="251"/>
      <c r="AH692" s="251"/>
      <c r="AI692" s="255"/>
      <c r="AJ692" s="253">
        <f t="shared" si="32"/>
        <v>173.063</v>
      </c>
      <c r="AK692" s="254">
        <v>173.063</v>
      </c>
      <c r="AL692" s="251"/>
      <c r="AM692" s="251"/>
    </row>
    <row r="693" ht="15.75" hidden="1" customHeight="1" outlineLevel="2">
      <c r="A693" s="257"/>
      <c r="B693" s="258"/>
      <c r="C693" s="259"/>
      <c r="D693" s="206">
        <v>2018.0</v>
      </c>
      <c r="E693" s="270">
        <f t="shared" si="1708"/>
        <v>0</v>
      </c>
      <c r="F693" s="270">
        <f t="shared" ref="F693:G693" si="1711">I693+L693+O693+R693+U693+X693+AA693+AD693+AK693+AG693</f>
        <v>0</v>
      </c>
      <c r="G693" s="270">
        <f t="shared" si="1711"/>
        <v>0</v>
      </c>
      <c r="H693" s="252">
        <f t="shared" si="1695"/>
        <v>0</v>
      </c>
      <c r="I693" s="251"/>
      <c r="J693" s="251"/>
      <c r="K693" s="252">
        <f t="shared" si="1697"/>
        <v>0</v>
      </c>
      <c r="L693" s="251"/>
      <c r="M693" s="251"/>
      <c r="N693" s="252">
        <f t="shared" si="18"/>
        <v>0</v>
      </c>
      <c r="O693" s="251"/>
      <c r="P693" s="251"/>
      <c r="Q693" s="252">
        <f t="shared" si="20"/>
        <v>0</v>
      </c>
      <c r="R693" s="251"/>
      <c r="S693" s="251"/>
      <c r="T693" s="252">
        <f t="shared" si="22"/>
        <v>0</v>
      </c>
      <c r="U693" s="251"/>
      <c r="V693" s="251"/>
      <c r="W693" s="252">
        <f t="shared" si="24"/>
        <v>0</v>
      </c>
      <c r="X693" s="251"/>
      <c r="Y693" s="251"/>
      <c r="Z693" s="252">
        <f t="shared" si="26"/>
        <v>0</v>
      </c>
      <c r="AA693" s="251"/>
      <c r="AB693" s="251"/>
      <c r="AC693" s="252">
        <f t="shared" si="28"/>
        <v>0</v>
      </c>
      <c r="AD693" s="251"/>
      <c r="AE693" s="251"/>
      <c r="AF693" s="252">
        <f t="shared" si="30"/>
        <v>0</v>
      </c>
      <c r="AG693" s="251"/>
      <c r="AH693" s="251"/>
      <c r="AI693" s="255"/>
      <c r="AJ693" s="252">
        <f t="shared" si="32"/>
        <v>0</v>
      </c>
      <c r="AK693" s="251"/>
      <c r="AL693" s="251"/>
      <c r="AM693" s="251"/>
    </row>
    <row r="694" ht="15.75" hidden="1" customHeight="1" outlineLevel="2">
      <c r="A694" s="257"/>
      <c r="B694" s="258"/>
      <c r="C694" s="259"/>
      <c r="D694" s="206">
        <v>2019.0</v>
      </c>
      <c r="E694" s="270">
        <f t="shared" si="1708"/>
        <v>0</v>
      </c>
      <c r="F694" s="270">
        <f t="shared" ref="F694:G694" si="1712">I694+L694+O694+R694+U694+X694+AA694+AD694+AK694+AG694</f>
        <v>0</v>
      </c>
      <c r="G694" s="270">
        <f t="shared" si="1712"/>
        <v>0</v>
      </c>
      <c r="H694" s="252">
        <f t="shared" si="1695"/>
        <v>0</v>
      </c>
      <c r="I694" s="251"/>
      <c r="J694" s="251"/>
      <c r="K694" s="252">
        <f t="shared" si="1697"/>
        <v>0</v>
      </c>
      <c r="L694" s="251"/>
      <c r="M694" s="251"/>
      <c r="N694" s="252">
        <f t="shared" si="18"/>
        <v>0</v>
      </c>
      <c r="O694" s="251"/>
      <c r="P694" s="251"/>
      <c r="Q694" s="252">
        <f t="shared" si="20"/>
        <v>0</v>
      </c>
      <c r="R694" s="251"/>
      <c r="S694" s="251"/>
      <c r="T694" s="252">
        <f t="shared" si="22"/>
        <v>0</v>
      </c>
      <c r="U694" s="251"/>
      <c r="V694" s="251"/>
      <c r="W694" s="252">
        <f t="shared" si="24"/>
        <v>0</v>
      </c>
      <c r="X694" s="251"/>
      <c r="Y694" s="251"/>
      <c r="Z694" s="252">
        <f t="shared" si="26"/>
        <v>0</v>
      </c>
      <c r="AA694" s="251"/>
      <c r="AB694" s="251"/>
      <c r="AC694" s="252">
        <f t="shared" si="28"/>
        <v>0</v>
      </c>
      <c r="AD694" s="251"/>
      <c r="AE694" s="251"/>
      <c r="AF694" s="252">
        <f t="shared" si="30"/>
        <v>0</v>
      </c>
      <c r="AG694" s="251"/>
      <c r="AH694" s="251"/>
      <c r="AI694" s="255"/>
      <c r="AJ694" s="252">
        <f t="shared" si="32"/>
        <v>0</v>
      </c>
      <c r="AK694" s="251"/>
      <c r="AL694" s="251"/>
      <c r="AM694" s="251"/>
    </row>
    <row r="695" ht="15.75" hidden="1" customHeight="1" outlineLevel="2">
      <c r="A695" s="257"/>
      <c r="B695" s="258"/>
      <c r="C695" s="259"/>
      <c r="D695" s="206">
        <v>2020.0</v>
      </c>
      <c r="E695" s="270">
        <f t="shared" si="1708"/>
        <v>36.398</v>
      </c>
      <c r="F695" s="270">
        <f t="shared" ref="F695:G695" si="1713">I695+L695+O695+R695+U695+X695+AA695+AD695+AK695+AG695</f>
        <v>36.398</v>
      </c>
      <c r="G695" s="270">
        <f t="shared" si="1713"/>
        <v>0</v>
      </c>
      <c r="H695" s="252"/>
      <c r="I695" s="251"/>
      <c r="J695" s="251"/>
      <c r="K695" s="252"/>
      <c r="L695" s="251"/>
      <c r="M695" s="251"/>
      <c r="N695" s="252">
        <f t="shared" si="18"/>
        <v>0</v>
      </c>
      <c r="O695" s="251"/>
      <c r="P695" s="251"/>
      <c r="Q695" s="232">
        <f t="shared" si="20"/>
        <v>0</v>
      </c>
      <c r="R695" s="251"/>
      <c r="S695" s="251"/>
      <c r="T695" s="232">
        <f t="shared" si="22"/>
        <v>0</v>
      </c>
      <c r="U695" s="251"/>
      <c r="V695" s="251"/>
      <c r="W695" s="232">
        <f t="shared" si="24"/>
        <v>0</v>
      </c>
      <c r="X695" s="251"/>
      <c r="Y695" s="251"/>
      <c r="Z695" s="232">
        <f t="shared" si="26"/>
        <v>0</v>
      </c>
      <c r="AA695" s="251"/>
      <c r="AB695" s="251"/>
      <c r="AC695" s="232">
        <f t="shared" si="28"/>
        <v>0</v>
      </c>
      <c r="AD695" s="251"/>
      <c r="AE695" s="251"/>
      <c r="AF695" s="232">
        <f t="shared" si="30"/>
        <v>0</v>
      </c>
      <c r="AG695" s="251"/>
      <c r="AH695" s="251"/>
      <c r="AI695" s="255"/>
      <c r="AJ695" s="253">
        <f t="shared" si="32"/>
        <v>36.398</v>
      </c>
      <c r="AK695" s="254">
        <v>36.398</v>
      </c>
      <c r="AL695" s="251"/>
      <c r="AM695" s="251"/>
    </row>
    <row r="696" ht="15.75" hidden="1" customHeight="1" outlineLevel="2">
      <c r="A696" s="257"/>
      <c r="B696" s="258"/>
      <c r="C696" s="259"/>
      <c r="D696" s="213">
        <v>2021.0</v>
      </c>
      <c r="E696" s="270">
        <f t="shared" si="1708"/>
        <v>0</v>
      </c>
      <c r="F696" s="270">
        <f t="shared" ref="F696:G696" si="1714">I696+L696+O696+R696+U696+X696+AA696+AD696+AK696+AG696</f>
        <v>0</v>
      </c>
      <c r="G696" s="270">
        <f t="shared" si="1714"/>
        <v>0</v>
      </c>
      <c r="H696" s="252">
        <f t="shared" ref="H696:H702" si="1716">I696+J696</f>
        <v>0</v>
      </c>
      <c r="I696" s="251"/>
      <c r="J696" s="251"/>
      <c r="K696" s="252">
        <f t="shared" ref="K696:K702" si="1718">L696+M696</f>
        <v>0</v>
      </c>
      <c r="L696" s="251"/>
      <c r="M696" s="251"/>
      <c r="N696" s="252">
        <f t="shared" si="18"/>
        <v>0</v>
      </c>
      <c r="O696" s="251"/>
      <c r="P696" s="251"/>
      <c r="Q696" s="252">
        <f t="shared" si="20"/>
        <v>0</v>
      </c>
      <c r="R696" s="251"/>
      <c r="S696" s="251"/>
      <c r="T696" s="252">
        <f t="shared" si="22"/>
        <v>0</v>
      </c>
      <c r="U696" s="251"/>
      <c r="V696" s="251"/>
      <c r="W696" s="252">
        <f t="shared" si="24"/>
        <v>0</v>
      </c>
      <c r="X696" s="251"/>
      <c r="Y696" s="251"/>
      <c r="Z696" s="252">
        <f t="shared" si="26"/>
        <v>0</v>
      </c>
      <c r="AA696" s="251"/>
      <c r="AB696" s="251"/>
      <c r="AC696" s="252">
        <f t="shared" si="28"/>
        <v>0</v>
      </c>
      <c r="AD696" s="251"/>
      <c r="AE696" s="251"/>
      <c r="AF696" s="252">
        <f t="shared" si="30"/>
        <v>0</v>
      </c>
      <c r="AG696" s="251"/>
      <c r="AH696" s="251"/>
      <c r="AI696" s="255"/>
      <c r="AJ696" s="253">
        <f t="shared" si="32"/>
        <v>0</v>
      </c>
      <c r="AK696" s="254"/>
      <c r="AL696" s="251"/>
      <c r="AM696" s="251"/>
    </row>
    <row r="697" ht="15.75" hidden="1" customHeight="1" outlineLevel="1">
      <c r="A697" s="195">
        <v>82.0</v>
      </c>
      <c r="B697" s="196" t="s">
        <v>573</v>
      </c>
      <c r="C697" s="197" t="s">
        <v>534</v>
      </c>
      <c r="D697" s="198"/>
      <c r="E697" s="269">
        <f t="shared" ref="E697:G697" si="1715">SUM(E698:E704)</f>
        <v>1407.87284</v>
      </c>
      <c r="F697" s="269">
        <f t="shared" si="1715"/>
        <v>1407.87284</v>
      </c>
      <c r="G697" s="269">
        <f t="shared" si="1715"/>
        <v>0</v>
      </c>
      <c r="H697" s="198">
        <f t="shared" si="1716"/>
        <v>0</v>
      </c>
      <c r="I697" s="198">
        <f t="shared" ref="I697:J697" si="1717">SUM(I698:I704)</f>
        <v>0</v>
      </c>
      <c r="J697" s="198">
        <f t="shared" si="1717"/>
        <v>0</v>
      </c>
      <c r="K697" s="198">
        <f t="shared" si="1718"/>
        <v>0</v>
      </c>
      <c r="L697" s="198">
        <f t="shared" ref="L697:M697" si="1719">SUM(L698:L704)</f>
        <v>0</v>
      </c>
      <c r="M697" s="198">
        <f t="shared" si="1719"/>
        <v>0</v>
      </c>
      <c r="N697" s="198">
        <f t="shared" si="18"/>
        <v>1395.87284</v>
      </c>
      <c r="O697" s="198">
        <f t="shared" ref="O697:P697" si="1720">SUM(O698:O704)</f>
        <v>1395.87284</v>
      </c>
      <c r="P697" s="198">
        <f t="shared" si="1720"/>
        <v>0</v>
      </c>
      <c r="Q697" s="198">
        <f t="shared" si="20"/>
        <v>0</v>
      </c>
      <c r="R697" s="198">
        <f t="shared" ref="R697:S697" si="1721">SUM(R698:R704)</f>
        <v>0</v>
      </c>
      <c r="S697" s="198">
        <f t="shared" si="1721"/>
        <v>0</v>
      </c>
      <c r="T697" s="198">
        <f t="shared" si="22"/>
        <v>0</v>
      </c>
      <c r="U697" s="198">
        <f t="shared" ref="U697:V697" si="1722">SUM(U698:U704)</f>
        <v>0</v>
      </c>
      <c r="V697" s="198">
        <f t="shared" si="1722"/>
        <v>0</v>
      </c>
      <c r="W697" s="198">
        <f t="shared" si="24"/>
        <v>0</v>
      </c>
      <c r="X697" s="198">
        <f t="shared" ref="X697:Y697" si="1723">SUM(X698:X704)</f>
        <v>0</v>
      </c>
      <c r="Y697" s="198">
        <f t="shared" si="1723"/>
        <v>0</v>
      </c>
      <c r="Z697" s="198">
        <f t="shared" si="26"/>
        <v>0</v>
      </c>
      <c r="AA697" s="198">
        <f t="shared" ref="AA697:AB697" si="1724">SUM(AA698:AA704)</f>
        <v>0</v>
      </c>
      <c r="AB697" s="198">
        <f t="shared" si="1724"/>
        <v>0</v>
      </c>
      <c r="AC697" s="198">
        <f t="shared" si="28"/>
        <v>0</v>
      </c>
      <c r="AD697" s="198">
        <f t="shared" ref="AD697:AE697" si="1725">SUM(AD698:AD704)</f>
        <v>0</v>
      </c>
      <c r="AE697" s="198">
        <f t="shared" si="1725"/>
        <v>0</v>
      </c>
      <c r="AF697" s="198">
        <f t="shared" si="30"/>
        <v>0</v>
      </c>
      <c r="AG697" s="200">
        <f t="shared" ref="AG697:AH697" si="1726">SUM(AG698:AG704)</f>
        <v>0</v>
      </c>
      <c r="AH697" s="200">
        <f t="shared" si="1726"/>
        <v>0</v>
      </c>
      <c r="AI697" s="201"/>
      <c r="AJ697" s="202">
        <f t="shared" si="32"/>
        <v>12</v>
      </c>
      <c r="AK697" s="200">
        <f t="shared" ref="AK697:AL697" si="1727">SUM(AK698:AK704)</f>
        <v>12</v>
      </c>
      <c r="AL697" s="200">
        <f t="shared" si="1727"/>
        <v>0</v>
      </c>
      <c r="AM697" s="200"/>
    </row>
    <row r="698" ht="15.75" hidden="1" customHeight="1" outlineLevel="2">
      <c r="A698" s="257"/>
      <c r="B698" s="258"/>
      <c r="C698" s="259"/>
      <c r="D698" s="206">
        <v>2015.0</v>
      </c>
      <c r="E698" s="270">
        <f t="shared" ref="E698:E705" si="1729">SUM(F698:G698)</f>
        <v>0</v>
      </c>
      <c r="F698" s="270">
        <f t="shared" ref="F698:G698" si="1728">I698+L698+O698+R698+U698+X698+AA698+AD698+AK698+AG698</f>
        <v>0</v>
      </c>
      <c r="G698" s="270">
        <f t="shared" si="1728"/>
        <v>0</v>
      </c>
      <c r="H698" s="252">
        <f t="shared" si="1716"/>
        <v>0</v>
      </c>
      <c r="I698" s="251"/>
      <c r="J698" s="251"/>
      <c r="K698" s="252">
        <f t="shared" si="1718"/>
        <v>0</v>
      </c>
      <c r="L698" s="251"/>
      <c r="M698" s="251"/>
      <c r="N698" s="252">
        <f t="shared" si="18"/>
        <v>0</v>
      </c>
      <c r="O698" s="251"/>
      <c r="P698" s="251"/>
      <c r="Q698" s="252">
        <f t="shared" si="20"/>
        <v>0</v>
      </c>
      <c r="R698" s="251"/>
      <c r="S698" s="251"/>
      <c r="T698" s="252">
        <f t="shared" si="22"/>
        <v>0</v>
      </c>
      <c r="U698" s="251"/>
      <c r="V698" s="251"/>
      <c r="W698" s="252">
        <f t="shared" si="24"/>
        <v>0</v>
      </c>
      <c r="X698" s="251"/>
      <c r="Y698" s="251"/>
      <c r="Z698" s="252">
        <f t="shared" si="26"/>
        <v>0</v>
      </c>
      <c r="AA698" s="251"/>
      <c r="AB698" s="251"/>
      <c r="AC698" s="252">
        <f t="shared" si="28"/>
        <v>0</v>
      </c>
      <c r="AD698" s="251"/>
      <c r="AE698" s="251"/>
      <c r="AF698" s="252">
        <f t="shared" si="30"/>
        <v>0</v>
      </c>
      <c r="AG698" s="251"/>
      <c r="AH698" s="251"/>
      <c r="AI698" s="255"/>
      <c r="AJ698" s="252">
        <f t="shared" si="32"/>
        <v>0</v>
      </c>
      <c r="AK698" s="251"/>
      <c r="AL698" s="251"/>
      <c r="AM698" s="251"/>
    </row>
    <row r="699" ht="15.75" hidden="1" customHeight="1" outlineLevel="2">
      <c r="A699" s="257"/>
      <c r="B699" s="258"/>
      <c r="C699" s="259"/>
      <c r="D699" s="206">
        <v>2016.0</v>
      </c>
      <c r="E699" s="270">
        <f t="shared" si="1729"/>
        <v>0</v>
      </c>
      <c r="F699" s="270">
        <f t="shared" ref="F699:G699" si="1730">I699+L699+O699+R699+U699+X699+AA699+AD699+AK699+AG699</f>
        <v>0</v>
      </c>
      <c r="G699" s="270">
        <f t="shared" si="1730"/>
        <v>0</v>
      </c>
      <c r="H699" s="252">
        <f t="shared" si="1716"/>
        <v>0</v>
      </c>
      <c r="I699" s="251"/>
      <c r="J699" s="251"/>
      <c r="K699" s="252">
        <f t="shared" si="1718"/>
        <v>0</v>
      </c>
      <c r="L699" s="251"/>
      <c r="M699" s="251"/>
      <c r="N699" s="252">
        <f t="shared" si="18"/>
        <v>0</v>
      </c>
      <c r="O699" s="251"/>
      <c r="P699" s="251"/>
      <c r="Q699" s="252">
        <f t="shared" si="20"/>
        <v>0</v>
      </c>
      <c r="R699" s="251"/>
      <c r="S699" s="251"/>
      <c r="T699" s="252">
        <f t="shared" si="22"/>
        <v>0</v>
      </c>
      <c r="U699" s="251"/>
      <c r="V699" s="251"/>
      <c r="W699" s="252">
        <f t="shared" si="24"/>
        <v>0</v>
      </c>
      <c r="X699" s="251"/>
      <c r="Y699" s="251"/>
      <c r="Z699" s="252">
        <f t="shared" si="26"/>
        <v>0</v>
      </c>
      <c r="AA699" s="251"/>
      <c r="AB699" s="251"/>
      <c r="AC699" s="252">
        <f t="shared" si="28"/>
        <v>0</v>
      </c>
      <c r="AD699" s="251"/>
      <c r="AE699" s="251"/>
      <c r="AF699" s="252">
        <f t="shared" si="30"/>
        <v>0</v>
      </c>
      <c r="AG699" s="251"/>
      <c r="AH699" s="251"/>
      <c r="AI699" s="255"/>
      <c r="AJ699" s="252">
        <f t="shared" si="32"/>
        <v>0</v>
      </c>
      <c r="AK699" s="251"/>
      <c r="AL699" s="251"/>
      <c r="AM699" s="251"/>
    </row>
    <row r="700" ht="15.75" hidden="1" customHeight="1" outlineLevel="2">
      <c r="A700" s="257"/>
      <c r="B700" s="258"/>
      <c r="C700" s="259"/>
      <c r="D700" s="206">
        <v>2017.0</v>
      </c>
      <c r="E700" s="270">
        <f t="shared" si="1729"/>
        <v>0</v>
      </c>
      <c r="F700" s="270">
        <f t="shared" ref="F700:G700" si="1731">I700+L700+O700+R700+U700+X700+AA700+AD700+AK700+AG700</f>
        <v>0</v>
      </c>
      <c r="G700" s="270">
        <f t="shared" si="1731"/>
        <v>0</v>
      </c>
      <c r="H700" s="252">
        <f t="shared" si="1716"/>
        <v>0</v>
      </c>
      <c r="I700" s="251"/>
      <c r="J700" s="251"/>
      <c r="K700" s="252">
        <f t="shared" si="1718"/>
        <v>0</v>
      </c>
      <c r="L700" s="251"/>
      <c r="M700" s="251"/>
      <c r="N700" s="252">
        <f t="shared" si="18"/>
        <v>0</v>
      </c>
      <c r="O700" s="251"/>
      <c r="P700" s="251"/>
      <c r="Q700" s="252">
        <f t="shared" si="20"/>
        <v>0</v>
      </c>
      <c r="R700" s="251"/>
      <c r="S700" s="251"/>
      <c r="T700" s="252">
        <f t="shared" si="22"/>
        <v>0</v>
      </c>
      <c r="U700" s="251"/>
      <c r="V700" s="251"/>
      <c r="W700" s="252">
        <f t="shared" si="24"/>
        <v>0</v>
      </c>
      <c r="X700" s="251"/>
      <c r="Y700" s="251"/>
      <c r="Z700" s="252">
        <f t="shared" si="26"/>
        <v>0</v>
      </c>
      <c r="AA700" s="251"/>
      <c r="AB700" s="251"/>
      <c r="AC700" s="252">
        <f t="shared" si="28"/>
        <v>0</v>
      </c>
      <c r="AD700" s="251"/>
      <c r="AE700" s="251"/>
      <c r="AF700" s="252">
        <f t="shared" si="30"/>
        <v>0</v>
      </c>
      <c r="AG700" s="251"/>
      <c r="AH700" s="251"/>
      <c r="AI700" s="255"/>
      <c r="AJ700" s="252">
        <f t="shared" si="32"/>
        <v>0</v>
      </c>
      <c r="AK700" s="251"/>
      <c r="AL700" s="251"/>
      <c r="AM700" s="251"/>
    </row>
    <row r="701" ht="15.75" hidden="1" customHeight="1" outlineLevel="2">
      <c r="A701" s="257"/>
      <c r="B701" s="258"/>
      <c r="C701" s="259"/>
      <c r="D701" s="206">
        <v>2018.0</v>
      </c>
      <c r="E701" s="270">
        <f t="shared" si="1729"/>
        <v>0</v>
      </c>
      <c r="F701" s="270">
        <f t="shared" ref="F701:G701" si="1732">I701+L701+O701+R701+U701+X701+AA701+AD701+AK701+AG701</f>
        <v>0</v>
      </c>
      <c r="G701" s="270">
        <f t="shared" si="1732"/>
        <v>0</v>
      </c>
      <c r="H701" s="252">
        <f t="shared" si="1716"/>
        <v>0</v>
      </c>
      <c r="I701" s="251"/>
      <c r="J701" s="251"/>
      <c r="K701" s="252">
        <f t="shared" si="1718"/>
        <v>0</v>
      </c>
      <c r="L701" s="251"/>
      <c r="M701" s="251"/>
      <c r="N701" s="252">
        <f t="shared" si="18"/>
        <v>0</v>
      </c>
      <c r="O701" s="251"/>
      <c r="P701" s="251"/>
      <c r="Q701" s="252">
        <f t="shared" si="20"/>
        <v>0</v>
      </c>
      <c r="R701" s="251"/>
      <c r="S701" s="251"/>
      <c r="T701" s="252">
        <f t="shared" si="22"/>
        <v>0</v>
      </c>
      <c r="U701" s="251"/>
      <c r="V701" s="251"/>
      <c r="W701" s="252">
        <f t="shared" si="24"/>
        <v>0</v>
      </c>
      <c r="X701" s="251"/>
      <c r="Y701" s="251"/>
      <c r="Z701" s="252">
        <f t="shared" si="26"/>
        <v>0</v>
      </c>
      <c r="AA701" s="251"/>
      <c r="AB701" s="251"/>
      <c r="AC701" s="252">
        <f t="shared" si="28"/>
        <v>0</v>
      </c>
      <c r="AD701" s="251"/>
      <c r="AE701" s="251"/>
      <c r="AF701" s="252">
        <f t="shared" si="30"/>
        <v>0</v>
      </c>
      <c r="AG701" s="251"/>
      <c r="AH701" s="251"/>
      <c r="AI701" s="255"/>
      <c r="AJ701" s="252">
        <f t="shared" si="32"/>
        <v>0</v>
      </c>
      <c r="AK701" s="251"/>
      <c r="AL701" s="251"/>
      <c r="AM701" s="251"/>
    </row>
    <row r="702" ht="15.75" hidden="1" customHeight="1" outlineLevel="2">
      <c r="A702" s="257"/>
      <c r="B702" s="258"/>
      <c r="C702" s="259"/>
      <c r="D702" s="206">
        <v>2019.0</v>
      </c>
      <c r="E702" s="270">
        <f t="shared" si="1729"/>
        <v>1395.37284</v>
      </c>
      <c r="F702" s="270">
        <f t="shared" ref="F702:G702" si="1733">I702+L702+O702+R702+U702+X702+AA702+AD702+AK702+AG702</f>
        <v>1395.37284</v>
      </c>
      <c r="G702" s="270">
        <f t="shared" si="1733"/>
        <v>0</v>
      </c>
      <c r="H702" s="252">
        <f t="shared" si="1716"/>
        <v>0</v>
      </c>
      <c r="I702" s="251"/>
      <c r="J702" s="251"/>
      <c r="K702" s="252">
        <f t="shared" si="1718"/>
        <v>0</v>
      </c>
      <c r="L702" s="251"/>
      <c r="M702" s="251"/>
      <c r="N702" s="253">
        <f t="shared" si="18"/>
        <v>1383.37284</v>
      </c>
      <c r="O702" s="254">
        <v>1383.37284</v>
      </c>
      <c r="P702" s="251"/>
      <c r="Q702" s="252">
        <f t="shared" si="20"/>
        <v>0</v>
      </c>
      <c r="R702" s="251"/>
      <c r="S702" s="251"/>
      <c r="T702" s="252">
        <f t="shared" si="22"/>
        <v>0</v>
      </c>
      <c r="U702" s="251"/>
      <c r="V702" s="251"/>
      <c r="W702" s="252">
        <f t="shared" si="24"/>
        <v>0</v>
      </c>
      <c r="X702" s="251"/>
      <c r="Y702" s="251"/>
      <c r="Z702" s="252">
        <f t="shared" si="26"/>
        <v>0</v>
      </c>
      <c r="AA702" s="251"/>
      <c r="AB702" s="251"/>
      <c r="AC702" s="252">
        <f t="shared" si="28"/>
        <v>0</v>
      </c>
      <c r="AD702" s="251"/>
      <c r="AE702" s="251"/>
      <c r="AF702" s="252">
        <f t="shared" si="30"/>
        <v>0</v>
      </c>
      <c r="AG702" s="251"/>
      <c r="AH702" s="251"/>
      <c r="AI702" s="255"/>
      <c r="AJ702" s="253">
        <f t="shared" si="32"/>
        <v>12</v>
      </c>
      <c r="AK702" s="254">
        <v>12.0</v>
      </c>
      <c r="AL702" s="251"/>
      <c r="AM702" s="251"/>
    </row>
    <row r="703" ht="15.75" hidden="1" customHeight="1" outlineLevel="2">
      <c r="A703" s="257"/>
      <c r="B703" s="258"/>
      <c r="C703" s="259"/>
      <c r="D703" s="206">
        <v>2020.0</v>
      </c>
      <c r="E703" s="270">
        <f t="shared" si="1729"/>
        <v>12.5</v>
      </c>
      <c r="F703" s="270">
        <f t="shared" ref="F703:G703" si="1734">I703+L703+O703+R703+U703+X703+AA703+AD703+AK703+AG703</f>
        <v>12.5</v>
      </c>
      <c r="G703" s="270">
        <f t="shared" si="1734"/>
        <v>0</v>
      </c>
      <c r="H703" s="252"/>
      <c r="I703" s="251"/>
      <c r="J703" s="251"/>
      <c r="K703" s="252"/>
      <c r="L703" s="251"/>
      <c r="M703" s="251"/>
      <c r="N703" s="253">
        <f t="shared" si="18"/>
        <v>12.5</v>
      </c>
      <c r="O703" s="254">
        <v>12.5</v>
      </c>
      <c r="P703" s="251"/>
      <c r="Q703" s="232">
        <f t="shared" si="20"/>
        <v>0</v>
      </c>
      <c r="R703" s="251"/>
      <c r="S703" s="251"/>
      <c r="T703" s="232">
        <f t="shared" si="22"/>
        <v>0</v>
      </c>
      <c r="U703" s="251"/>
      <c r="V703" s="251"/>
      <c r="W703" s="232">
        <f t="shared" si="24"/>
        <v>0</v>
      </c>
      <c r="X703" s="251"/>
      <c r="Y703" s="251"/>
      <c r="Z703" s="232">
        <f t="shared" si="26"/>
        <v>0</v>
      </c>
      <c r="AA703" s="251"/>
      <c r="AB703" s="251"/>
      <c r="AC703" s="232">
        <f t="shared" si="28"/>
        <v>0</v>
      </c>
      <c r="AD703" s="251"/>
      <c r="AE703" s="251"/>
      <c r="AF703" s="232">
        <f t="shared" si="30"/>
        <v>0</v>
      </c>
      <c r="AG703" s="251"/>
      <c r="AH703" s="251"/>
      <c r="AI703" s="255"/>
      <c r="AJ703" s="232">
        <f t="shared" si="32"/>
        <v>0</v>
      </c>
      <c r="AK703" s="251"/>
      <c r="AL703" s="251"/>
      <c r="AM703" s="251"/>
    </row>
    <row r="704" ht="15.75" hidden="1" customHeight="1" outlineLevel="2">
      <c r="A704" s="257"/>
      <c r="B704" s="258"/>
      <c r="C704" s="259"/>
      <c r="D704" s="213">
        <v>2021.0</v>
      </c>
      <c r="E704" s="270">
        <f t="shared" si="1729"/>
        <v>0</v>
      </c>
      <c r="F704" s="270">
        <f t="shared" ref="F704:G704" si="1735">I704+L704+O704+R704+U704+X704+AA704+AD704+AK704+AG704</f>
        <v>0</v>
      </c>
      <c r="G704" s="270">
        <f t="shared" si="1735"/>
        <v>0</v>
      </c>
      <c r="H704" s="252">
        <f t="shared" ref="H704:H711" si="1737">I704+J704</f>
        <v>0</v>
      </c>
      <c r="I704" s="251"/>
      <c r="J704" s="251"/>
      <c r="K704" s="252">
        <f t="shared" ref="K704:K711" si="1739">L704+M704</f>
        <v>0</v>
      </c>
      <c r="L704" s="251"/>
      <c r="M704" s="251"/>
      <c r="N704" s="253">
        <f t="shared" si="18"/>
        <v>0</v>
      </c>
      <c r="O704" s="254"/>
      <c r="P704" s="251"/>
      <c r="Q704" s="252">
        <f t="shared" si="20"/>
        <v>0</v>
      </c>
      <c r="R704" s="251"/>
      <c r="S704" s="251"/>
      <c r="T704" s="252">
        <f t="shared" si="22"/>
        <v>0</v>
      </c>
      <c r="U704" s="251"/>
      <c r="V704" s="251"/>
      <c r="W704" s="252">
        <f t="shared" si="24"/>
        <v>0</v>
      </c>
      <c r="X704" s="251"/>
      <c r="Y704" s="251"/>
      <c r="Z704" s="252">
        <f t="shared" si="26"/>
        <v>0</v>
      </c>
      <c r="AA704" s="251"/>
      <c r="AB704" s="251"/>
      <c r="AC704" s="252">
        <f t="shared" si="28"/>
        <v>0</v>
      </c>
      <c r="AD704" s="251"/>
      <c r="AE704" s="251"/>
      <c r="AF704" s="252">
        <f t="shared" si="30"/>
        <v>0</v>
      </c>
      <c r="AG704" s="251"/>
      <c r="AH704" s="251"/>
      <c r="AI704" s="255"/>
      <c r="AJ704" s="252">
        <f t="shared" si="32"/>
        <v>0</v>
      </c>
      <c r="AK704" s="251"/>
      <c r="AL704" s="251"/>
      <c r="AM704" s="251"/>
    </row>
    <row r="705" ht="15.75" customHeight="1" collapsed="1">
      <c r="A705" s="218"/>
      <c r="B705" s="217" t="s">
        <v>310</v>
      </c>
      <c r="C705" s="218"/>
      <c r="D705" s="218"/>
      <c r="E705" s="218">
        <f t="shared" si="1729"/>
        <v>60259.74218</v>
      </c>
      <c r="F705" s="218">
        <f t="shared" ref="F705:G705" si="1736">I705+L705+O705+R705+U705+X705+AA705+AD705+AK705+AG705</f>
        <v>33438.14218</v>
      </c>
      <c r="G705" s="218">
        <f t="shared" si="1736"/>
        <v>26821.6</v>
      </c>
      <c r="H705" s="219">
        <f t="shared" si="1737"/>
        <v>142.379</v>
      </c>
      <c r="I705" s="218">
        <f t="shared" ref="I705:J705" si="1738">I706+I714+I722+I730+I738+I746+I754+I762+I770+I778+I786+I794+I802+I810+I818+I826+I834+I842+I850+I858+I866+I874+I882+I890</f>
        <v>142.379</v>
      </c>
      <c r="J705" s="218">
        <f t="shared" si="1738"/>
        <v>0</v>
      </c>
      <c r="K705" s="219">
        <f t="shared" si="1739"/>
        <v>3715.27906</v>
      </c>
      <c r="L705" s="218">
        <f t="shared" ref="L705:M705" si="1740">L706+L714+L722+L730+L738+L746+L754+L762+L770+L778+L786+L794+L802+L810+L818+L826+L834+L842+L850+L858+L866+L874+L882+L890</f>
        <v>3715.27906</v>
      </c>
      <c r="M705" s="218">
        <f t="shared" si="1740"/>
        <v>0</v>
      </c>
      <c r="N705" s="219">
        <f t="shared" si="18"/>
        <v>2180.57499</v>
      </c>
      <c r="O705" s="218">
        <f t="shared" ref="O705:P705" si="1741">O706+O714+O722+O730+O738+O746+O754+O762+O770+O778+O786+O794+O802+O810+O818+O826+O834+O842+O850+O858+O866+O874+O882+O890</f>
        <v>2180.57499</v>
      </c>
      <c r="P705" s="218">
        <f t="shared" si="1741"/>
        <v>0</v>
      </c>
      <c r="Q705" s="219">
        <f t="shared" si="20"/>
        <v>3868.95045</v>
      </c>
      <c r="R705" s="218">
        <f t="shared" ref="R705:S705" si="1742">R706+R714+R722+R730+R738+R746+R754+R762+R770+R778+R786+R794+R802+R810+R818+R826+R834+R842+R850+R858+R866+R874+R882+R890</f>
        <v>3868.95045</v>
      </c>
      <c r="S705" s="218">
        <f t="shared" si="1742"/>
        <v>0</v>
      </c>
      <c r="T705" s="219">
        <f t="shared" si="22"/>
        <v>507.41</v>
      </c>
      <c r="U705" s="218">
        <f t="shared" ref="U705:V705" si="1743">U706+U714+U722+U730+U738+U746+U754+U762+U770+U778+U786+U794+U802+U810+U818+U826+U834+U842+U850+U858+U866+U874+U882+U890</f>
        <v>507.41</v>
      </c>
      <c r="V705" s="218">
        <f t="shared" si="1743"/>
        <v>0</v>
      </c>
      <c r="W705" s="219">
        <f t="shared" si="24"/>
        <v>34.8768</v>
      </c>
      <c r="X705" s="218">
        <f t="shared" ref="X705:Y705" si="1744">X706+X714+X722+X730+X738+X746+X754+X762+X770+X778+X786+X794+X802+X810+X818+X826+X834+X842+X850+X858+X866+X874+X882+X890</f>
        <v>34.8768</v>
      </c>
      <c r="Y705" s="218">
        <f t="shared" si="1744"/>
        <v>0</v>
      </c>
      <c r="Z705" s="219">
        <f t="shared" si="26"/>
        <v>589.50081</v>
      </c>
      <c r="AA705" s="218">
        <f t="shared" ref="AA705:AB705" si="1745">AA706+AA714+AA722+AA730+AA738+AA746+AA754+AA762+AA770+AA778+AA786+AA794+AA802+AA810+AA818+AA826+AA834+AA842+AA850+AA858+AA866+AA874+AA882+AA890</f>
        <v>589.50081</v>
      </c>
      <c r="AB705" s="218">
        <f t="shared" si="1745"/>
        <v>0</v>
      </c>
      <c r="AC705" s="219">
        <f t="shared" si="28"/>
        <v>743.878</v>
      </c>
      <c r="AD705" s="218">
        <f t="shared" ref="AD705:AE705" si="1746">AD706+AD714+AD722+AD730+AD738+AD746+AD754+AD762+AD770+AD778+AD786+AD794+AD802+AD810+AD818+AD826+AD834+AD842+AD850+AD858+AD866+AD874+AD882+AD890</f>
        <v>743.878</v>
      </c>
      <c r="AE705" s="218">
        <f t="shared" si="1746"/>
        <v>0</v>
      </c>
      <c r="AF705" s="219">
        <f t="shared" si="30"/>
        <v>31115.73507</v>
      </c>
      <c r="AG705" s="218">
        <f t="shared" ref="AG705:AH705" si="1747">AG706+AG714+AG722+AG730+AG738+AG746+AG754+AG762+AG770+AG778+AG786+AG794+AG802+AG810+AG818+AG826+AG834+AG842+AG850+AG858+AG866+AG874+AG882+AG890</f>
        <v>21362.23507</v>
      </c>
      <c r="AH705" s="218">
        <f t="shared" si="1747"/>
        <v>9753.5</v>
      </c>
      <c r="AI705" s="38"/>
      <c r="AJ705" s="219">
        <f t="shared" si="32"/>
        <v>17361.158</v>
      </c>
      <c r="AK705" s="218">
        <f t="shared" ref="AK705:AL705" si="1748">AK706+AK714+AK722+AK730+AK738+AK746+AK754+AK762+AK770+AK778+AK786+AK794+AK802+AK810+AK818+AK826+AK834+AK842+AK850+AK858+AK866+AK874+AK882+AK890</f>
        <v>293.058</v>
      </c>
      <c r="AL705" s="218">
        <f t="shared" si="1748"/>
        <v>17068.1</v>
      </c>
      <c r="AM705" s="218"/>
    </row>
    <row r="706" ht="15.75" hidden="1" customHeight="1" outlineLevel="1" collapsed="1">
      <c r="A706" s="220">
        <v>83.0</v>
      </c>
      <c r="B706" s="274" t="s">
        <v>574</v>
      </c>
      <c r="C706" s="220" t="s">
        <v>575</v>
      </c>
      <c r="D706" s="220"/>
      <c r="E706" s="223">
        <f t="shared" ref="E706:G706" si="1749">SUM(E707:E713)</f>
        <v>2276.10846</v>
      </c>
      <c r="F706" s="223">
        <f t="shared" si="1749"/>
        <v>1171.50846</v>
      </c>
      <c r="G706" s="223">
        <f t="shared" si="1749"/>
        <v>1104.6</v>
      </c>
      <c r="H706" s="220">
        <f t="shared" si="1737"/>
        <v>0</v>
      </c>
      <c r="I706" s="220">
        <f t="shared" ref="I706:J706" si="1750">SUM(I707:I713)</f>
        <v>0</v>
      </c>
      <c r="J706" s="220">
        <f t="shared" si="1750"/>
        <v>0</v>
      </c>
      <c r="K706" s="220">
        <f t="shared" si="1739"/>
        <v>292.87</v>
      </c>
      <c r="L706" s="220">
        <f t="shared" ref="L706:M706" si="1751">SUM(L707:L713)</f>
        <v>292.87</v>
      </c>
      <c r="M706" s="220">
        <f t="shared" si="1751"/>
        <v>0</v>
      </c>
      <c r="N706" s="220">
        <f t="shared" si="18"/>
        <v>0</v>
      </c>
      <c r="O706" s="220">
        <f t="shared" ref="O706:P706" si="1752">SUM(O707:O713)</f>
        <v>0</v>
      </c>
      <c r="P706" s="220">
        <f t="shared" si="1752"/>
        <v>0</v>
      </c>
      <c r="Q706" s="220">
        <f t="shared" si="20"/>
        <v>235.06568</v>
      </c>
      <c r="R706" s="220">
        <f t="shared" ref="R706:S706" si="1753">SUM(R707:R713)</f>
        <v>235.06568</v>
      </c>
      <c r="S706" s="220">
        <f t="shared" si="1753"/>
        <v>0</v>
      </c>
      <c r="T706" s="220">
        <f t="shared" si="22"/>
        <v>144.54</v>
      </c>
      <c r="U706" s="220">
        <f t="shared" ref="U706:V706" si="1754">SUM(U707:U713)</f>
        <v>144.54</v>
      </c>
      <c r="V706" s="220">
        <f t="shared" si="1754"/>
        <v>0</v>
      </c>
      <c r="W706" s="220">
        <f t="shared" si="24"/>
        <v>0</v>
      </c>
      <c r="X706" s="220">
        <f t="shared" ref="X706:Y706" si="1755">SUM(X707:X713)</f>
        <v>0</v>
      </c>
      <c r="Y706" s="220">
        <f t="shared" si="1755"/>
        <v>0</v>
      </c>
      <c r="Z706" s="220">
        <f t="shared" si="26"/>
        <v>0</v>
      </c>
      <c r="AA706" s="220">
        <f t="shared" ref="AA706:AB706" si="1756">SUM(AA707:AA713)</f>
        <v>0</v>
      </c>
      <c r="AB706" s="220">
        <f t="shared" si="1756"/>
        <v>0</v>
      </c>
      <c r="AC706" s="220">
        <f t="shared" si="28"/>
        <v>0</v>
      </c>
      <c r="AD706" s="220">
        <f t="shared" ref="AD706:AE706" si="1757">SUM(AD707:AD713)</f>
        <v>0</v>
      </c>
      <c r="AE706" s="220">
        <f t="shared" si="1757"/>
        <v>0</v>
      </c>
      <c r="AF706" s="220">
        <f t="shared" si="30"/>
        <v>1035.33278</v>
      </c>
      <c r="AG706" s="224">
        <f t="shared" ref="AG706:AH706" si="1758">SUM(AG707:AG713)</f>
        <v>499.03278</v>
      </c>
      <c r="AH706" s="224">
        <f t="shared" si="1758"/>
        <v>536.3</v>
      </c>
      <c r="AI706" s="225"/>
      <c r="AJ706" s="226">
        <f t="shared" si="32"/>
        <v>568.3</v>
      </c>
      <c r="AK706" s="224">
        <f t="shared" ref="AK706:AL706" si="1759">SUM(AK707:AK713)</f>
        <v>0</v>
      </c>
      <c r="AL706" s="224">
        <f t="shared" si="1759"/>
        <v>568.3</v>
      </c>
      <c r="AM706" s="224"/>
    </row>
    <row r="707" ht="15.75" hidden="1" customHeight="1" outlineLevel="2">
      <c r="A707" s="227"/>
      <c r="B707" s="116"/>
      <c r="C707" s="229"/>
      <c r="D707" s="230">
        <v>2015.0</v>
      </c>
      <c r="E707" s="275">
        <f t="shared" ref="E707:E713" si="1761">SUM(F707:G707)</f>
        <v>86.9</v>
      </c>
      <c r="F707" s="275">
        <f t="shared" ref="F707:G707" si="1760">I707+L707+O707+R707+U707+X707+AA707+AD707+AK707+AG707</f>
        <v>50</v>
      </c>
      <c r="G707" s="275">
        <f t="shared" si="1760"/>
        <v>36.9</v>
      </c>
      <c r="H707" s="232">
        <f t="shared" si="1737"/>
        <v>0</v>
      </c>
      <c r="I707" s="227"/>
      <c r="J707" s="227"/>
      <c r="K707" s="233">
        <f t="shared" si="1739"/>
        <v>50</v>
      </c>
      <c r="L707" s="234">
        <v>50.0</v>
      </c>
      <c r="M707" s="227"/>
      <c r="N707" s="232">
        <f t="shared" si="18"/>
        <v>0</v>
      </c>
      <c r="O707" s="227"/>
      <c r="P707" s="227"/>
      <c r="Q707" s="232">
        <f t="shared" si="20"/>
        <v>0</v>
      </c>
      <c r="R707" s="227"/>
      <c r="S707" s="227"/>
      <c r="T707" s="232">
        <f t="shared" si="22"/>
        <v>0</v>
      </c>
      <c r="U707" s="227"/>
      <c r="V707" s="227"/>
      <c r="W707" s="232">
        <f t="shared" si="24"/>
        <v>0</v>
      </c>
      <c r="X707" s="227"/>
      <c r="Y707" s="227"/>
      <c r="Z707" s="232">
        <f t="shared" si="26"/>
        <v>0</v>
      </c>
      <c r="AA707" s="227"/>
      <c r="AB707" s="227"/>
      <c r="AC707" s="232">
        <f t="shared" si="28"/>
        <v>0</v>
      </c>
      <c r="AD707" s="227"/>
      <c r="AE707" s="227"/>
      <c r="AF707" s="232">
        <f t="shared" si="30"/>
        <v>28</v>
      </c>
      <c r="AG707" s="227"/>
      <c r="AH707" s="234">
        <v>28.0</v>
      </c>
      <c r="AI707" s="92"/>
      <c r="AJ707" s="232">
        <f t="shared" si="32"/>
        <v>8.9</v>
      </c>
      <c r="AK707" s="227"/>
      <c r="AL707" s="234">
        <v>8.9</v>
      </c>
      <c r="AM707" s="227"/>
    </row>
    <row r="708" ht="15.75" hidden="1" customHeight="1" outlineLevel="2">
      <c r="A708" s="227"/>
      <c r="B708" s="116"/>
      <c r="C708" s="229"/>
      <c r="D708" s="230">
        <v>2016.0</v>
      </c>
      <c r="E708" s="275">
        <f t="shared" si="1761"/>
        <v>444.81</v>
      </c>
      <c r="F708" s="275">
        <f t="shared" ref="F708:G708" si="1762">I708+L708+O708+R708+U708+X708+AA708+AD708+AK708+AG708</f>
        <v>387.41</v>
      </c>
      <c r="G708" s="275">
        <f t="shared" si="1762"/>
        <v>57.4</v>
      </c>
      <c r="H708" s="232">
        <f t="shared" si="1737"/>
        <v>0</v>
      </c>
      <c r="I708" s="227"/>
      <c r="J708" s="227"/>
      <c r="K708" s="233">
        <f t="shared" si="1739"/>
        <v>242.87</v>
      </c>
      <c r="L708" s="234">
        <v>242.87</v>
      </c>
      <c r="M708" s="227"/>
      <c r="N708" s="232">
        <f t="shared" si="18"/>
        <v>0</v>
      </c>
      <c r="O708" s="227"/>
      <c r="P708" s="227"/>
      <c r="Q708" s="232">
        <f t="shared" si="20"/>
        <v>0</v>
      </c>
      <c r="R708" s="227"/>
      <c r="S708" s="227"/>
      <c r="T708" s="233">
        <f t="shared" si="22"/>
        <v>144.54</v>
      </c>
      <c r="U708" s="234">
        <v>144.54</v>
      </c>
      <c r="V708" s="227"/>
      <c r="W708" s="232">
        <f t="shared" si="24"/>
        <v>0</v>
      </c>
      <c r="X708" s="227"/>
      <c r="Y708" s="227"/>
      <c r="Z708" s="232">
        <f t="shared" si="26"/>
        <v>0</v>
      </c>
      <c r="AA708" s="227"/>
      <c r="AB708" s="227"/>
      <c r="AC708" s="232">
        <f t="shared" si="28"/>
        <v>0</v>
      </c>
      <c r="AD708" s="227"/>
      <c r="AE708" s="227"/>
      <c r="AF708" s="232">
        <f t="shared" si="30"/>
        <v>50</v>
      </c>
      <c r="AG708" s="227"/>
      <c r="AH708" s="234">
        <v>50.0</v>
      </c>
      <c r="AI708" s="92"/>
      <c r="AJ708" s="232">
        <f t="shared" si="32"/>
        <v>7.4</v>
      </c>
      <c r="AK708" s="227"/>
      <c r="AL708" s="234">
        <v>7.4</v>
      </c>
      <c r="AM708" s="227"/>
    </row>
    <row r="709" ht="15.75" hidden="1" customHeight="1" outlineLevel="2">
      <c r="A709" s="227"/>
      <c r="B709" s="116"/>
      <c r="C709" s="229"/>
      <c r="D709" s="230">
        <v>2017.0</v>
      </c>
      <c r="E709" s="275">
        <f t="shared" si="1761"/>
        <v>192.3</v>
      </c>
      <c r="F709" s="275">
        <f t="shared" ref="F709:G709" si="1763">I709+L709+O709+R709+U709+X709+AA709+AD709+AK709+AG709</f>
        <v>0</v>
      </c>
      <c r="G709" s="275">
        <f t="shared" si="1763"/>
        <v>192.3</v>
      </c>
      <c r="H709" s="232">
        <f t="shared" si="1737"/>
        <v>0</v>
      </c>
      <c r="I709" s="227"/>
      <c r="J709" s="227"/>
      <c r="K709" s="232">
        <f t="shared" si="1739"/>
        <v>0</v>
      </c>
      <c r="L709" s="227"/>
      <c r="M709" s="227"/>
      <c r="N709" s="232">
        <f t="shared" si="18"/>
        <v>0</v>
      </c>
      <c r="O709" s="227"/>
      <c r="P709" s="227"/>
      <c r="Q709" s="232">
        <f t="shared" si="20"/>
        <v>0</v>
      </c>
      <c r="R709" s="227"/>
      <c r="S709" s="227"/>
      <c r="T709" s="232">
        <f t="shared" si="22"/>
        <v>0</v>
      </c>
      <c r="U709" s="227"/>
      <c r="V709" s="227"/>
      <c r="W709" s="232">
        <f t="shared" si="24"/>
        <v>0</v>
      </c>
      <c r="X709" s="227"/>
      <c r="Y709" s="227"/>
      <c r="Z709" s="232">
        <f t="shared" si="26"/>
        <v>0</v>
      </c>
      <c r="AA709" s="227"/>
      <c r="AB709" s="227"/>
      <c r="AC709" s="232">
        <f t="shared" si="28"/>
        <v>0</v>
      </c>
      <c r="AD709" s="227"/>
      <c r="AE709" s="227"/>
      <c r="AF709" s="232">
        <f t="shared" si="30"/>
        <v>103.5</v>
      </c>
      <c r="AG709" s="227"/>
      <c r="AH709" s="234">
        <v>103.5</v>
      </c>
      <c r="AI709" s="92"/>
      <c r="AJ709" s="232">
        <f t="shared" si="32"/>
        <v>88.8</v>
      </c>
      <c r="AK709" s="227"/>
      <c r="AL709" s="234">
        <v>88.8</v>
      </c>
      <c r="AM709" s="227"/>
    </row>
    <row r="710" ht="15.75" hidden="1" customHeight="1" outlineLevel="2">
      <c r="A710" s="227"/>
      <c r="B710" s="116"/>
      <c r="C710" s="229"/>
      <c r="D710" s="230">
        <v>2018.0</v>
      </c>
      <c r="E710" s="275">
        <f t="shared" si="1761"/>
        <v>488.26568</v>
      </c>
      <c r="F710" s="275">
        <f t="shared" ref="F710:G710" si="1764">I710+L710+O710+R710+U710+X710+AA710+AD710+AK710+AG710</f>
        <v>235.06568</v>
      </c>
      <c r="G710" s="275">
        <f t="shared" si="1764"/>
        <v>253.2</v>
      </c>
      <c r="H710" s="232">
        <f t="shared" si="1737"/>
        <v>0</v>
      </c>
      <c r="I710" s="227"/>
      <c r="J710" s="227"/>
      <c r="K710" s="232">
        <f t="shared" si="1739"/>
        <v>0</v>
      </c>
      <c r="L710" s="227"/>
      <c r="M710" s="227"/>
      <c r="N710" s="232">
        <f t="shared" si="18"/>
        <v>0</v>
      </c>
      <c r="O710" s="227"/>
      <c r="P710" s="227"/>
      <c r="Q710" s="233">
        <f t="shared" si="20"/>
        <v>235.06568</v>
      </c>
      <c r="R710" s="234">
        <v>235.06568</v>
      </c>
      <c r="S710" s="227"/>
      <c r="T710" s="232">
        <f t="shared" si="22"/>
        <v>0</v>
      </c>
      <c r="U710" s="227"/>
      <c r="V710" s="227"/>
      <c r="W710" s="232">
        <f t="shared" si="24"/>
        <v>0</v>
      </c>
      <c r="X710" s="227"/>
      <c r="Y710" s="227"/>
      <c r="Z710" s="232">
        <f t="shared" si="26"/>
        <v>0</v>
      </c>
      <c r="AA710" s="227"/>
      <c r="AB710" s="227"/>
      <c r="AC710" s="232">
        <f t="shared" si="28"/>
        <v>0</v>
      </c>
      <c r="AD710" s="227"/>
      <c r="AE710" s="227"/>
      <c r="AF710" s="232">
        <f t="shared" si="30"/>
        <v>0</v>
      </c>
      <c r="AG710" s="227"/>
      <c r="AH710" s="276"/>
      <c r="AI710" s="92"/>
      <c r="AJ710" s="232">
        <f t="shared" si="32"/>
        <v>253.2</v>
      </c>
      <c r="AK710" s="227"/>
      <c r="AL710" s="234">
        <v>253.2</v>
      </c>
      <c r="AM710" s="227"/>
    </row>
    <row r="711" ht="15.75" hidden="1" customHeight="1" outlineLevel="2">
      <c r="A711" s="227"/>
      <c r="B711" s="116"/>
      <c r="C711" s="229"/>
      <c r="D711" s="230">
        <v>2019.0</v>
      </c>
      <c r="E711" s="275">
        <f t="shared" si="1761"/>
        <v>864.53278</v>
      </c>
      <c r="F711" s="275">
        <f t="shared" ref="F711:G711" si="1765">I711+L711+O711+R711+U711+X711+AA711+AD711+AK711+AG711</f>
        <v>499.03278</v>
      </c>
      <c r="G711" s="275">
        <f t="shared" si="1765"/>
        <v>365.5</v>
      </c>
      <c r="H711" s="232">
        <f t="shared" si="1737"/>
        <v>0</v>
      </c>
      <c r="I711" s="227"/>
      <c r="J711" s="227"/>
      <c r="K711" s="232">
        <f t="shared" si="1739"/>
        <v>0</v>
      </c>
      <c r="L711" s="227"/>
      <c r="M711" s="227"/>
      <c r="N711" s="232">
        <f t="shared" si="18"/>
        <v>0</v>
      </c>
      <c r="O711" s="227"/>
      <c r="P711" s="227"/>
      <c r="Q711" s="232">
        <f t="shared" si="20"/>
        <v>0</v>
      </c>
      <c r="R711" s="227"/>
      <c r="S711" s="227"/>
      <c r="T711" s="232">
        <f t="shared" si="22"/>
        <v>0</v>
      </c>
      <c r="U711" s="227"/>
      <c r="V711" s="227"/>
      <c r="W711" s="232">
        <f t="shared" si="24"/>
        <v>0</v>
      </c>
      <c r="X711" s="227"/>
      <c r="Y711" s="227"/>
      <c r="Z711" s="232">
        <f t="shared" si="26"/>
        <v>0</v>
      </c>
      <c r="AA711" s="227"/>
      <c r="AB711" s="227"/>
      <c r="AC711" s="232">
        <f t="shared" si="28"/>
        <v>0</v>
      </c>
      <c r="AD711" s="227"/>
      <c r="AE711" s="227"/>
      <c r="AF711" s="233">
        <f t="shared" si="30"/>
        <v>696.43278</v>
      </c>
      <c r="AG711" s="234">
        <v>499.03278</v>
      </c>
      <c r="AH711" s="234">
        <v>197.4</v>
      </c>
      <c r="AI711" s="235" t="s">
        <v>93</v>
      </c>
      <c r="AJ711" s="232">
        <f t="shared" si="32"/>
        <v>168.1</v>
      </c>
      <c r="AK711" s="227"/>
      <c r="AL711" s="234">
        <v>168.1</v>
      </c>
      <c r="AM711" s="227"/>
    </row>
    <row r="712" ht="15.75" hidden="1" customHeight="1" outlineLevel="2">
      <c r="A712" s="227"/>
      <c r="B712" s="116"/>
      <c r="C712" s="229"/>
      <c r="D712" s="230">
        <v>2020.0</v>
      </c>
      <c r="E712" s="275">
        <f t="shared" si="1761"/>
        <v>199.3</v>
      </c>
      <c r="F712" s="275">
        <f t="shared" ref="F712:G712" si="1766">I712+L712+O712+R712+U712+X712+AA712+AD712+AK712+AG712</f>
        <v>0</v>
      </c>
      <c r="G712" s="275">
        <f t="shared" si="1766"/>
        <v>199.3</v>
      </c>
      <c r="H712" s="232"/>
      <c r="I712" s="227"/>
      <c r="J712" s="227"/>
      <c r="K712" s="232"/>
      <c r="L712" s="227"/>
      <c r="M712" s="227"/>
      <c r="N712" s="232">
        <f t="shared" si="18"/>
        <v>0</v>
      </c>
      <c r="O712" s="227"/>
      <c r="P712" s="227"/>
      <c r="Q712" s="232">
        <f t="shared" si="20"/>
        <v>0</v>
      </c>
      <c r="R712" s="227"/>
      <c r="S712" s="227"/>
      <c r="T712" s="232">
        <f t="shared" si="22"/>
        <v>0</v>
      </c>
      <c r="U712" s="227"/>
      <c r="V712" s="227"/>
      <c r="W712" s="232">
        <f t="shared" si="24"/>
        <v>0</v>
      </c>
      <c r="X712" s="227"/>
      <c r="Y712" s="227"/>
      <c r="Z712" s="232">
        <f t="shared" si="26"/>
        <v>0</v>
      </c>
      <c r="AA712" s="227"/>
      <c r="AB712" s="227"/>
      <c r="AC712" s="232">
        <f t="shared" si="28"/>
        <v>0</v>
      </c>
      <c r="AD712" s="227"/>
      <c r="AE712" s="227"/>
      <c r="AF712" s="232">
        <f t="shared" si="30"/>
        <v>157.4</v>
      </c>
      <c r="AG712" s="227"/>
      <c r="AH712" s="234">
        <v>157.4</v>
      </c>
      <c r="AI712" s="92"/>
      <c r="AJ712" s="232">
        <f t="shared" si="32"/>
        <v>41.9</v>
      </c>
      <c r="AK712" s="227"/>
      <c r="AL712" s="234">
        <v>41.9</v>
      </c>
      <c r="AM712" s="227"/>
    </row>
    <row r="713" ht="15.75" hidden="1" customHeight="1" outlineLevel="2">
      <c r="A713" s="227"/>
      <c r="B713" s="116"/>
      <c r="C713" s="229"/>
      <c r="D713" s="236">
        <v>2021.0</v>
      </c>
      <c r="E713" s="275">
        <f t="shared" si="1761"/>
        <v>0</v>
      </c>
      <c r="F713" s="275">
        <f t="shared" ref="F713:G713" si="1767">I713+L713+O713+R713+U713+X713+AA713+AD713+AK713+AG713</f>
        <v>0</v>
      </c>
      <c r="G713" s="275">
        <f t="shared" si="1767"/>
        <v>0</v>
      </c>
      <c r="H713" s="232">
        <f t="shared" ref="H713:H719" si="1769">I713+J713</f>
        <v>0</v>
      </c>
      <c r="I713" s="227"/>
      <c r="J713" s="227"/>
      <c r="K713" s="232">
        <f t="shared" ref="K713:K719" si="1771">L713+M713</f>
        <v>0</v>
      </c>
      <c r="L713" s="227"/>
      <c r="M713" s="227"/>
      <c r="N713" s="232">
        <f t="shared" si="18"/>
        <v>0</v>
      </c>
      <c r="O713" s="227"/>
      <c r="P713" s="227"/>
      <c r="Q713" s="232">
        <f t="shared" si="20"/>
        <v>0</v>
      </c>
      <c r="R713" s="227"/>
      <c r="S713" s="227"/>
      <c r="T713" s="232">
        <f t="shared" si="22"/>
        <v>0</v>
      </c>
      <c r="U713" s="227"/>
      <c r="V713" s="227"/>
      <c r="W713" s="232">
        <f t="shared" si="24"/>
        <v>0</v>
      </c>
      <c r="X713" s="227"/>
      <c r="Y713" s="227"/>
      <c r="Z713" s="232">
        <f t="shared" si="26"/>
        <v>0</v>
      </c>
      <c r="AA713" s="227"/>
      <c r="AB713" s="227"/>
      <c r="AC713" s="232">
        <f t="shared" si="28"/>
        <v>0</v>
      </c>
      <c r="AD713" s="227"/>
      <c r="AE713" s="227"/>
      <c r="AF713" s="232">
        <f t="shared" si="30"/>
        <v>0</v>
      </c>
      <c r="AG713" s="227"/>
      <c r="AH713" s="234"/>
      <c r="AI713" s="92"/>
      <c r="AJ713" s="232">
        <f t="shared" si="32"/>
        <v>0</v>
      </c>
      <c r="AK713" s="227"/>
      <c r="AL713" s="234"/>
      <c r="AM713" s="227"/>
    </row>
    <row r="714" ht="15.75" hidden="1" customHeight="1" outlineLevel="1" collapsed="1">
      <c r="A714" s="220">
        <v>84.0</v>
      </c>
      <c r="B714" s="274" t="s">
        <v>576</v>
      </c>
      <c r="C714" s="220" t="s">
        <v>577</v>
      </c>
      <c r="D714" s="220"/>
      <c r="E714" s="223">
        <f t="shared" ref="E714:G714" si="1768">SUM(E715:E721)</f>
        <v>4714.50423</v>
      </c>
      <c r="F714" s="223">
        <f t="shared" si="1768"/>
        <v>2890.00423</v>
      </c>
      <c r="G714" s="223">
        <f t="shared" si="1768"/>
        <v>1824.5</v>
      </c>
      <c r="H714" s="220">
        <f t="shared" si="1769"/>
        <v>0</v>
      </c>
      <c r="I714" s="220">
        <f t="shared" ref="I714:J714" si="1770">SUM(I715:I721)</f>
        <v>0</v>
      </c>
      <c r="J714" s="220">
        <f t="shared" si="1770"/>
        <v>0</v>
      </c>
      <c r="K714" s="220">
        <f t="shared" si="1771"/>
        <v>302.55658</v>
      </c>
      <c r="L714" s="220">
        <f t="shared" ref="L714:M714" si="1772">SUM(L715:L721)</f>
        <v>302.55658</v>
      </c>
      <c r="M714" s="220">
        <f t="shared" si="1772"/>
        <v>0</v>
      </c>
      <c r="N714" s="220">
        <f t="shared" si="18"/>
        <v>0</v>
      </c>
      <c r="O714" s="220">
        <f t="shared" ref="O714:P714" si="1773">SUM(O715:O721)</f>
        <v>0</v>
      </c>
      <c r="P714" s="220">
        <f t="shared" si="1773"/>
        <v>0</v>
      </c>
      <c r="Q714" s="220">
        <f t="shared" si="20"/>
        <v>297.85735</v>
      </c>
      <c r="R714" s="220">
        <f t="shared" ref="R714:S714" si="1774">SUM(R715:R721)</f>
        <v>297.85735</v>
      </c>
      <c r="S714" s="220">
        <f t="shared" si="1774"/>
        <v>0</v>
      </c>
      <c r="T714" s="220">
        <f t="shared" si="22"/>
        <v>361.1</v>
      </c>
      <c r="U714" s="220">
        <f t="shared" ref="U714:V714" si="1775">SUM(U715:U721)</f>
        <v>361.1</v>
      </c>
      <c r="V714" s="220">
        <f t="shared" si="1775"/>
        <v>0</v>
      </c>
      <c r="W714" s="220">
        <f t="shared" si="24"/>
        <v>0</v>
      </c>
      <c r="X714" s="220">
        <f t="shared" ref="X714:Y714" si="1776">SUM(X715:X721)</f>
        <v>0</v>
      </c>
      <c r="Y714" s="220">
        <f t="shared" si="1776"/>
        <v>0</v>
      </c>
      <c r="Z714" s="220">
        <f t="shared" si="26"/>
        <v>116.59494</v>
      </c>
      <c r="AA714" s="220">
        <f t="shared" ref="AA714:AB714" si="1777">SUM(AA715:AA721)</f>
        <v>116.59494</v>
      </c>
      <c r="AB714" s="220">
        <f t="shared" si="1777"/>
        <v>0</v>
      </c>
      <c r="AC714" s="220">
        <f t="shared" si="28"/>
        <v>0</v>
      </c>
      <c r="AD714" s="220">
        <f t="shared" ref="AD714:AE714" si="1778">SUM(AD715:AD721)</f>
        <v>0</v>
      </c>
      <c r="AE714" s="220">
        <f t="shared" si="1778"/>
        <v>0</v>
      </c>
      <c r="AF714" s="220">
        <f t="shared" si="30"/>
        <v>2478.89536</v>
      </c>
      <c r="AG714" s="224">
        <f t="shared" ref="AG714:AH714" si="1779">SUM(AG715:AG721)</f>
        <v>1811.89536</v>
      </c>
      <c r="AH714" s="224">
        <f t="shared" si="1779"/>
        <v>667</v>
      </c>
      <c r="AI714" s="225"/>
      <c r="AJ714" s="226">
        <f t="shared" si="32"/>
        <v>1157.5</v>
      </c>
      <c r="AK714" s="224">
        <f t="shared" ref="AK714:AL714" si="1780">SUM(AK715:AK721)</f>
        <v>0</v>
      </c>
      <c r="AL714" s="224">
        <f t="shared" si="1780"/>
        <v>1157.5</v>
      </c>
      <c r="AM714" s="224"/>
    </row>
    <row r="715" ht="15.75" hidden="1" customHeight="1" outlineLevel="2">
      <c r="A715" s="227"/>
      <c r="B715" s="116"/>
      <c r="C715" s="229"/>
      <c r="D715" s="230">
        <v>2015.0</v>
      </c>
      <c r="E715" s="275">
        <f t="shared" ref="E715:E721" si="1782">SUM(F715:G715)</f>
        <v>636.40536</v>
      </c>
      <c r="F715" s="275">
        <f t="shared" ref="F715:G715" si="1781">I715+L715+O715+R715+U715+X715+AA715+AD715+AK715+AG715</f>
        <v>509.80536</v>
      </c>
      <c r="G715" s="275">
        <f t="shared" si="1781"/>
        <v>126.6</v>
      </c>
      <c r="H715" s="232">
        <f t="shared" si="1769"/>
        <v>0</v>
      </c>
      <c r="I715" s="227"/>
      <c r="J715" s="227"/>
      <c r="K715" s="233">
        <f t="shared" si="1771"/>
        <v>47.91</v>
      </c>
      <c r="L715" s="234">
        <v>47.91</v>
      </c>
      <c r="M715" s="227"/>
      <c r="N715" s="232">
        <f t="shared" si="18"/>
        <v>0</v>
      </c>
      <c r="O715" s="227"/>
      <c r="P715" s="227"/>
      <c r="Q715" s="232">
        <f t="shared" si="20"/>
        <v>0</v>
      </c>
      <c r="R715" s="227"/>
      <c r="S715" s="227"/>
      <c r="T715" s="232">
        <f t="shared" si="22"/>
        <v>0</v>
      </c>
      <c r="U715" s="227"/>
      <c r="V715" s="227"/>
      <c r="W715" s="232">
        <f t="shared" si="24"/>
        <v>0</v>
      </c>
      <c r="X715" s="227"/>
      <c r="Y715" s="227"/>
      <c r="Z715" s="232">
        <f t="shared" si="26"/>
        <v>0</v>
      </c>
      <c r="AA715" s="227"/>
      <c r="AB715" s="227"/>
      <c r="AC715" s="232">
        <f t="shared" si="28"/>
        <v>0</v>
      </c>
      <c r="AD715" s="227"/>
      <c r="AE715" s="227"/>
      <c r="AF715" s="233">
        <f t="shared" si="30"/>
        <v>461.89536</v>
      </c>
      <c r="AG715" s="234">
        <v>461.89536</v>
      </c>
      <c r="AH715" s="227"/>
      <c r="AI715" s="235" t="s">
        <v>535</v>
      </c>
      <c r="AJ715" s="232">
        <f t="shared" si="32"/>
        <v>126.6</v>
      </c>
      <c r="AK715" s="227"/>
      <c r="AL715" s="234">
        <v>126.6</v>
      </c>
      <c r="AM715" s="227"/>
    </row>
    <row r="716" ht="15.75" hidden="1" customHeight="1" outlineLevel="2">
      <c r="A716" s="227"/>
      <c r="B716" s="116"/>
      <c r="C716" s="229"/>
      <c r="D716" s="230">
        <v>2016.0</v>
      </c>
      <c r="E716" s="275">
        <f t="shared" si="1782"/>
        <v>1034.54</v>
      </c>
      <c r="F716" s="275">
        <f t="shared" ref="F716:G716" si="1783">I716+L716+O716+R716+U716+X716+AA716+AD716+AK716+AG716</f>
        <v>560.44</v>
      </c>
      <c r="G716" s="275">
        <f t="shared" si="1783"/>
        <v>474.1</v>
      </c>
      <c r="H716" s="232">
        <f t="shared" si="1769"/>
        <v>0</v>
      </c>
      <c r="I716" s="227"/>
      <c r="J716" s="227"/>
      <c r="K716" s="233">
        <f t="shared" si="1771"/>
        <v>199.34</v>
      </c>
      <c r="L716" s="234">
        <v>199.34</v>
      </c>
      <c r="M716" s="227"/>
      <c r="N716" s="232">
        <f t="shared" si="18"/>
        <v>0</v>
      </c>
      <c r="O716" s="227"/>
      <c r="P716" s="227"/>
      <c r="Q716" s="232">
        <f t="shared" si="20"/>
        <v>0</v>
      </c>
      <c r="R716" s="227"/>
      <c r="S716" s="227"/>
      <c r="T716" s="233">
        <f t="shared" si="22"/>
        <v>361.1</v>
      </c>
      <c r="U716" s="234">
        <v>361.1</v>
      </c>
      <c r="V716" s="227"/>
      <c r="W716" s="232">
        <f t="shared" si="24"/>
        <v>0</v>
      </c>
      <c r="X716" s="227"/>
      <c r="Y716" s="227"/>
      <c r="Z716" s="232">
        <f t="shared" si="26"/>
        <v>0</v>
      </c>
      <c r="AA716" s="227"/>
      <c r="AB716" s="227"/>
      <c r="AC716" s="232">
        <f t="shared" si="28"/>
        <v>0</v>
      </c>
      <c r="AD716" s="227"/>
      <c r="AE716" s="227"/>
      <c r="AF716" s="232">
        <f t="shared" si="30"/>
        <v>40.3</v>
      </c>
      <c r="AG716" s="227"/>
      <c r="AH716" s="234">
        <v>40.3</v>
      </c>
      <c r="AI716" s="92"/>
      <c r="AJ716" s="232">
        <f t="shared" si="32"/>
        <v>433.8</v>
      </c>
      <c r="AK716" s="227"/>
      <c r="AL716" s="234">
        <v>433.8</v>
      </c>
      <c r="AM716" s="227"/>
    </row>
    <row r="717" ht="15.75" hidden="1" customHeight="1" outlineLevel="2">
      <c r="A717" s="227"/>
      <c r="B717" s="116"/>
      <c r="C717" s="229"/>
      <c r="D717" s="230">
        <v>2017.0</v>
      </c>
      <c r="E717" s="275">
        <f t="shared" si="1782"/>
        <v>435.49494</v>
      </c>
      <c r="F717" s="275">
        <f t="shared" ref="F717:G717" si="1784">I717+L717+O717+R717+U717+X717+AA717+AD717+AK717+AG717</f>
        <v>116.59494</v>
      </c>
      <c r="G717" s="275">
        <f t="shared" si="1784"/>
        <v>318.9</v>
      </c>
      <c r="H717" s="232">
        <f t="shared" si="1769"/>
        <v>0</v>
      </c>
      <c r="I717" s="227"/>
      <c r="J717" s="227"/>
      <c r="K717" s="232">
        <f t="shared" si="1771"/>
        <v>0</v>
      </c>
      <c r="L717" s="227"/>
      <c r="M717" s="227"/>
      <c r="N717" s="232">
        <f t="shared" si="18"/>
        <v>0</v>
      </c>
      <c r="O717" s="227"/>
      <c r="P717" s="227"/>
      <c r="Q717" s="232">
        <f t="shared" si="20"/>
        <v>0</v>
      </c>
      <c r="R717" s="227"/>
      <c r="S717" s="227"/>
      <c r="T717" s="232">
        <f t="shared" si="22"/>
        <v>0</v>
      </c>
      <c r="U717" s="227"/>
      <c r="V717" s="227"/>
      <c r="W717" s="232">
        <f t="shared" si="24"/>
        <v>0</v>
      </c>
      <c r="X717" s="227"/>
      <c r="Y717" s="227"/>
      <c r="Z717" s="233">
        <f t="shared" si="26"/>
        <v>116.59494</v>
      </c>
      <c r="AA717" s="234">
        <v>116.59494</v>
      </c>
      <c r="AB717" s="227"/>
      <c r="AC717" s="232">
        <f t="shared" si="28"/>
        <v>0</v>
      </c>
      <c r="AD717" s="227"/>
      <c r="AE717" s="227"/>
      <c r="AF717" s="232">
        <f t="shared" si="30"/>
        <v>181.2</v>
      </c>
      <c r="AG717" s="227"/>
      <c r="AH717" s="234">
        <v>181.2</v>
      </c>
      <c r="AI717" s="92"/>
      <c r="AJ717" s="232">
        <f t="shared" si="32"/>
        <v>137.7</v>
      </c>
      <c r="AK717" s="227"/>
      <c r="AL717" s="234">
        <v>137.7</v>
      </c>
      <c r="AM717" s="227"/>
    </row>
    <row r="718" ht="15.75" hidden="1" customHeight="1" outlineLevel="2">
      <c r="A718" s="227"/>
      <c r="B718" s="116"/>
      <c r="C718" s="229"/>
      <c r="D718" s="230">
        <v>2018.0</v>
      </c>
      <c r="E718" s="275">
        <f t="shared" si="1782"/>
        <v>150.3</v>
      </c>
      <c r="F718" s="275">
        <f t="shared" ref="F718:G718" si="1785">I718+L718+O718+R718+U718+X718+AA718+AD718+AK718+AG718</f>
        <v>0</v>
      </c>
      <c r="G718" s="275">
        <f t="shared" si="1785"/>
        <v>150.3</v>
      </c>
      <c r="H718" s="232">
        <f t="shared" si="1769"/>
        <v>0</v>
      </c>
      <c r="I718" s="227"/>
      <c r="J718" s="227"/>
      <c r="K718" s="232">
        <f t="shared" si="1771"/>
        <v>0</v>
      </c>
      <c r="L718" s="227"/>
      <c r="M718" s="227"/>
      <c r="N718" s="232">
        <f t="shared" si="18"/>
        <v>0</v>
      </c>
      <c r="O718" s="227"/>
      <c r="P718" s="227"/>
      <c r="Q718" s="232">
        <f t="shared" si="20"/>
        <v>0</v>
      </c>
      <c r="R718" s="227"/>
      <c r="S718" s="227"/>
      <c r="T718" s="232">
        <f t="shared" si="22"/>
        <v>0</v>
      </c>
      <c r="U718" s="227"/>
      <c r="V718" s="227"/>
      <c r="W718" s="232">
        <f t="shared" si="24"/>
        <v>0</v>
      </c>
      <c r="X718" s="227"/>
      <c r="Y718" s="227"/>
      <c r="Z718" s="232">
        <f t="shared" si="26"/>
        <v>0</v>
      </c>
      <c r="AA718" s="227"/>
      <c r="AB718" s="227"/>
      <c r="AC718" s="232">
        <f t="shared" si="28"/>
        <v>0</v>
      </c>
      <c r="AD718" s="227"/>
      <c r="AE718" s="227"/>
      <c r="AF718" s="232">
        <f t="shared" si="30"/>
        <v>69.2</v>
      </c>
      <c r="AG718" s="227"/>
      <c r="AH718" s="234">
        <v>69.2</v>
      </c>
      <c r="AI718" s="92"/>
      <c r="AJ718" s="232">
        <f t="shared" si="32"/>
        <v>81.1</v>
      </c>
      <c r="AK718" s="227"/>
      <c r="AL718" s="234">
        <v>81.1</v>
      </c>
      <c r="AM718" s="227"/>
    </row>
    <row r="719" ht="15.75" hidden="1" customHeight="1" outlineLevel="2">
      <c r="A719" s="227"/>
      <c r="B719" s="116"/>
      <c r="C719" s="229"/>
      <c r="D719" s="230">
        <v>2019.0</v>
      </c>
      <c r="E719" s="275">
        <f t="shared" si="1782"/>
        <v>792.16393</v>
      </c>
      <c r="F719" s="275">
        <f t="shared" ref="F719:G719" si="1786">I719+L719+O719+R719+U719+X719+AA719+AD719+AK719+AG719</f>
        <v>353.16393</v>
      </c>
      <c r="G719" s="275">
        <f t="shared" si="1786"/>
        <v>439</v>
      </c>
      <c r="H719" s="232">
        <f t="shared" si="1769"/>
        <v>0</v>
      </c>
      <c r="I719" s="227"/>
      <c r="J719" s="227"/>
      <c r="K719" s="233">
        <f t="shared" si="1771"/>
        <v>55.30658</v>
      </c>
      <c r="L719" s="234">
        <v>55.30658</v>
      </c>
      <c r="M719" s="227"/>
      <c r="N719" s="232">
        <f t="shared" si="18"/>
        <v>0</v>
      </c>
      <c r="O719" s="227"/>
      <c r="P719" s="227"/>
      <c r="Q719" s="233">
        <f t="shared" si="20"/>
        <v>297.85735</v>
      </c>
      <c r="R719" s="234">
        <v>297.85735</v>
      </c>
      <c r="S719" s="227"/>
      <c r="T719" s="232">
        <f t="shared" si="22"/>
        <v>0</v>
      </c>
      <c r="U719" s="227"/>
      <c r="V719" s="227"/>
      <c r="W719" s="232">
        <f t="shared" si="24"/>
        <v>0</v>
      </c>
      <c r="X719" s="227"/>
      <c r="Y719" s="227"/>
      <c r="Z719" s="232">
        <f t="shared" si="26"/>
        <v>0</v>
      </c>
      <c r="AA719" s="227"/>
      <c r="AB719" s="227"/>
      <c r="AC719" s="232">
        <f t="shared" si="28"/>
        <v>0</v>
      </c>
      <c r="AD719" s="227"/>
      <c r="AE719" s="227"/>
      <c r="AF719" s="232">
        <f t="shared" si="30"/>
        <v>177.4</v>
      </c>
      <c r="AG719" s="227"/>
      <c r="AH719" s="234">
        <v>177.4</v>
      </c>
      <c r="AI719" s="92"/>
      <c r="AJ719" s="232">
        <f t="shared" si="32"/>
        <v>261.6</v>
      </c>
      <c r="AK719" s="227"/>
      <c r="AL719" s="234">
        <v>261.6</v>
      </c>
      <c r="AM719" s="227"/>
    </row>
    <row r="720" ht="15.75" hidden="1" customHeight="1" outlineLevel="2">
      <c r="A720" s="227"/>
      <c r="B720" s="116"/>
      <c r="C720" s="229"/>
      <c r="D720" s="230">
        <v>2020.0</v>
      </c>
      <c r="E720" s="275">
        <f t="shared" si="1782"/>
        <v>1665.6</v>
      </c>
      <c r="F720" s="275">
        <f t="shared" ref="F720:G720" si="1787">I720+L720+O720+R720+U720+X720+AA720+AD720+AK720+AG720</f>
        <v>1350</v>
      </c>
      <c r="G720" s="275">
        <f t="shared" si="1787"/>
        <v>315.6</v>
      </c>
      <c r="H720" s="232"/>
      <c r="I720" s="227"/>
      <c r="J720" s="227"/>
      <c r="K720" s="232"/>
      <c r="L720" s="227"/>
      <c r="M720" s="227"/>
      <c r="N720" s="232">
        <f t="shared" si="18"/>
        <v>0</v>
      </c>
      <c r="O720" s="227"/>
      <c r="P720" s="227"/>
      <c r="Q720" s="232">
        <f t="shared" si="20"/>
        <v>0</v>
      </c>
      <c r="R720" s="227"/>
      <c r="S720" s="227"/>
      <c r="T720" s="232">
        <f t="shared" si="22"/>
        <v>0</v>
      </c>
      <c r="U720" s="227"/>
      <c r="V720" s="227"/>
      <c r="W720" s="232">
        <f t="shared" si="24"/>
        <v>0</v>
      </c>
      <c r="X720" s="227"/>
      <c r="Y720" s="227"/>
      <c r="Z720" s="232">
        <f t="shared" si="26"/>
        <v>0</v>
      </c>
      <c r="AA720" s="227"/>
      <c r="AB720" s="227"/>
      <c r="AC720" s="232">
        <f t="shared" si="28"/>
        <v>0</v>
      </c>
      <c r="AD720" s="227"/>
      <c r="AE720" s="227"/>
      <c r="AF720" s="232">
        <f t="shared" si="30"/>
        <v>1548.9</v>
      </c>
      <c r="AG720" s="234">
        <v>1350.0</v>
      </c>
      <c r="AH720" s="234">
        <v>198.9</v>
      </c>
      <c r="AI720" s="235" t="s">
        <v>238</v>
      </c>
      <c r="AJ720" s="232">
        <f t="shared" si="32"/>
        <v>116.7</v>
      </c>
      <c r="AK720" s="227"/>
      <c r="AL720" s="234">
        <v>116.7</v>
      </c>
      <c r="AM720" s="227"/>
    </row>
    <row r="721" ht="15.75" hidden="1" customHeight="1" outlineLevel="2">
      <c r="A721" s="227"/>
      <c r="B721" s="116"/>
      <c r="C721" s="229"/>
      <c r="D721" s="236">
        <v>2021.0</v>
      </c>
      <c r="E721" s="275">
        <f t="shared" si="1782"/>
        <v>0</v>
      </c>
      <c r="F721" s="275">
        <f t="shared" ref="F721:G721" si="1788">I721+L721+O721+R721+U721+X721+AA721+AD721+AK721+AG721</f>
        <v>0</v>
      </c>
      <c r="G721" s="275">
        <f t="shared" si="1788"/>
        <v>0</v>
      </c>
      <c r="H721" s="232">
        <f t="shared" ref="H721:H727" si="1790">I721+J721</f>
        <v>0</v>
      </c>
      <c r="I721" s="227"/>
      <c r="J721" s="227"/>
      <c r="K721" s="232">
        <f t="shared" ref="K721:K831" si="1792">L721+M721</f>
        <v>0</v>
      </c>
      <c r="L721" s="227"/>
      <c r="M721" s="227"/>
      <c r="N721" s="232">
        <f t="shared" si="18"/>
        <v>0</v>
      </c>
      <c r="O721" s="227"/>
      <c r="P721" s="227"/>
      <c r="Q721" s="232">
        <f t="shared" si="20"/>
        <v>0</v>
      </c>
      <c r="R721" s="227"/>
      <c r="S721" s="227"/>
      <c r="T721" s="232">
        <f t="shared" si="22"/>
        <v>0</v>
      </c>
      <c r="U721" s="227"/>
      <c r="V721" s="227"/>
      <c r="W721" s="232">
        <f t="shared" si="24"/>
        <v>0</v>
      </c>
      <c r="X721" s="227"/>
      <c r="Y721" s="227"/>
      <c r="Z721" s="232">
        <f t="shared" si="26"/>
        <v>0</v>
      </c>
      <c r="AA721" s="227"/>
      <c r="AB721" s="227"/>
      <c r="AC721" s="232">
        <f t="shared" si="28"/>
        <v>0</v>
      </c>
      <c r="AD721" s="227"/>
      <c r="AE721" s="227"/>
      <c r="AF721" s="232">
        <f t="shared" si="30"/>
        <v>0</v>
      </c>
      <c r="AG721" s="227"/>
      <c r="AH721" s="234"/>
      <c r="AI721" s="92"/>
      <c r="AJ721" s="232">
        <f t="shared" si="32"/>
        <v>0</v>
      </c>
      <c r="AK721" s="227"/>
      <c r="AL721" s="234"/>
      <c r="AM721" s="227"/>
    </row>
    <row r="722" ht="15.75" hidden="1" customHeight="1" outlineLevel="1" collapsed="1">
      <c r="A722" s="220">
        <v>85.0</v>
      </c>
      <c r="B722" s="274" t="s">
        <v>578</v>
      </c>
      <c r="C722" s="220" t="s">
        <v>579</v>
      </c>
      <c r="D722" s="220"/>
      <c r="E722" s="223">
        <f t="shared" ref="E722:G722" si="1789">SUM(E723:E729)</f>
        <v>1009.08927</v>
      </c>
      <c r="F722" s="223">
        <f t="shared" si="1789"/>
        <v>256.38927</v>
      </c>
      <c r="G722" s="223">
        <f t="shared" si="1789"/>
        <v>752.7</v>
      </c>
      <c r="H722" s="220">
        <f t="shared" si="1790"/>
        <v>0</v>
      </c>
      <c r="I722" s="220">
        <f t="shared" ref="I722:J722" si="1791">SUM(I723:I729)</f>
        <v>0</v>
      </c>
      <c r="J722" s="220">
        <f t="shared" si="1791"/>
        <v>0</v>
      </c>
      <c r="K722" s="220">
        <f t="shared" si="1792"/>
        <v>166.64927</v>
      </c>
      <c r="L722" s="220">
        <f t="shared" ref="L722:M722" si="1793">SUM(L723:L729)</f>
        <v>166.64927</v>
      </c>
      <c r="M722" s="220">
        <f t="shared" si="1793"/>
        <v>0</v>
      </c>
      <c r="N722" s="220">
        <f t="shared" si="18"/>
        <v>0</v>
      </c>
      <c r="O722" s="220">
        <f t="shared" ref="O722:P722" si="1794">SUM(O723:O729)</f>
        <v>0</v>
      </c>
      <c r="P722" s="220">
        <f t="shared" si="1794"/>
        <v>0</v>
      </c>
      <c r="Q722" s="220">
        <f t="shared" si="20"/>
        <v>0</v>
      </c>
      <c r="R722" s="220">
        <f t="shared" ref="R722:S722" si="1795">SUM(R723:R729)</f>
        <v>0</v>
      </c>
      <c r="S722" s="220">
        <f t="shared" si="1795"/>
        <v>0</v>
      </c>
      <c r="T722" s="220">
        <f t="shared" si="22"/>
        <v>0</v>
      </c>
      <c r="U722" s="220">
        <f t="shared" ref="U722:V722" si="1796">SUM(U723:U729)</f>
        <v>0</v>
      </c>
      <c r="V722" s="220">
        <f t="shared" si="1796"/>
        <v>0</v>
      </c>
      <c r="W722" s="220">
        <f t="shared" si="24"/>
        <v>0</v>
      </c>
      <c r="X722" s="220">
        <f t="shared" ref="X722:Y722" si="1797">SUM(X723:X729)</f>
        <v>0</v>
      </c>
      <c r="Y722" s="220">
        <f t="shared" si="1797"/>
        <v>0</v>
      </c>
      <c r="Z722" s="220">
        <f t="shared" si="26"/>
        <v>89.74</v>
      </c>
      <c r="AA722" s="220">
        <f t="shared" ref="AA722:AB722" si="1798">SUM(AA723:AA729)</f>
        <v>89.74</v>
      </c>
      <c r="AB722" s="220">
        <f t="shared" si="1798"/>
        <v>0</v>
      </c>
      <c r="AC722" s="220">
        <f t="shared" si="28"/>
        <v>0</v>
      </c>
      <c r="AD722" s="220">
        <f t="shared" ref="AD722:AE722" si="1799">SUM(AD723:AD729)</f>
        <v>0</v>
      </c>
      <c r="AE722" s="220">
        <f t="shared" si="1799"/>
        <v>0</v>
      </c>
      <c r="AF722" s="220">
        <f t="shared" si="30"/>
        <v>312.6</v>
      </c>
      <c r="AG722" s="224">
        <f t="shared" ref="AG722:AH722" si="1800">SUM(AG723:AG729)</f>
        <v>0</v>
      </c>
      <c r="AH722" s="224">
        <f t="shared" si="1800"/>
        <v>312.6</v>
      </c>
      <c r="AI722" s="225"/>
      <c r="AJ722" s="226">
        <f t="shared" si="32"/>
        <v>440.1</v>
      </c>
      <c r="AK722" s="224">
        <f t="shared" ref="AK722:AL722" si="1801">SUM(AK723:AK729)</f>
        <v>0</v>
      </c>
      <c r="AL722" s="224">
        <f t="shared" si="1801"/>
        <v>440.1</v>
      </c>
      <c r="AM722" s="224"/>
    </row>
    <row r="723" ht="15.75" hidden="1" customHeight="1" outlineLevel="2">
      <c r="A723" s="227"/>
      <c r="B723" s="116"/>
      <c r="C723" s="229"/>
      <c r="D723" s="230">
        <v>2015.0</v>
      </c>
      <c r="E723" s="275">
        <f t="shared" ref="E723:E729" si="1803">SUM(F723:G723)</f>
        <v>18.1</v>
      </c>
      <c r="F723" s="275">
        <f t="shared" ref="F723:G723" si="1802">I723+L723+O723+R723+U723+X723+AA723+AD723+AK723+AG723</f>
        <v>0</v>
      </c>
      <c r="G723" s="275">
        <f t="shared" si="1802"/>
        <v>18.1</v>
      </c>
      <c r="H723" s="232">
        <f t="shared" si="1790"/>
        <v>0</v>
      </c>
      <c r="I723" s="227"/>
      <c r="J723" s="227"/>
      <c r="K723" s="232">
        <f t="shared" si="1792"/>
        <v>0</v>
      </c>
      <c r="L723" s="227"/>
      <c r="M723" s="227"/>
      <c r="N723" s="232">
        <f t="shared" si="18"/>
        <v>0</v>
      </c>
      <c r="O723" s="227"/>
      <c r="P723" s="227"/>
      <c r="Q723" s="232">
        <f t="shared" si="20"/>
        <v>0</v>
      </c>
      <c r="R723" s="227"/>
      <c r="S723" s="227"/>
      <c r="T723" s="232">
        <f t="shared" si="22"/>
        <v>0</v>
      </c>
      <c r="U723" s="227"/>
      <c r="V723" s="227"/>
      <c r="W723" s="232">
        <f t="shared" si="24"/>
        <v>0</v>
      </c>
      <c r="X723" s="227"/>
      <c r="Y723" s="227"/>
      <c r="Z723" s="232">
        <f t="shared" si="26"/>
        <v>0</v>
      </c>
      <c r="AA723" s="227"/>
      <c r="AB723" s="227"/>
      <c r="AC723" s="232">
        <f t="shared" si="28"/>
        <v>0</v>
      </c>
      <c r="AD723" s="227"/>
      <c r="AE723" s="227"/>
      <c r="AF723" s="232">
        <f t="shared" si="30"/>
        <v>0</v>
      </c>
      <c r="AG723" s="227"/>
      <c r="AH723" s="227"/>
      <c r="AI723" s="92"/>
      <c r="AJ723" s="232">
        <f t="shared" si="32"/>
        <v>18.1</v>
      </c>
      <c r="AK723" s="227"/>
      <c r="AL723" s="234">
        <v>18.1</v>
      </c>
      <c r="AM723" s="227"/>
    </row>
    <row r="724" ht="15.75" hidden="1" customHeight="1" outlineLevel="2">
      <c r="A724" s="227"/>
      <c r="B724" s="116"/>
      <c r="C724" s="229"/>
      <c r="D724" s="230">
        <v>2016.0</v>
      </c>
      <c r="E724" s="275">
        <f t="shared" si="1803"/>
        <v>91.64</v>
      </c>
      <c r="F724" s="275">
        <f t="shared" ref="F724:G724" si="1804">I724+L724+O724+R724+U724+X724+AA724+AD724+AK724+AG724</f>
        <v>89.74</v>
      </c>
      <c r="G724" s="275">
        <f t="shared" si="1804"/>
        <v>1.9</v>
      </c>
      <c r="H724" s="232">
        <f t="shared" si="1790"/>
        <v>0</v>
      </c>
      <c r="I724" s="227"/>
      <c r="J724" s="227"/>
      <c r="K724" s="232">
        <f t="shared" si="1792"/>
        <v>0</v>
      </c>
      <c r="L724" s="227"/>
      <c r="M724" s="227"/>
      <c r="N724" s="232">
        <f t="shared" si="18"/>
        <v>0</v>
      </c>
      <c r="O724" s="227"/>
      <c r="P724" s="227"/>
      <c r="Q724" s="232">
        <f t="shared" si="20"/>
        <v>0</v>
      </c>
      <c r="R724" s="227"/>
      <c r="S724" s="227"/>
      <c r="T724" s="232">
        <f t="shared" si="22"/>
        <v>0</v>
      </c>
      <c r="U724" s="227"/>
      <c r="V724" s="227"/>
      <c r="W724" s="232">
        <f t="shared" si="24"/>
        <v>0</v>
      </c>
      <c r="X724" s="227"/>
      <c r="Y724" s="227"/>
      <c r="Z724" s="233">
        <f t="shared" si="26"/>
        <v>89.74</v>
      </c>
      <c r="AA724" s="234">
        <v>89.74</v>
      </c>
      <c r="AB724" s="227"/>
      <c r="AC724" s="232">
        <f t="shared" si="28"/>
        <v>0</v>
      </c>
      <c r="AD724" s="227"/>
      <c r="AE724" s="227"/>
      <c r="AF724" s="232">
        <f t="shared" si="30"/>
        <v>0</v>
      </c>
      <c r="AG724" s="227"/>
      <c r="AH724" s="227"/>
      <c r="AI724" s="92"/>
      <c r="AJ724" s="232">
        <f t="shared" si="32"/>
        <v>1.9</v>
      </c>
      <c r="AK724" s="227"/>
      <c r="AL724" s="234">
        <v>1.9</v>
      </c>
      <c r="AM724" s="227"/>
    </row>
    <row r="725" ht="15.75" hidden="1" customHeight="1" outlineLevel="2">
      <c r="A725" s="227"/>
      <c r="B725" s="116"/>
      <c r="C725" s="229"/>
      <c r="D725" s="230">
        <v>2017.0</v>
      </c>
      <c r="E725" s="275">
        <f t="shared" si="1803"/>
        <v>116.8</v>
      </c>
      <c r="F725" s="275">
        <f t="shared" ref="F725:G725" si="1805">I725+L725+O725+R725+U725+X725+AA725+AD725+AK725+AG725</f>
        <v>0</v>
      </c>
      <c r="G725" s="275">
        <f t="shared" si="1805"/>
        <v>116.8</v>
      </c>
      <c r="H725" s="232">
        <f t="shared" si="1790"/>
        <v>0</v>
      </c>
      <c r="I725" s="227"/>
      <c r="J725" s="227"/>
      <c r="K725" s="232">
        <f t="shared" si="1792"/>
        <v>0</v>
      </c>
      <c r="L725" s="227"/>
      <c r="M725" s="227"/>
      <c r="N725" s="232">
        <f t="shared" si="18"/>
        <v>0</v>
      </c>
      <c r="O725" s="227"/>
      <c r="P725" s="227"/>
      <c r="Q725" s="232">
        <f t="shared" si="20"/>
        <v>0</v>
      </c>
      <c r="R725" s="227"/>
      <c r="S725" s="227"/>
      <c r="T725" s="232">
        <f t="shared" si="22"/>
        <v>0</v>
      </c>
      <c r="U725" s="227"/>
      <c r="V725" s="227"/>
      <c r="W725" s="232">
        <f t="shared" si="24"/>
        <v>0</v>
      </c>
      <c r="X725" s="227"/>
      <c r="Y725" s="227"/>
      <c r="Z725" s="232">
        <f t="shared" si="26"/>
        <v>0</v>
      </c>
      <c r="AA725" s="227"/>
      <c r="AB725" s="227"/>
      <c r="AC725" s="232">
        <f t="shared" si="28"/>
        <v>0</v>
      </c>
      <c r="AD725" s="227"/>
      <c r="AE725" s="227"/>
      <c r="AF725" s="232">
        <f t="shared" si="30"/>
        <v>57.6</v>
      </c>
      <c r="AG725" s="227"/>
      <c r="AH725" s="234">
        <v>57.6</v>
      </c>
      <c r="AI725" s="92"/>
      <c r="AJ725" s="232">
        <f t="shared" si="32"/>
        <v>59.2</v>
      </c>
      <c r="AK725" s="227"/>
      <c r="AL725" s="234">
        <v>59.2</v>
      </c>
      <c r="AM725" s="227"/>
    </row>
    <row r="726" ht="15.75" hidden="1" customHeight="1" outlineLevel="2">
      <c r="A726" s="227"/>
      <c r="B726" s="116"/>
      <c r="C726" s="229"/>
      <c r="D726" s="230">
        <v>2018.0</v>
      </c>
      <c r="E726" s="275">
        <f t="shared" si="1803"/>
        <v>363.398</v>
      </c>
      <c r="F726" s="275">
        <f t="shared" ref="F726:G726" si="1806">I726+L726+O726+R726+U726+X726+AA726+AD726+AK726+AG726</f>
        <v>164.198</v>
      </c>
      <c r="G726" s="275">
        <f t="shared" si="1806"/>
        <v>199.2</v>
      </c>
      <c r="H726" s="232">
        <f t="shared" si="1790"/>
        <v>0</v>
      </c>
      <c r="I726" s="227"/>
      <c r="J726" s="227"/>
      <c r="K726" s="233">
        <f t="shared" si="1792"/>
        <v>164.198</v>
      </c>
      <c r="L726" s="234">
        <v>164.198</v>
      </c>
      <c r="M726" s="227"/>
      <c r="N726" s="232">
        <f t="shared" si="18"/>
        <v>0</v>
      </c>
      <c r="O726" s="227"/>
      <c r="P726" s="227"/>
      <c r="Q726" s="232">
        <f t="shared" si="20"/>
        <v>0</v>
      </c>
      <c r="R726" s="227"/>
      <c r="S726" s="227"/>
      <c r="T726" s="232">
        <f t="shared" si="22"/>
        <v>0</v>
      </c>
      <c r="U726" s="227"/>
      <c r="V726" s="227"/>
      <c r="W726" s="232">
        <f t="shared" si="24"/>
        <v>0</v>
      </c>
      <c r="X726" s="227"/>
      <c r="Y726" s="227"/>
      <c r="Z726" s="232">
        <f t="shared" si="26"/>
        <v>0</v>
      </c>
      <c r="AA726" s="227"/>
      <c r="AB726" s="227"/>
      <c r="AC726" s="232">
        <f t="shared" si="28"/>
        <v>0</v>
      </c>
      <c r="AD726" s="227"/>
      <c r="AE726" s="227"/>
      <c r="AF726" s="232">
        <f t="shared" si="30"/>
        <v>104.2</v>
      </c>
      <c r="AG726" s="227"/>
      <c r="AH726" s="234">
        <v>104.2</v>
      </c>
      <c r="AI726" s="92"/>
      <c r="AJ726" s="232">
        <f t="shared" si="32"/>
        <v>95</v>
      </c>
      <c r="AK726" s="227"/>
      <c r="AL726" s="234">
        <v>95.0</v>
      </c>
      <c r="AM726" s="227"/>
    </row>
    <row r="727" ht="15.75" hidden="1" customHeight="1" outlineLevel="2">
      <c r="A727" s="227"/>
      <c r="B727" s="116"/>
      <c r="C727" s="229"/>
      <c r="D727" s="230">
        <v>2019.0</v>
      </c>
      <c r="E727" s="275">
        <f t="shared" si="1803"/>
        <v>182.65127</v>
      </c>
      <c r="F727" s="275">
        <f t="shared" ref="F727:G727" si="1807">I727+L727+O727+R727+U727+X727+AA727+AD727+AK727+AG727</f>
        <v>2.45127</v>
      </c>
      <c r="G727" s="275">
        <f t="shared" si="1807"/>
        <v>180.2</v>
      </c>
      <c r="H727" s="232">
        <f t="shared" si="1790"/>
        <v>0</v>
      </c>
      <c r="I727" s="227"/>
      <c r="J727" s="227"/>
      <c r="K727" s="233">
        <f t="shared" si="1792"/>
        <v>2.45127</v>
      </c>
      <c r="L727" s="234">
        <v>2.45127</v>
      </c>
      <c r="M727" s="227"/>
      <c r="N727" s="232">
        <f t="shared" si="18"/>
        <v>0</v>
      </c>
      <c r="O727" s="227"/>
      <c r="P727" s="227"/>
      <c r="Q727" s="232">
        <f t="shared" si="20"/>
        <v>0</v>
      </c>
      <c r="R727" s="227"/>
      <c r="S727" s="227"/>
      <c r="T727" s="232">
        <f t="shared" si="22"/>
        <v>0</v>
      </c>
      <c r="U727" s="227"/>
      <c r="V727" s="227"/>
      <c r="W727" s="232">
        <f t="shared" si="24"/>
        <v>0</v>
      </c>
      <c r="X727" s="227"/>
      <c r="Y727" s="227"/>
      <c r="Z727" s="232">
        <f t="shared" si="26"/>
        <v>0</v>
      </c>
      <c r="AA727" s="227"/>
      <c r="AB727" s="227"/>
      <c r="AC727" s="232">
        <f t="shared" si="28"/>
        <v>0</v>
      </c>
      <c r="AD727" s="227"/>
      <c r="AE727" s="227"/>
      <c r="AF727" s="232">
        <f t="shared" si="30"/>
        <v>0.9</v>
      </c>
      <c r="AG727" s="227"/>
      <c r="AH727" s="234">
        <v>0.9</v>
      </c>
      <c r="AI727" s="92"/>
      <c r="AJ727" s="232">
        <f t="shared" si="32"/>
        <v>179.3</v>
      </c>
      <c r="AK727" s="227"/>
      <c r="AL727" s="234">
        <v>179.3</v>
      </c>
      <c r="AM727" s="227"/>
    </row>
    <row r="728" ht="15.75" hidden="1" customHeight="1" outlineLevel="2">
      <c r="A728" s="227"/>
      <c r="B728" s="116"/>
      <c r="C728" s="229"/>
      <c r="D728" s="230">
        <v>2020.0</v>
      </c>
      <c r="E728" s="275">
        <f t="shared" si="1803"/>
        <v>236.5</v>
      </c>
      <c r="F728" s="275">
        <f t="shared" ref="F728:G728" si="1808">I728+L728+O728+R728+U728+X728+AA728+AD728+AK728+AG728</f>
        <v>0</v>
      </c>
      <c r="G728" s="275">
        <f t="shared" si="1808"/>
        <v>236.5</v>
      </c>
      <c r="H728" s="232"/>
      <c r="I728" s="227"/>
      <c r="J728" s="227"/>
      <c r="K728" s="232">
        <f t="shared" si="1792"/>
        <v>0</v>
      </c>
      <c r="L728" s="227"/>
      <c r="M728" s="227"/>
      <c r="N728" s="232">
        <f t="shared" si="18"/>
        <v>0</v>
      </c>
      <c r="O728" s="227"/>
      <c r="P728" s="227"/>
      <c r="Q728" s="232">
        <f t="shared" si="20"/>
        <v>0</v>
      </c>
      <c r="R728" s="227"/>
      <c r="S728" s="227"/>
      <c r="T728" s="232">
        <f t="shared" si="22"/>
        <v>0</v>
      </c>
      <c r="U728" s="227"/>
      <c r="V728" s="227"/>
      <c r="W728" s="232">
        <f t="shared" si="24"/>
        <v>0</v>
      </c>
      <c r="X728" s="227"/>
      <c r="Y728" s="227"/>
      <c r="Z728" s="232">
        <f t="shared" si="26"/>
        <v>0</v>
      </c>
      <c r="AA728" s="227"/>
      <c r="AB728" s="227"/>
      <c r="AC728" s="232">
        <f t="shared" si="28"/>
        <v>0</v>
      </c>
      <c r="AD728" s="227"/>
      <c r="AE728" s="227"/>
      <c r="AF728" s="232">
        <f t="shared" si="30"/>
        <v>149.9</v>
      </c>
      <c r="AG728" s="227"/>
      <c r="AH728" s="234">
        <v>149.9</v>
      </c>
      <c r="AI728" s="92"/>
      <c r="AJ728" s="232">
        <f t="shared" si="32"/>
        <v>86.6</v>
      </c>
      <c r="AK728" s="227"/>
      <c r="AL728" s="234">
        <v>86.6</v>
      </c>
      <c r="AM728" s="227"/>
    </row>
    <row r="729" ht="15.75" hidden="1" customHeight="1" outlineLevel="2">
      <c r="A729" s="227"/>
      <c r="B729" s="116"/>
      <c r="C729" s="229"/>
      <c r="D729" s="236">
        <v>2021.0</v>
      </c>
      <c r="E729" s="275">
        <f t="shared" si="1803"/>
        <v>0</v>
      </c>
      <c r="F729" s="275">
        <f t="shared" ref="F729:G729" si="1809">I729+L729+O729+R729+U729+X729+AA729+AD729+AK729+AG729</f>
        <v>0</v>
      </c>
      <c r="G729" s="275">
        <f t="shared" si="1809"/>
        <v>0</v>
      </c>
      <c r="H729" s="232">
        <f t="shared" ref="H729:H735" si="1811">I729+J729</f>
        <v>0</v>
      </c>
      <c r="I729" s="227"/>
      <c r="J729" s="227"/>
      <c r="K729" s="232">
        <f t="shared" si="1792"/>
        <v>0</v>
      </c>
      <c r="L729" s="227"/>
      <c r="M729" s="227"/>
      <c r="N729" s="232">
        <f t="shared" si="18"/>
        <v>0</v>
      </c>
      <c r="O729" s="227"/>
      <c r="P729" s="227"/>
      <c r="Q729" s="232">
        <f t="shared" si="20"/>
        <v>0</v>
      </c>
      <c r="R729" s="227"/>
      <c r="S729" s="227"/>
      <c r="T729" s="232">
        <f t="shared" si="22"/>
        <v>0</v>
      </c>
      <c r="U729" s="227"/>
      <c r="V729" s="227"/>
      <c r="W729" s="232">
        <f t="shared" si="24"/>
        <v>0</v>
      </c>
      <c r="X729" s="227"/>
      <c r="Y729" s="227"/>
      <c r="Z729" s="232">
        <f t="shared" si="26"/>
        <v>0</v>
      </c>
      <c r="AA729" s="227"/>
      <c r="AB729" s="227"/>
      <c r="AC729" s="232">
        <f t="shared" si="28"/>
        <v>0</v>
      </c>
      <c r="AD729" s="227"/>
      <c r="AE729" s="227"/>
      <c r="AF729" s="232">
        <f t="shared" si="30"/>
        <v>0</v>
      </c>
      <c r="AG729" s="227"/>
      <c r="AH729" s="234"/>
      <c r="AI729" s="92"/>
      <c r="AJ729" s="232">
        <f t="shared" si="32"/>
        <v>0</v>
      </c>
      <c r="AK729" s="227"/>
      <c r="AL729" s="234"/>
      <c r="AM729" s="227"/>
    </row>
    <row r="730" ht="15.75" hidden="1" customHeight="1" outlineLevel="1" collapsed="1">
      <c r="A730" s="220">
        <v>86.0</v>
      </c>
      <c r="B730" s="274" t="s">
        <v>580</v>
      </c>
      <c r="C730" s="220" t="s">
        <v>581</v>
      </c>
      <c r="D730" s="220"/>
      <c r="E730" s="223">
        <f t="shared" ref="E730:G730" si="1810">SUM(E731:E737)</f>
        <v>1870.37376</v>
      </c>
      <c r="F730" s="223">
        <f t="shared" si="1810"/>
        <v>997.97376</v>
      </c>
      <c r="G730" s="223">
        <f t="shared" si="1810"/>
        <v>872.4</v>
      </c>
      <c r="H730" s="220">
        <f t="shared" si="1811"/>
        <v>0</v>
      </c>
      <c r="I730" s="220">
        <f t="shared" ref="I730:J730" si="1812">SUM(I731:I737)</f>
        <v>0</v>
      </c>
      <c r="J730" s="220">
        <f t="shared" si="1812"/>
        <v>0</v>
      </c>
      <c r="K730" s="220">
        <f t="shared" si="1792"/>
        <v>378.1745</v>
      </c>
      <c r="L730" s="220">
        <f t="shared" ref="L730:M730" si="1813">SUM(L731:L737)</f>
        <v>378.1745</v>
      </c>
      <c r="M730" s="220">
        <f t="shared" si="1813"/>
        <v>0</v>
      </c>
      <c r="N730" s="220">
        <f t="shared" si="18"/>
        <v>0</v>
      </c>
      <c r="O730" s="220">
        <f t="shared" ref="O730:P730" si="1814">SUM(O731:O737)</f>
        <v>0</v>
      </c>
      <c r="P730" s="220">
        <f t="shared" si="1814"/>
        <v>0</v>
      </c>
      <c r="Q730" s="220">
        <f t="shared" si="20"/>
        <v>427.40292</v>
      </c>
      <c r="R730" s="220">
        <f t="shared" ref="R730:S730" si="1815">SUM(R731:R737)</f>
        <v>427.40292</v>
      </c>
      <c r="S730" s="220">
        <f t="shared" si="1815"/>
        <v>0</v>
      </c>
      <c r="T730" s="220">
        <f t="shared" si="22"/>
        <v>0</v>
      </c>
      <c r="U730" s="220">
        <f t="shared" ref="U730:V730" si="1816">SUM(U731:U737)</f>
        <v>0</v>
      </c>
      <c r="V730" s="220">
        <f t="shared" si="1816"/>
        <v>0</v>
      </c>
      <c r="W730" s="220">
        <f t="shared" si="24"/>
        <v>34.8768</v>
      </c>
      <c r="X730" s="220">
        <f t="shared" ref="X730:Y730" si="1817">SUM(X731:X737)</f>
        <v>34.8768</v>
      </c>
      <c r="Y730" s="220">
        <f t="shared" si="1817"/>
        <v>0</v>
      </c>
      <c r="Z730" s="220">
        <f t="shared" si="26"/>
        <v>89.13</v>
      </c>
      <c r="AA730" s="220">
        <f t="shared" ref="AA730:AB730" si="1818">SUM(AA731:AA737)</f>
        <v>89.13</v>
      </c>
      <c r="AB730" s="220">
        <f t="shared" si="1818"/>
        <v>0</v>
      </c>
      <c r="AC730" s="220">
        <f t="shared" si="28"/>
        <v>68.38954</v>
      </c>
      <c r="AD730" s="220">
        <f t="shared" ref="AD730:AE730" si="1819">SUM(AD731:AD737)</f>
        <v>68.38954</v>
      </c>
      <c r="AE730" s="220">
        <f t="shared" si="1819"/>
        <v>0</v>
      </c>
      <c r="AF730" s="220">
        <f t="shared" si="30"/>
        <v>415.3</v>
      </c>
      <c r="AG730" s="224">
        <f t="shared" ref="AG730:AH730" si="1820">SUM(AG731:AG737)</f>
        <v>0</v>
      </c>
      <c r="AH730" s="224">
        <f t="shared" si="1820"/>
        <v>415.3</v>
      </c>
      <c r="AI730" s="225"/>
      <c r="AJ730" s="226">
        <f t="shared" si="32"/>
        <v>457.1</v>
      </c>
      <c r="AK730" s="224">
        <f t="shared" ref="AK730:AL730" si="1821">SUM(AK731:AK737)</f>
        <v>0</v>
      </c>
      <c r="AL730" s="224">
        <f t="shared" si="1821"/>
        <v>457.1</v>
      </c>
      <c r="AM730" s="224"/>
    </row>
    <row r="731" ht="15.75" hidden="1" customHeight="1" outlineLevel="2">
      <c r="A731" s="227"/>
      <c r="B731" s="116"/>
      <c r="C731" s="229"/>
      <c r="D731" s="230">
        <v>2015.0</v>
      </c>
      <c r="E731" s="275">
        <f t="shared" ref="E731:E737" si="1823">SUM(F731:G731)</f>
        <v>500.57972</v>
      </c>
      <c r="F731" s="275">
        <f t="shared" ref="F731:G731" si="1822">I731+L731+O731+R731+U731+X731+AA731+AD731+AK731+AG731</f>
        <v>462.27972</v>
      </c>
      <c r="G731" s="275">
        <f t="shared" si="1822"/>
        <v>38.3</v>
      </c>
      <c r="H731" s="232">
        <f t="shared" si="1811"/>
        <v>0</v>
      </c>
      <c r="I731" s="227"/>
      <c r="J731" s="227"/>
      <c r="K731" s="232">
        <f t="shared" si="1792"/>
        <v>0</v>
      </c>
      <c r="L731" s="227"/>
      <c r="M731" s="227"/>
      <c r="N731" s="232">
        <f t="shared" si="18"/>
        <v>0</v>
      </c>
      <c r="O731" s="227"/>
      <c r="P731" s="227"/>
      <c r="Q731" s="233">
        <f t="shared" si="20"/>
        <v>427.40292</v>
      </c>
      <c r="R731" s="234">
        <v>427.40292</v>
      </c>
      <c r="S731" s="227"/>
      <c r="T731" s="232">
        <f t="shared" si="22"/>
        <v>0</v>
      </c>
      <c r="U731" s="227"/>
      <c r="V731" s="227"/>
      <c r="W731" s="233">
        <f t="shared" si="24"/>
        <v>34.8768</v>
      </c>
      <c r="X731" s="234">
        <v>34.8768</v>
      </c>
      <c r="Y731" s="227"/>
      <c r="Z731" s="232">
        <f t="shared" si="26"/>
        <v>0</v>
      </c>
      <c r="AA731" s="227"/>
      <c r="AB731" s="227"/>
      <c r="AC731" s="232">
        <f t="shared" si="28"/>
        <v>0</v>
      </c>
      <c r="AD731" s="227"/>
      <c r="AE731" s="227"/>
      <c r="AF731" s="232">
        <f t="shared" si="30"/>
        <v>25.3</v>
      </c>
      <c r="AG731" s="227"/>
      <c r="AH731" s="234">
        <v>25.3</v>
      </c>
      <c r="AI731" s="92"/>
      <c r="AJ731" s="232">
        <f t="shared" si="32"/>
        <v>13</v>
      </c>
      <c r="AK731" s="227"/>
      <c r="AL731" s="234">
        <v>13.0</v>
      </c>
      <c r="AM731" s="227"/>
    </row>
    <row r="732" ht="15.75" hidden="1" customHeight="1" outlineLevel="2">
      <c r="A732" s="227"/>
      <c r="B732" s="116"/>
      <c r="C732" s="229"/>
      <c r="D732" s="230">
        <v>2016.0</v>
      </c>
      <c r="E732" s="275">
        <f t="shared" si="1823"/>
        <v>291</v>
      </c>
      <c r="F732" s="275">
        <f t="shared" ref="F732:G732" si="1824">I732+L732+O732+R732+U732+X732+AA732+AD732+AK732+AG732</f>
        <v>188.9</v>
      </c>
      <c r="G732" s="275">
        <f t="shared" si="1824"/>
        <v>102.1</v>
      </c>
      <c r="H732" s="232">
        <f t="shared" si="1811"/>
        <v>0</v>
      </c>
      <c r="I732" s="227"/>
      <c r="J732" s="227"/>
      <c r="K732" s="233">
        <f t="shared" si="1792"/>
        <v>99.77</v>
      </c>
      <c r="L732" s="234">
        <v>99.77</v>
      </c>
      <c r="M732" s="227"/>
      <c r="N732" s="232">
        <f t="shared" si="18"/>
        <v>0</v>
      </c>
      <c r="O732" s="227"/>
      <c r="P732" s="227"/>
      <c r="Q732" s="232">
        <f t="shared" si="20"/>
        <v>0</v>
      </c>
      <c r="R732" s="227"/>
      <c r="S732" s="227"/>
      <c r="T732" s="232">
        <f t="shared" si="22"/>
        <v>0</v>
      </c>
      <c r="U732" s="227"/>
      <c r="V732" s="227"/>
      <c r="W732" s="232">
        <f t="shared" si="24"/>
        <v>0</v>
      </c>
      <c r="X732" s="227"/>
      <c r="Y732" s="227"/>
      <c r="Z732" s="233">
        <f t="shared" si="26"/>
        <v>89.13</v>
      </c>
      <c r="AA732" s="234">
        <v>89.13</v>
      </c>
      <c r="AB732" s="227"/>
      <c r="AC732" s="232">
        <f t="shared" si="28"/>
        <v>0</v>
      </c>
      <c r="AD732" s="227"/>
      <c r="AE732" s="227"/>
      <c r="AF732" s="232">
        <f t="shared" si="30"/>
        <v>90.2</v>
      </c>
      <c r="AG732" s="227"/>
      <c r="AH732" s="234">
        <v>90.2</v>
      </c>
      <c r="AI732" s="92"/>
      <c r="AJ732" s="232">
        <f t="shared" si="32"/>
        <v>11.9</v>
      </c>
      <c r="AK732" s="227"/>
      <c r="AL732" s="234">
        <v>11.9</v>
      </c>
      <c r="AM732" s="227"/>
    </row>
    <row r="733" ht="15.75" hidden="1" customHeight="1" outlineLevel="2">
      <c r="A733" s="227"/>
      <c r="B733" s="116"/>
      <c r="C733" s="229"/>
      <c r="D733" s="230">
        <v>2017.0</v>
      </c>
      <c r="E733" s="275">
        <f t="shared" si="1823"/>
        <v>239.1476</v>
      </c>
      <c r="F733" s="275">
        <f t="shared" ref="F733:G733" si="1825">I733+L733+O733+R733+U733+X733+AA733+AD733+AK733+AG733</f>
        <v>118.2476</v>
      </c>
      <c r="G733" s="275">
        <f t="shared" si="1825"/>
        <v>120.9</v>
      </c>
      <c r="H733" s="232">
        <f t="shared" si="1811"/>
        <v>0</v>
      </c>
      <c r="I733" s="227"/>
      <c r="J733" s="227"/>
      <c r="K733" s="232">
        <f t="shared" si="1792"/>
        <v>118.2476</v>
      </c>
      <c r="L733" s="234">
        <v>118.2476</v>
      </c>
      <c r="M733" s="227"/>
      <c r="N733" s="232">
        <f t="shared" si="18"/>
        <v>0</v>
      </c>
      <c r="O733" s="227"/>
      <c r="P733" s="227"/>
      <c r="Q733" s="232">
        <f t="shared" si="20"/>
        <v>0</v>
      </c>
      <c r="R733" s="227"/>
      <c r="S733" s="227"/>
      <c r="T733" s="232">
        <f t="shared" si="22"/>
        <v>0</v>
      </c>
      <c r="U733" s="227"/>
      <c r="V733" s="227"/>
      <c r="W733" s="232">
        <f t="shared" si="24"/>
        <v>0</v>
      </c>
      <c r="X733" s="227"/>
      <c r="Y733" s="227"/>
      <c r="Z733" s="232">
        <f t="shared" si="26"/>
        <v>0</v>
      </c>
      <c r="AA733" s="227"/>
      <c r="AB733" s="227"/>
      <c r="AC733" s="232">
        <f t="shared" si="28"/>
        <v>0</v>
      </c>
      <c r="AD733" s="227"/>
      <c r="AE733" s="227"/>
      <c r="AF733" s="233">
        <f t="shared" si="30"/>
        <v>0</v>
      </c>
      <c r="AG733" s="234"/>
      <c r="AH733" s="227"/>
      <c r="AI733" s="92"/>
      <c r="AJ733" s="232">
        <f t="shared" si="32"/>
        <v>120.9</v>
      </c>
      <c r="AK733" s="227"/>
      <c r="AL733" s="234">
        <v>120.9</v>
      </c>
      <c r="AM733" s="227"/>
    </row>
    <row r="734" ht="15.75" hidden="1" customHeight="1" outlineLevel="2">
      <c r="A734" s="227"/>
      <c r="B734" s="116"/>
      <c r="C734" s="229"/>
      <c r="D734" s="230">
        <v>2018.0</v>
      </c>
      <c r="E734" s="275">
        <f t="shared" si="1823"/>
        <v>242.1939</v>
      </c>
      <c r="F734" s="275">
        <f t="shared" ref="F734:G734" si="1826">I734+L734+O734+R734+U734+X734+AA734+AD734+AK734+AG734</f>
        <v>170.6939</v>
      </c>
      <c r="G734" s="275">
        <f t="shared" si="1826"/>
        <v>71.5</v>
      </c>
      <c r="H734" s="232">
        <f t="shared" si="1811"/>
        <v>0</v>
      </c>
      <c r="I734" s="227"/>
      <c r="J734" s="227"/>
      <c r="K734" s="233">
        <f t="shared" si="1792"/>
        <v>102.30436</v>
      </c>
      <c r="L734" s="234">
        <v>102.30436</v>
      </c>
      <c r="M734" s="227"/>
      <c r="N734" s="232">
        <f t="shared" si="18"/>
        <v>0</v>
      </c>
      <c r="O734" s="227"/>
      <c r="P734" s="227"/>
      <c r="Q734" s="232">
        <f t="shared" si="20"/>
        <v>0</v>
      </c>
      <c r="R734" s="227"/>
      <c r="S734" s="227"/>
      <c r="T734" s="232">
        <f t="shared" si="22"/>
        <v>0</v>
      </c>
      <c r="U734" s="227"/>
      <c r="V734" s="227"/>
      <c r="W734" s="232">
        <f t="shared" si="24"/>
        <v>0</v>
      </c>
      <c r="X734" s="227"/>
      <c r="Y734" s="227"/>
      <c r="Z734" s="232">
        <f t="shared" si="26"/>
        <v>0</v>
      </c>
      <c r="AA734" s="227"/>
      <c r="AB734" s="227"/>
      <c r="AC734" s="233">
        <f t="shared" si="28"/>
        <v>68.38954</v>
      </c>
      <c r="AD734" s="234">
        <v>68.38954</v>
      </c>
      <c r="AE734" s="227"/>
      <c r="AF734" s="232">
        <f t="shared" si="30"/>
        <v>0</v>
      </c>
      <c r="AG734" s="227"/>
      <c r="AH734" s="227"/>
      <c r="AI734" s="92"/>
      <c r="AJ734" s="232">
        <f t="shared" si="32"/>
        <v>71.5</v>
      </c>
      <c r="AK734" s="227"/>
      <c r="AL734" s="234">
        <v>71.5</v>
      </c>
      <c r="AM734" s="227"/>
    </row>
    <row r="735" ht="15.75" hidden="1" customHeight="1" outlineLevel="2">
      <c r="A735" s="227"/>
      <c r="B735" s="116"/>
      <c r="C735" s="229"/>
      <c r="D735" s="230">
        <v>2019.0</v>
      </c>
      <c r="E735" s="275">
        <f t="shared" si="1823"/>
        <v>263.55254</v>
      </c>
      <c r="F735" s="275">
        <f t="shared" ref="F735:G735" si="1827">I735+L735+O735+R735+U735+X735+AA735+AD735+AK735+AG735</f>
        <v>57.85254</v>
      </c>
      <c r="G735" s="275">
        <f t="shared" si="1827"/>
        <v>205.7</v>
      </c>
      <c r="H735" s="232">
        <f t="shared" si="1811"/>
        <v>0</v>
      </c>
      <c r="I735" s="227"/>
      <c r="J735" s="227"/>
      <c r="K735" s="233">
        <f t="shared" si="1792"/>
        <v>57.85254</v>
      </c>
      <c r="L735" s="234">
        <v>57.85254</v>
      </c>
      <c r="M735" s="227"/>
      <c r="N735" s="232">
        <f t="shared" si="18"/>
        <v>0</v>
      </c>
      <c r="O735" s="227"/>
      <c r="P735" s="227"/>
      <c r="Q735" s="232">
        <f t="shared" si="20"/>
        <v>0</v>
      </c>
      <c r="R735" s="227"/>
      <c r="S735" s="227"/>
      <c r="T735" s="232">
        <f t="shared" si="22"/>
        <v>0</v>
      </c>
      <c r="U735" s="227"/>
      <c r="V735" s="227"/>
      <c r="W735" s="232">
        <f t="shared" si="24"/>
        <v>0</v>
      </c>
      <c r="X735" s="227"/>
      <c r="Y735" s="227"/>
      <c r="Z735" s="232">
        <f t="shared" si="26"/>
        <v>0</v>
      </c>
      <c r="AA735" s="227"/>
      <c r="AB735" s="227"/>
      <c r="AC735" s="232">
        <f t="shared" si="28"/>
        <v>0</v>
      </c>
      <c r="AD735" s="227"/>
      <c r="AE735" s="227"/>
      <c r="AF735" s="232">
        <f t="shared" si="30"/>
        <v>2</v>
      </c>
      <c r="AG735" s="227"/>
      <c r="AH735" s="234">
        <v>2.0</v>
      </c>
      <c r="AI735" s="92"/>
      <c r="AJ735" s="232">
        <f t="shared" si="32"/>
        <v>203.7</v>
      </c>
      <c r="AK735" s="227"/>
      <c r="AL735" s="234">
        <v>203.7</v>
      </c>
      <c r="AM735" s="227"/>
    </row>
    <row r="736" ht="15.75" hidden="1" customHeight="1" outlineLevel="2">
      <c r="A736" s="227"/>
      <c r="B736" s="116"/>
      <c r="C736" s="229"/>
      <c r="D736" s="230">
        <v>2020.0</v>
      </c>
      <c r="E736" s="275">
        <f t="shared" si="1823"/>
        <v>333.9</v>
      </c>
      <c r="F736" s="275">
        <f t="shared" ref="F736:G736" si="1828">I736+L736+O736+R736+U736+X736+AA736+AD736+AK736+AG736</f>
        <v>0</v>
      </c>
      <c r="G736" s="275">
        <f t="shared" si="1828"/>
        <v>333.9</v>
      </c>
      <c r="H736" s="232"/>
      <c r="I736" s="227"/>
      <c r="J736" s="227"/>
      <c r="K736" s="232">
        <f t="shared" si="1792"/>
        <v>0</v>
      </c>
      <c r="L736" s="227"/>
      <c r="M736" s="227"/>
      <c r="N736" s="232">
        <f t="shared" si="18"/>
        <v>0</v>
      </c>
      <c r="O736" s="227"/>
      <c r="P736" s="227"/>
      <c r="Q736" s="232">
        <f t="shared" si="20"/>
        <v>0</v>
      </c>
      <c r="R736" s="227"/>
      <c r="S736" s="227"/>
      <c r="T736" s="232">
        <f t="shared" si="22"/>
        <v>0</v>
      </c>
      <c r="U736" s="227"/>
      <c r="V736" s="227"/>
      <c r="W736" s="232">
        <f t="shared" si="24"/>
        <v>0</v>
      </c>
      <c r="X736" s="227"/>
      <c r="Y736" s="227"/>
      <c r="Z736" s="232">
        <f t="shared" si="26"/>
        <v>0</v>
      </c>
      <c r="AA736" s="227"/>
      <c r="AB736" s="227"/>
      <c r="AC736" s="232">
        <f t="shared" si="28"/>
        <v>0</v>
      </c>
      <c r="AD736" s="227"/>
      <c r="AE736" s="227"/>
      <c r="AF736" s="232">
        <f t="shared" si="30"/>
        <v>297.8</v>
      </c>
      <c r="AG736" s="227"/>
      <c r="AH736" s="234">
        <v>297.8</v>
      </c>
      <c r="AI736" s="92"/>
      <c r="AJ736" s="232">
        <f t="shared" si="32"/>
        <v>36.1</v>
      </c>
      <c r="AK736" s="227"/>
      <c r="AL736" s="234">
        <v>36.1</v>
      </c>
      <c r="AM736" s="227"/>
    </row>
    <row r="737" ht="15.75" hidden="1" customHeight="1" outlineLevel="2">
      <c r="A737" s="227"/>
      <c r="B737" s="116"/>
      <c r="C737" s="229"/>
      <c r="D737" s="236">
        <v>2021.0</v>
      </c>
      <c r="E737" s="275">
        <f t="shared" si="1823"/>
        <v>0</v>
      </c>
      <c r="F737" s="275">
        <f t="shared" ref="F737:G737" si="1829">I737+L737+O737+R737+U737+X737+AA737+AD737+AK737+AG737</f>
        <v>0</v>
      </c>
      <c r="G737" s="275">
        <f t="shared" si="1829"/>
        <v>0</v>
      </c>
      <c r="H737" s="232">
        <f t="shared" ref="H737:H743" si="1831">I737+J737</f>
        <v>0</v>
      </c>
      <c r="I737" s="227"/>
      <c r="J737" s="227"/>
      <c r="K737" s="232">
        <f t="shared" si="1792"/>
        <v>0</v>
      </c>
      <c r="L737" s="227"/>
      <c r="M737" s="227"/>
      <c r="N737" s="232">
        <f t="shared" si="18"/>
        <v>0</v>
      </c>
      <c r="O737" s="227"/>
      <c r="P737" s="227"/>
      <c r="Q737" s="232">
        <f t="shared" si="20"/>
        <v>0</v>
      </c>
      <c r="R737" s="227"/>
      <c r="S737" s="227"/>
      <c r="T737" s="232">
        <f t="shared" si="22"/>
        <v>0</v>
      </c>
      <c r="U737" s="227"/>
      <c r="V737" s="227"/>
      <c r="W737" s="232">
        <f t="shared" si="24"/>
        <v>0</v>
      </c>
      <c r="X737" s="227"/>
      <c r="Y737" s="227"/>
      <c r="Z737" s="232">
        <f t="shared" si="26"/>
        <v>0</v>
      </c>
      <c r="AA737" s="227"/>
      <c r="AB737" s="227"/>
      <c r="AC737" s="232">
        <f t="shared" si="28"/>
        <v>0</v>
      </c>
      <c r="AD737" s="227"/>
      <c r="AE737" s="227"/>
      <c r="AF737" s="232">
        <f t="shared" si="30"/>
        <v>0</v>
      </c>
      <c r="AG737" s="227"/>
      <c r="AH737" s="234"/>
      <c r="AI737" s="92"/>
      <c r="AJ737" s="232">
        <f t="shared" si="32"/>
        <v>0</v>
      </c>
      <c r="AK737" s="227"/>
      <c r="AL737" s="234"/>
      <c r="AM737" s="227"/>
    </row>
    <row r="738" ht="15.75" hidden="1" customHeight="1" outlineLevel="1" collapsed="1">
      <c r="A738" s="220">
        <v>87.0</v>
      </c>
      <c r="B738" s="274" t="s">
        <v>582</v>
      </c>
      <c r="C738" s="220" t="s">
        <v>583</v>
      </c>
      <c r="D738" s="220"/>
      <c r="E738" s="223">
        <f t="shared" ref="E738:G738" si="1830">SUM(E739:E745)</f>
        <v>1420.02828</v>
      </c>
      <c r="F738" s="223">
        <f t="shared" si="1830"/>
        <v>164.62828</v>
      </c>
      <c r="G738" s="223">
        <f t="shared" si="1830"/>
        <v>1255.4</v>
      </c>
      <c r="H738" s="220">
        <f t="shared" si="1831"/>
        <v>0</v>
      </c>
      <c r="I738" s="220">
        <f t="shared" ref="I738:J738" si="1832">SUM(I739:I745)</f>
        <v>0</v>
      </c>
      <c r="J738" s="220">
        <f t="shared" si="1832"/>
        <v>0</v>
      </c>
      <c r="K738" s="220">
        <f t="shared" si="1792"/>
        <v>164.62828</v>
      </c>
      <c r="L738" s="220">
        <f t="shared" ref="L738:M738" si="1833">SUM(L739:L745)</f>
        <v>164.62828</v>
      </c>
      <c r="M738" s="220">
        <f t="shared" si="1833"/>
        <v>0</v>
      </c>
      <c r="N738" s="220">
        <f t="shared" si="18"/>
        <v>0</v>
      </c>
      <c r="O738" s="220">
        <f t="shared" ref="O738:P738" si="1834">SUM(O739:O745)</f>
        <v>0</v>
      </c>
      <c r="P738" s="220">
        <f t="shared" si="1834"/>
        <v>0</v>
      </c>
      <c r="Q738" s="220">
        <f t="shared" si="20"/>
        <v>0</v>
      </c>
      <c r="R738" s="220">
        <f t="shared" ref="R738:S738" si="1835">SUM(R739:R745)</f>
        <v>0</v>
      </c>
      <c r="S738" s="220">
        <f t="shared" si="1835"/>
        <v>0</v>
      </c>
      <c r="T738" s="220">
        <f t="shared" si="22"/>
        <v>0</v>
      </c>
      <c r="U738" s="220">
        <f t="shared" ref="U738:V738" si="1836">SUM(U739:U745)</f>
        <v>0</v>
      </c>
      <c r="V738" s="220">
        <f t="shared" si="1836"/>
        <v>0</v>
      </c>
      <c r="W738" s="220">
        <f t="shared" si="24"/>
        <v>0</v>
      </c>
      <c r="X738" s="220">
        <f t="shared" ref="X738:Y738" si="1837">SUM(X739:X745)</f>
        <v>0</v>
      </c>
      <c r="Y738" s="220">
        <f t="shared" si="1837"/>
        <v>0</v>
      </c>
      <c r="Z738" s="220">
        <f t="shared" si="26"/>
        <v>0</v>
      </c>
      <c r="AA738" s="220">
        <f t="shared" ref="AA738:AB738" si="1838">SUM(AA739:AA745)</f>
        <v>0</v>
      </c>
      <c r="AB738" s="220">
        <f t="shared" si="1838"/>
        <v>0</v>
      </c>
      <c r="AC738" s="220">
        <f t="shared" si="28"/>
        <v>0</v>
      </c>
      <c r="AD738" s="220">
        <f t="shared" ref="AD738:AE738" si="1839">SUM(AD739:AD745)</f>
        <v>0</v>
      </c>
      <c r="AE738" s="220">
        <f t="shared" si="1839"/>
        <v>0</v>
      </c>
      <c r="AF738" s="220">
        <f t="shared" si="30"/>
        <v>420.1</v>
      </c>
      <c r="AG738" s="224">
        <f t="shared" ref="AG738:AH738" si="1840">SUM(AG739:AG745)</f>
        <v>0</v>
      </c>
      <c r="AH738" s="224">
        <f t="shared" si="1840"/>
        <v>420.1</v>
      </c>
      <c r="AI738" s="225"/>
      <c r="AJ738" s="226">
        <f t="shared" si="32"/>
        <v>835.3</v>
      </c>
      <c r="AK738" s="224">
        <f t="shared" ref="AK738:AL738" si="1841">SUM(AK739:AK745)</f>
        <v>0</v>
      </c>
      <c r="AL738" s="224">
        <f t="shared" si="1841"/>
        <v>835.3</v>
      </c>
      <c r="AM738" s="224"/>
    </row>
    <row r="739" ht="15.75" hidden="1" customHeight="1" outlineLevel="2">
      <c r="A739" s="227"/>
      <c r="B739" s="116"/>
      <c r="C739" s="229"/>
      <c r="D739" s="230">
        <v>2015.0</v>
      </c>
      <c r="E739" s="275">
        <f t="shared" ref="E739:E745" si="1843">SUM(F739:G739)</f>
        <v>23.9</v>
      </c>
      <c r="F739" s="275">
        <f t="shared" ref="F739:G739" si="1842">I739+L739+O739+R739+U739+X739+AA739+AD739+AK739+AG739</f>
        <v>0</v>
      </c>
      <c r="G739" s="275">
        <f t="shared" si="1842"/>
        <v>23.9</v>
      </c>
      <c r="H739" s="232">
        <f t="shared" si="1831"/>
        <v>0</v>
      </c>
      <c r="I739" s="227"/>
      <c r="J739" s="227"/>
      <c r="K739" s="232">
        <f t="shared" si="1792"/>
        <v>0</v>
      </c>
      <c r="L739" s="227"/>
      <c r="M739" s="227"/>
      <c r="N739" s="232">
        <f t="shared" si="18"/>
        <v>0</v>
      </c>
      <c r="O739" s="227"/>
      <c r="P739" s="227"/>
      <c r="Q739" s="232">
        <f t="shared" si="20"/>
        <v>0</v>
      </c>
      <c r="R739" s="227"/>
      <c r="S739" s="227"/>
      <c r="T739" s="232">
        <f t="shared" si="22"/>
        <v>0</v>
      </c>
      <c r="U739" s="227"/>
      <c r="V739" s="227"/>
      <c r="W739" s="232">
        <f t="shared" si="24"/>
        <v>0</v>
      </c>
      <c r="X739" s="227"/>
      <c r="Y739" s="227"/>
      <c r="Z739" s="232">
        <f t="shared" si="26"/>
        <v>0</v>
      </c>
      <c r="AA739" s="227"/>
      <c r="AB739" s="227"/>
      <c r="AC739" s="232">
        <f t="shared" si="28"/>
        <v>0</v>
      </c>
      <c r="AD739" s="227"/>
      <c r="AE739" s="227"/>
      <c r="AF739" s="232">
        <f t="shared" si="30"/>
        <v>0</v>
      </c>
      <c r="AG739" s="227"/>
      <c r="AH739" s="227"/>
      <c r="AI739" s="92"/>
      <c r="AJ739" s="232">
        <f t="shared" si="32"/>
        <v>23.9</v>
      </c>
      <c r="AK739" s="227"/>
      <c r="AL739" s="234">
        <v>23.9</v>
      </c>
      <c r="AM739" s="227"/>
    </row>
    <row r="740" ht="15.75" hidden="1" customHeight="1" outlineLevel="2">
      <c r="A740" s="227"/>
      <c r="B740" s="116"/>
      <c r="C740" s="229"/>
      <c r="D740" s="230">
        <v>2016.0</v>
      </c>
      <c r="E740" s="275">
        <f t="shared" si="1843"/>
        <v>145.2</v>
      </c>
      <c r="F740" s="275">
        <f t="shared" ref="F740:G740" si="1844">I740+L740+O740+R740+U740+X740+AA740+AD740+AK740+AG740</f>
        <v>119.1</v>
      </c>
      <c r="G740" s="275">
        <f t="shared" si="1844"/>
        <v>26.1</v>
      </c>
      <c r="H740" s="232">
        <f t="shared" si="1831"/>
        <v>0</v>
      </c>
      <c r="I740" s="227"/>
      <c r="J740" s="227"/>
      <c r="K740" s="233">
        <f t="shared" si="1792"/>
        <v>119.1</v>
      </c>
      <c r="L740" s="234">
        <v>119.1</v>
      </c>
      <c r="M740" s="227"/>
      <c r="N740" s="232">
        <f t="shared" si="18"/>
        <v>0</v>
      </c>
      <c r="O740" s="227"/>
      <c r="P740" s="227"/>
      <c r="Q740" s="232">
        <f t="shared" si="20"/>
        <v>0</v>
      </c>
      <c r="R740" s="227"/>
      <c r="S740" s="227"/>
      <c r="T740" s="232">
        <f t="shared" si="22"/>
        <v>0</v>
      </c>
      <c r="U740" s="227"/>
      <c r="V740" s="227"/>
      <c r="W740" s="232">
        <f t="shared" si="24"/>
        <v>0</v>
      </c>
      <c r="X740" s="227"/>
      <c r="Y740" s="227"/>
      <c r="Z740" s="232">
        <f t="shared" si="26"/>
        <v>0</v>
      </c>
      <c r="AA740" s="227"/>
      <c r="AB740" s="227"/>
      <c r="AC740" s="232">
        <f t="shared" si="28"/>
        <v>0</v>
      </c>
      <c r="AD740" s="227"/>
      <c r="AE740" s="227"/>
      <c r="AF740" s="232">
        <f t="shared" si="30"/>
        <v>0</v>
      </c>
      <c r="AG740" s="227"/>
      <c r="AH740" s="227"/>
      <c r="AI740" s="92"/>
      <c r="AJ740" s="232">
        <f t="shared" si="32"/>
        <v>26.1</v>
      </c>
      <c r="AK740" s="227"/>
      <c r="AL740" s="234">
        <v>26.1</v>
      </c>
      <c r="AM740" s="227"/>
    </row>
    <row r="741" ht="15.75" hidden="1" customHeight="1" outlineLevel="2">
      <c r="A741" s="227"/>
      <c r="B741" s="116"/>
      <c r="C741" s="229"/>
      <c r="D741" s="230">
        <v>2017.0</v>
      </c>
      <c r="E741" s="275">
        <f t="shared" si="1843"/>
        <v>112.6</v>
      </c>
      <c r="F741" s="275">
        <f t="shared" ref="F741:G741" si="1845">I741+L741+O741+R741+U741+X741+AA741+AD741+AK741+AG741</f>
        <v>0</v>
      </c>
      <c r="G741" s="275">
        <f t="shared" si="1845"/>
        <v>112.6</v>
      </c>
      <c r="H741" s="232">
        <f t="shared" si="1831"/>
        <v>0</v>
      </c>
      <c r="I741" s="227"/>
      <c r="J741" s="227"/>
      <c r="K741" s="232">
        <f t="shared" si="1792"/>
        <v>0</v>
      </c>
      <c r="L741" s="227"/>
      <c r="M741" s="227"/>
      <c r="N741" s="232">
        <f t="shared" si="18"/>
        <v>0</v>
      </c>
      <c r="O741" s="227"/>
      <c r="P741" s="227"/>
      <c r="Q741" s="232">
        <f t="shared" si="20"/>
        <v>0</v>
      </c>
      <c r="R741" s="227"/>
      <c r="S741" s="227"/>
      <c r="T741" s="232">
        <f t="shared" si="22"/>
        <v>0</v>
      </c>
      <c r="U741" s="227"/>
      <c r="V741" s="227"/>
      <c r="W741" s="232">
        <f t="shared" si="24"/>
        <v>0</v>
      </c>
      <c r="X741" s="227"/>
      <c r="Y741" s="227"/>
      <c r="Z741" s="232">
        <f t="shared" si="26"/>
        <v>0</v>
      </c>
      <c r="AA741" s="227"/>
      <c r="AB741" s="227"/>
      <c r="AC741" s="232">
        <f t="shared" si="28"/>
        <v>0</v>
      </c>
      <c r="AD741" s="227"/>
      <c r="AE741" s="227"/>
      <c r="AF741" s="232">
        <f t="shared" si="30"/>
        <v>50</v>
      </c>
      <c r="AG741" s="227"/>
      <c r="AH741" s="234">
        <v>50.0</v>
      </c>
      <c r="AI741" s="92"/>
      <c r="AJ741" s="232">
        <f t="shared" si="32"/>
        <v>62.6</v>
      </c>
      <c r="AK741" s="227"/>
      <c r="AL741" s="234">
        <v>62.6</v>
      </c>
      <c r="AM741" s="227"/>
    </row>
    <row r="742" ht="15.75" hidden="1" customHeight="1" outlineLevel="2">
      <c r="A742" s="227"/>
      <c r="B742" s="116"/>
      <c r="C742" s="229"/>
      <c r="D742" s="230">
        <v>2018.0</v>
      </c>
      <c r="E742" s="275">
        <f t="shared" si="1843"/>
        <v>253.62828</v>
      </c>
      <c r="F742" s="275">
        <f t="shared" ref="F742:G742" si="1846">I742+L742+O742+R742+U742+X742+AA742+AD742+AK742+AG742</f>
        <v>44.52828</v>
      </c>
      <c r="G742" s="275">
        <f t="shared" si="1846"/>
        <v>209.1</v>
      </c>
      <c r="H742" s="232">
        <f t="shared" si="1831"/>
        <v>0</v>
      </c>
      <c r="I742" s="227"/>
      <c r="J742" s="227"/>
      <c r="K742" s="233">
        <f t="shared" si="1792"/>
        <v>44.52828</v>
      </c>
      <c r="L742" s="234">
        <v>44.52828</v>
      </c>
      <c r="M742" s="227"/>
      <c r="N742" s="232">
        <f t="shared" si="18"/>
        <v>0</v>
      </c>
      <c r="O742" s="227"/>
      <c r="P742" s="227"/>
      <c r="Q742" s="232">
        <f t="shared" si="20"/>
        <v>0</v>
      </c>
      <c r="R742" s="227"/>
      <c r="S742" s="227"/>
      <c r="T742" s="232">
        <f t="shared" si="22"/>
        <v>0</v>
      </c>
      <c r="U742" s="227"/>
      <c r="V742" s="227"/>
      <c r="W742" s="232">
        <f t="shared" si="24"/>
        <v>0</v>
      </c>
      <c r="X742" s="227"/>
      <c r="Y742" s="227"/>
      <c r="Z742" s="232">
        <f t="shared" si="26"/>
        <v>0</v>
      </c>
      <c r="AA742" s="227"/>
      <c r="AB742" s="227"/>
      <c r="AC742" s="232">
        <f t="shared" si="28"/>
        <v>0</v>
      </c>
      <c r="AD742" s="227"/>
      <c r="AE742" s="227"/>
      <c r="AF742" s="232">
        <f t="shared" si="30"/>
        <v>0</v>
      </c>
      <c r="AG742" s="227"/>
      <c r="AH742" s="227"/>
      <c r="AI742" s="92"/>
      <c r="AJ742" s="232">
        <f t="shared" si="32"/>
        <v>209.1</v>
      </c>
      <c r="AK742" s="227"/>
      <c r="AL742" s="234">
        <v>209.1</v>
      </c>
      <c r="AM742" s="227"/>
    </row>
    <row r="743" ht="15.75" hidden="1" customHeight="1" outlineLevel="2">
      <c r="A743" s="227"/>
      <c r="B743" s="116"/>
      <c r="C743" s="229"/>
      <c r="D743" s="230">
        <v>2019.0</v>
      </c>
      <c r="E743" s="275">
        <f t="shared" si="1843"/>
        <v>656.7</v>
      </c>
      <c r="F743" s="275">
        <f t="shared" ref="F743:G743" si="1847">I743+L743+O743+R743+U743+X743+AA743+AD743+AK743+AG743</f>
        <v>1</v>
      </c>
      <c r="G743" s="275">
        <f t="shared" si="1847"/>
        <v>655.7</v>
      </c>
      <c r="H743" s="232">
        <f t="shared" si="1831"/>
        <v>0</v>
      </c>
      <c r="I743" s="227"/>
      <c r="J743" s="227"/>
      <c r="K743" s="233">
        <f t="shared" si="1792"/>
        <v>1</v>
      </c>
      <c r="L743" s="234">
        <v>1.0</v>
      </c>
      <c r="M743" s="227"/>
      <c r="N743" s="232">
        <f t="shared" si="18"/>
        <v>0</v>
      </c>
      <c r="O743" s="227"/>
      <c r="P743" s="227"/>
      <c r="Q743" s="232">
        <f t="shared" si="20"/>
        <v>0</v>
      </c>
      <c r="R743" s="227"/>
      <c r="S743" s="227"/>
      <c r="T743" s="232">
        <f t="shared" si="22"/>
        <v>0</v>
      </c>
      <c r="U743" s="227"/>
      <c r="V743" s="227"/>
      <c r="W743" s="232">
        <f t="shared" si="24"/>
        <v>0</v>
      </c>
      <c r="X743" s="227"/>
      <c r="Y743" s="227"/>
      <c r="Z743" s="232">
        <f t="shared" si="26"/>
        <v>0</v>
      </c>
      <c r="AA743" s="227"/>
      <c r="AB743" s="227"/>
      <c r="AC743" s="232">
        <f t="shared" si="28"/>
        <v>0</v>
      </c>
      <c r="AD743" s="227"/>
      <c r="AE743" s="227"/>
      <c r="AF743" s="232">
        <f t="shared" si="30"/>
        <v>170.3</v>
      </c>
      <c r="AG743" s="227"/>
      <c r="AH743" s="234">
        <v>170.3</v>
      </c>
      <c r="AI743" s="92"/>
      <c r="AJ743" s="232">
        <f t="shared" si="32"/>
        <v>485.4</v>
      </c>
      <c r="AK743" s="227"/>
      <c r="AL743" s="234">
        <v>485.4</v>
      </c>
      <c r="AM743" s="227"/>
    </row>
    <row r="744" ht="15.75" hidden="1" customHeight="1" outlineLevel="2">
      <c r="A744" s="227"/>
      <c r="B744" s="116"/>
      <c r="C744" s="229"/>
      <c r="D744" s="230">
        <v>2020.0</v>
      </c>
      <c r="E744" s="275">
        <f t="shared" si="1843"/>
        <v>228</v>
      </c>
      <c r="F744" s="275">
        <f t="shared" ref="F744:G744" si="1848">I744+L744+O744+R744+U744+X744+AA744+AD744+AK744+AG744</f>
        <v>0</v>
      </c>
      <c r="G744" s="275">
        <f t="shared" si="1848"/>
        <v>228</v>
      </c>
      <c r="H744" s="232"/>
      <c r="I744" s="227"/>
      <c r="J744" s="227"/>
      <c r="K744" s="232">
        <f t="shared" si="1792"/>
        <v>0</v>
      </c>
      <c r="L744" s="227"/>
      <c r="M744" s="227"/>
      <c r="N744" s="232">
        <f t="shared" si="18"/>
        <v>0</v>
      </c>
      <c r="O744" s="227"/>
      <c r="P744" s="227"/>
      <c r="Q744" s="232">
        <f t="shared" si="20"/>
        <v>0</v>
      </c>
      <c r="R744" s="227"/>
      <c r="S744" s="227"/>
      <c r="T744" s="232">
        <f t="shared" si="22"/>
        <v>0</v>
      </c>
      <c r="U744" s="227"/>
      <c r="V744" s="227"/>
      <c r="W744" s="232">
        <f t="shared" si="24"/>
        <v>0</v>
      </c>
      <c r="X744" s="227"/>
      <c r="Y744" s="227"/>
      <c r="Z744" s="232">
        <f t="shared" si="26"/>
        <v>0</v>
      </c>
      <c r="AA744" s="227"/>
      <c r="AB744" s="227"/>
      <c r="AC744" s="232">
        <f t="shared" si="28"/>
        <v>0</v>
      </c>
      <c r="AD744" s="227"/>
      <c r="AE744" s="227"/>
      <c r="AF744" s="232">
        <f t="shared" si="30"/>
        <v>199.8</v>
      </c>
      <c r="AG744" s="227"/>
      <c r="AH744" s="234">
        <v>199.8</v>
      </c>
      <c r="AI744" s="92"/>
      <c r="AJ744" s="232">
        <f t="shared" si="32"/>
        <v>28.2</v>
      </c>
      <c r="AK744" s="227"/>
      <c r="AL744" s="234">
        <v>28.2</v>
      </c>
      <c r="AM744" s="227"/>
    </row>
    <row r="745" ht="15.75" hidden="1" customHeight="1" outlineLevel="2">
      <c r="A745" s="227"/>
      <c r="B745" s="116"/>
      <c r="C745" s="229"/>
      <c r="D745" s="236">
        <v>2021.0</v>
      </c>
      <c r="E745" s="275">
        <f t="shared" si="1843"/>
        <v>0</v>
      </c>
      <c r="F745" s="275">
        <f t="shared" ref="F745:G745" si="1849">I745+L745+O745+R745+U745+X745+AA745+AD745+AK745+AG745</f>
        <v>0</v>
      </c>
      <c r="G745" s="275">
        <f t="shared" si="1849"/>
        <v>0</v>
      </c>
      <c r="H745" s="232">
        <f t="shared" ref="H745:H751" si="1851">I745+J745</f>
        <v>0</v>
      </c>
      <c r="I745" s="227"/>
      <c r="J745" s="227"/>
      <c r="K745" s="232">
        <f t="shared" si="1792"/>
        <v>0</v>
      </c>
      <c r="L745" s="227"/>
      <c r="M745" s="227"/>
      <c r="N745" s="232">
        <f t="shared" si="18"/>
        <v>0</v>
      </c>
      <c r="O745" s="227"/>
      <c r="P745" s="227"/>
      <c r="Q745" s="232">
        <f t="shared" si="20"/>
        <v>0</v>
      </c>
      <c r="R745" s="227"/>
      <c r="S745" s="227"/>
      <c r="T745" s="232">
        <f t="shared" si="22"/>
        <v>0</v>
      </c>
      <c r="U745" s="227"/>
      <c r="V745" s="227"/>
      <c r="W745" s="232">
        <f t="shared" si="24"/>
        <v>0</v>
      </c>
      <c r="X745" s="227"/>
      <c r="Y745" s="227"/>
      <c r="Z745" s="232">
        <f t="shared" si="26"/>
        <v>0</v>
      </c>
      <c r="AA745" s="227"/>
      <c r="AB745" s="227"/>
      <c r="AC745" s="232">
        <f t="shared" si="28"/>
        <v>0</v>
      </c>
      <c r="AD745" s="227"/>
      <c r="AE745" s="227"/>
      <c r="AF745" s="232">
        <f t="shared" si="30"/>
        <v>0</v>
      </c>
      <c r="AG745" s="227"/>
      <c r="AH745" s="234"/>
      <c r="AI745" s="92"/>
      <c r="AJ745" s="232">
        <f t="shared" si="32"/>
        <v>0</v>
      </c>
      <c r="AK745" s="227"/>
      <c r="AL745" s="234"/>
      <c r="AM745" s="227"/>
    </row>
    <row r="746" ht="15.75" hidden="1" customHeight="1" outlineLevel="1" collapsed="1">
      <c r="A746" s="220">
        <v>87.0</v>
      </c>
      <c r="B746" s="274" t="s">
        <v>582</v>
      </c>
      <c r="C746" s="220" t="s">
        <v>584</v>
      </c>
      <c r="D746" s="220"/>
      <c r="E746" s="223">
        <f t="shared" ref="E746:G746" si="1850">SUM(E747:E753)</f>
        <v>677.7</v>
      </c>
      <c r="F746" s="223">
        <f t="shared" si="1850"/>
        <v>0</v>
      </c>
      <c r="G746" s="223">
        <f t="shared" si="1850"/>
        <v>677.7</v>
      </c>
      <c r="H746" s="220">
        <f t="shared" si="1851"/>
        <v>0</v>
      </c>
      <c r="I746" s="220">
        <f t="shared" ref="I746:J746" si="1852">SUM(I747:I753)</f>
        <v>0</v>
      </c>
      <c r="J746" s="220">
        <f t="shared" si="1852"/>
        <v>0</v>
      </c>
      <c r="K746" s="220">
        <f t="shared" si="1792"/>
        <v>0</v>
      </c>
      <c r="L746" s="220">
        <f t="shared" ref="L746:M746" si="1853">SUM(L747:L753)</f>
        <v>0</v>
      </c>
      <c r="M746" s="220">
        <f t="shared" si="1853"/>
        <v>0</v>
      </c>
      <c r="N746" s="220">
        <f t="shared" si="18"/>
        <v>0</v>
      </c>
      <c r="O746" s="220">
        <f t="shared" ref="O746:P746" si="1854">SUM(O747:O753)</f>
        <v>0</v>
      </c>
      <c r="P746" s="220">
        <f t="shared" si="1854"/>
        <v>0</v>
      </c>
      <c r="Q746" s="220">
        <f t="shared" si="20"/>
        <v>0</v>
      </c>
      <c r="R746" s="220">
        <f t="shared" ref="R746:S746" si="1855">SUM(R747:R753)</f>
        <v>0</v>
      </c>
      <c r="S746" s="220">
        <f t="shared" si="1855"/>
        <v>0</v>
      </c>
      <c r="T746" s="220">
        <f t="shared" si="22"/>
        <v>0</v>
      </c>
      <c r="U746" s="220">
        <f t="shared" ref="U746:V746" si="1856">SUM(U747:U753)</f>
        <v>0</v>
      </c>
      <c r="V746" s="220">
        <f t="shared" si="1856"/>
        <v>0</v>
      </c>
      <c r="W746" s="220">
        <f t="shared" si="24"/>
        <v>0</v>
      </c>
      <c r="X746" s="220">
        <f t="shared" ref="X746:Y746" si="1857">SUM(X747:X753)</f>
        <v>0</v>
      </c>
      <c r="Y746" s="220">
        <f t="shared" si="1857"/>
        <v>0</v>
      </c>
      <c r="Z746" s="220">
        <f t="shared" si="26"/>
        <v>0</v>
      </c>
      <c r="AA746" s="220">
        <f t="shared" ref="AA746:AB746" si="1858">SUM(AA747:AA753)</f>
        <v>0</v>
      </c>
      <c r="AB746" s="220">
        <f t="shared" si="1858"/>
        <v>0</v>
      </c>
      <c r="AC746" s="220">
        <f t="shared" si="28"/>
        <v>0</v>
      </c>
      <c r="AD746" s="220">
        <f t="shared" ref="AD746:AE746" si="1859">SUM(AD747:AD753)</f>
        <v>0</v>
      </c>
      <c r="AE746" s="220">
        <f t="shared" si="1859"/>
        <v>0</v>
      </c>
      <c r="AF746" s="220">
        <f t="shared" si="30"/>
        <v>0</v>
      </c>
      <c r="AG746" s="224">
        <f t="shared" ref="AG746:AH746" si="1860">SUM(AG747:AG753)</f>
        <v>0</v>
      </c>
      <c r="AH746" s="224">
        <f t="shared" si="1860"/>
        <v>0</v>
      </c>
      <c r="AI746" s="225"/>
      <c r="AJ746" s="226">
        <f t="shared" si="32"/>
        <v>677.7</v>
      </c>
      <c r="AK746" s="224">
        <f t="shared" ref="AK746:AL746" si="1861">SUM(AK747:AK753)</f>
        <v>0</v>
      </c>
      <c r="AL746" s="224">
        <f t="shared" si="1861"/>
        <v>677.7</v>
      </c>
      <c r="AM746" s="224"/>
    </row>
    <row r="747" ht="15.75" hidden="1" customHeight="1" outlineLevel="2">
      <c r="A747" s="227"/>
      <c r="B747" s="116"/>
      <c r="C747" s="229"/>
      <c r="D747" s="230">
        <v>2015.0</v>
      </c>
      <c r="E747" s="275">
        <f t="shared" ref="E747:E753" si="1863">SUM(F747:G747)</f>
        <v>0</v>
      </c>
      <c r="F747" s="275">
        <f t="shared" ref="F747:G747" si="1862">I747+L747+O747+R747+U747+X747+AA747+AD747+AK747+AG747</f>
        <v>0</v>
      </c>
      <c r="G747" s="275">
        <f t="shared" si="1862"/>
        <v>0</v>
      </c>
      <c r="H747" s="232">
        <f t="shared" si="1851"/>
        <v>0</v>
      </c>
      <c r="I747" s="227"/>
      <c r="J747" s="227"/>
      <c r="K747" s="232">
        <f t="shared" si="1792"/>
        <v>0</v>
      </c>
      <c r="L747" s="227"/>
      <c r="M747" s="227"/>
      <c r="N747" s="232">
        <f t="shared" si="18"/>
        <v>0</v>
      </c>
      <c r="O747" s="227"/>
      <c r="P747" s="227"/>
      <c r="Q747" s="232">
        <f t="shared" si="20"/>
        <v>0</v>
      </c>
      <c r="R747" s="227"/>
      <c r="S747" s="227"/>
      <c r="T747" s="232">
        <f t="shared" si="22"/>
        <v>0</v>
      </c>
      <c r="U747" s="227"/>
      <c r="V747" s="227"/>
      <c r="W747" s="232">
        <f t="shared" si="24"/>
        <v>0</v>
      </c>
      <c r="X747" s="227"/>
      <c r="Y747" s="227"/>
      <c r="Z747" s="232">
        <f t="shared" si="26"/>
        <v>0</v>
      </c>
      <c r="AA747" s="227"/>
      <c r="AB747" s="227"/>
      <c r="AC747" s="232">
        <f t="shared" si="28"/>
        <v>0</v>
      </c>
      <c r="AD747" s="227"/>
      <c r="AE747" s="227"/>
      <c r="AF747" s="232">
        <f t="shared" si="30"/>
        <v>0</v>
      </c>
      <c r="AG747" s="227"/>
      <c r="AH747" s="227"/>
      <c r="AI747" s="92"/>
      <c r="AJ747" s="232">
        <f t="shared" si="32"/>
        <v>0</v>
      </c>
      <c r="AK747" s="227"/>
      <c r="AL747" s="227"/>
      <c r="AM747" s="227"/>
    </row>
    <row r="748" ht="15.75" hidden="1" customHeight="1" outlineLevel="2">
      <c r="A748" s="227"/>
      <c r="B748" s="116"/>
      <c r="C748" s="229"/>
      <c r="D748" s="230">
        <v>2016.0</v>
      </c>
      <c r="E748" s="275">
        <f t="shared" si="1863"/>
        <v>0</v>
      </c>
      <c r="F748" s="275">
        <f t="shared" ref="F748:G748" si="1864">I748+L748+O748+R748+U748+X748+AA748+AD748+AK748+AG748</f>
        <v>0</v>
      </c>
      <c r="G748" s="275">
        <f t="shared" si="1864"/>
        <v>0</v>
      </c>
      <c r="H748" s="232">
        <f t="shared" si="1851"/>
        <v>0</v>
      </c>
      <c r="I748" s="227"/>
      <c r="J748" s="227"/>
      <c r="K748" s="232">
        <f t="shared" si="1792"/>
        <v>0</v>
      </c>
      <c r="L748" s="227"/>
      <c r="M748" s="227"/>
      <c r="N748" s="232">
        <f t="shared" si="18"/>
        <v>0</v>
      </c>
      <c r="O748" s="227"/>
      <c r="P748" s="227"/>
      <c r="Q748" s="232">
        <f t="shared" si="20"/>
        <v>0</v>
      </c>
      <c r="R748" s="227"/>
      <c r="S748" s="227"/>
      <c r="T748" s="232">
        <f t="shared" si="22"/>
        <v>0</v>
      </c>
      <c r="U748" s="227"/>
      <c r="V748" s="227"/>
      <c r="W748" s="232">
        <f t="shared" si="24"/>
        <v>0</v>
      </c>
      <c r="X748" s="227"/>
      <c r="Y748" s="227"/>
      <c r="Z748" s="232">
        <f t="shared" si="26"/>
        <v>0</v>
      </c>
      <c r="AA748" s="227"/>
      <c r="AB748" s="227"/>
      <c r="AC748" s="232">
        <f t="shared" si="28"/>
        <v>0</v>
      </c>
      <c r="AD748" s="227"/>
      <c r="AE748" s="227"/>
      <c r="AF748" s="232">
        <f t="shared" si="30"/>
        <v>0</v>
      </c>
      <c r="AG748" s="227"/>
      <c r="AH748" s="227"/>
      <c r="AI748" s="92"/>
      <c r="AJ748" s="232">
        <f t="shared" si="32"/>
        <v>0</v>
      </c>
      <c r="AK748" s="227"/>
      <c r="AL748" s="227"/>
      <c r="AM748" s="227"/>
    </row>
    <row r="749" ht="15.75" hidden="1" customHeight="1" outlineLevel="2">
      <c r="A749" s="227"/>
      <c r="B749" s="116"/>
      <c r="C749" s="229"/>
      <c r="D749" s="230">
        <v>2017.0</v>
      </c>
      <c r="E749" s="275">
        <f t="shared" si="1863"/>
        <v>0</v>
      </c>
      <c r="F749" s="275">
        <f t="shared" ref="F749:G749" si="1865">I749+L749+O749+R749+U749+X749+AA749+AD749+AK749+AG749</f>
        <v>0</v>
      </c>
      <c r="G749" s="275">
        <f t="shared" si="1865"/>
        <v>0</v>
      </c>
      <c r="H749" s="232">
        <f t="shared" si="1851"/>
        <v>0</v>
      </c>
      <c r="I749" s="227"/>
      <c r="J749" s="227"/>
      <c r="K749" s="232">
        <f t="shared" si="1792"/>
        <v>0</v>
      </c>
      <c r="L749" s="227"/>
      <c r="M749" s="227"/>
      <c r="N749" s="232">
        <f t="shared" si="18"/>
        <v>0</v>
      </c>
      <c r="O749" s="227"/>
      <c r="P749" s="227"/>
      <c r="Q749" s="232">
        <f t="shared" si="20"/>
        <v>0</v>
      </c>
      <c r="R749" s="227"/>
      <c r="S749" s="227"/>
      <c r="T749" s="232">
        <f t="shared" si="22"/>
        <v>0</v>
      </c>
      <c r="U749" s="227"/>
      <c r="V749" s="227"/>
      <c r="W749" s="232">
        <f t="shared" si="24"/>
        <v>0</v>
      </c>
      <c r="X749" s="227"/>
      <c r="Y749" s="227"/>
      <c r="Z749" s="232">
        <f t="shared" si="26"/>
        <v>0</v>
      </c>
      <c r="AA749" s="227"/>
      <c r="AB749" s="227"/>
      <c r="AC749" s="232">
        <f t="shared" si="28"/>
        <v>0</v>
      </c>
      <c r="AD749" s="227"/>
      <c r="AE749" s="227"/>
      <c r="AF749" s="232">
        <f t="shared" si="30"/>
        <v>0</v>
      </c>
      <c r="AG749" s="227"/>
      <c r="AH749" s="227"/>
      <c r="AI749" s="92"/>
      <c r="AJ749" s="232">
        <f t="shared" si="32"/>
        <v>0</v>
      </c>
      <c r="AK749" s="227"/>
      <c r="AL749" s="234"/>
      <c r="AM749" s="227"/>
    </row>
    <row r="750" ht="15.75" hidden="1" customHeight="1" outlineLevel="2">
      <c r="A750" s="227"/>
      <c r="B750" s="116"/>
      <c r="C750" s="229"/>
      <c r="D750" s="230">
        <v>2018.0</v>
      </c>
      <c r="E750" s="275">
        <f t="shared" si="1863"/>
        <v>677.7</v>
      </c>
      <c r="F750" s="275">
        <f t="shared" ref="F750:G750" si="1866">I750+L750+O750+R750+U750+X750+AA750+AD750+AK750+AG750</f>
        <v>0</v>
      </c>
      <c r="G750" s="275">
        <f t="shared" si="1866"/>
        <v>677.7</v>
      </c>
      <c r="H750" s="232">
        <f t="shared" si="1851"/>
        <v>0</v>
      </c>
      <c r="I750" s="227"/>
      <c r="J750" s="227"/>
      <c r="K750" s="232">
        <f t="shared" si="1792"/>
        <v>0</v>
      </c>
      <c r="L750" s="227"/>
      <c r="M750" s="227"/>
      <c r="N750" s="232">
        <f t="shared" si="18"/>
        <v>0</v>
      </c>
      <c r="O750" s="227"/>
      <c r="P750" s="227"/>
      <c r="Q750" s="232">
        <f t="shared" si="20"/>
        <v>0</v>
      </c>
      <c r="R750" s="227"/>
      <c r="S750" s="227"/>
      <c r="T750" s="232">
        <f t="shared" si="22"/>
        <v>0</v>
      </c>
      <c r="U750" s="227"/>
      <c r="V750" s="227"/>
      <c r="W750" s="232">
        <f t="shared" si="24"/>
        <v>0</v>
      </c>
      <c r="X750" s="227"/>
      <c r="Y750" s="227"/>
      <c r="Z750" s="232">
        <f t="shared" si="26"/>
        <v>0</v>
      </c>
      <c r="AA750" s="227"/>
      <c r="AB750" s="227"/>
      <c r="AC750" s="232">
        <f t="shared" si="28"/>
        <v>0</v>
      </c>
      <c r="AD750" s="227"/>
      <c r="AE750" s="227"/>
      <c r="AF750" s="232">
        <f t="shared" si="30"/>
        <v>0</v>
      </c>
      <c r="AG750" s="227"/>
      <c r="AH750" s="227"/>
      <c r="AI750" s="92"/>
      <c r="AJ750" s="232">
        <f t="shared" si="32"/>
        <v>677.7</v>
      </c>
      <c r="AK750" s="227"/>
      <c r="AL750" s="234">
        <v>677.7</v>
      </c>
      <c r="AM750" s="227"/>
    </row>
    <row r="751" ht="15.75" hidden="1" customHeight="1" outlineLevel="2">
      <c r="A751" s="227"/>
      <c r="B751" s="116"/>
      <c r="C751" s="229"/>
      <c r="D751" s="230">
        <v>2019.0</v>
      </c>
      <c r="E751" s="275">
        <f t="shared" si="1863"/>
        <v>0</v>
      </c>
      <c r="F751" s="275">
        <f t="shared" ref="F751:G751" si="1867">I751+L751+O751+R751+U751+X751+AA751+AD751+AK751+AG751</f>
        <v>0</v>
      </c>
      <c r="G751" s="275">
        <f t="shared" si="1867"/>
        <v>0</v>
      </c>
      <c r="H751" s="232">
        <f t="shared" si="1851"/>
        <v>0</v>
      </c>
      <c r="I751" s="227"/>
      <c r="J751" s="227"/>
      <c r="K751" s="232">
        <f t="shared" si="1792"/>
        <v>0</v>
      </c>
      <c r="L751" s="227"/>
      <c r="M751" s="227"/>
      <c r="N751" s="232">
        <f t="shared" si="18"/>
        <v>0</v>
      </c>
      <c r="O751" s="227"/>
      <c r="P751" s="227"/>
      <c r="Q751" s="232">
        <f t="shared" si="20"/>
        <v>0</v>
      </c>
      <c r="R751" s="227"/>
      <c r="S751" s="227"/>
      <c r="T751" s="232">
        <f t="shared" si="22"/>
        <v>0</v>
      </c>
      <c r="U751" s="227"/>
      <c r="V751" s="227"/>
      <c r="W751" s="232">
        <f t="shared" si="24"/>
        <v>0</v>
      </c>
      <c r="X751" s="227"/>
      <c r="Y751" s="227"/>
      <c r="Z751" s="232">
        <f t="shared" si="26"/>
        <v>0</v>
      </c>
      <c r="AA751" s="227"/>
      <c r="AB751" s="227"/>
      <c r="AC751" s="232">
        <f t="shared" si="28"/>
        <v>0</v>
      </c>
      <c r="AD751" s="227"/>
      <c r="AE751" s="227"/>
      <c r="AF751" s="232">
        <f t="shared" si="30"/>
        <v>0</v>
      </c>
      <c r="AG751" s="227"/>
      <c r="AH751" s="227"/>
      <c r="AI751" s="92"/>
      <c r="AJ751" s="232">
        <f t="shared" si="32"/>
        <v>0</v>
      </c>
      <c r="AK751" s="227"/>
      <c r="AL751" s="227"/>
      <c r="AM751" s="227"/>
    </row>
    <row r="752" ht="15.75" hidden="1" customHeight="1" outlineLevel="2">
      <c r="A752" s="227"/>
      <c r="B752" s="116"/>
      <c r="C752" s="229"/>
      <c r="D752" s="230">
        <v>2020.0</v>
      </c>
      <c r="E752" s="275">
        <f t="shared" si="1863"/>
        <v>0</v>
      </c>
      <c r="F752" s="275">
        <f t="shared" ref="F752:G752" si="1868">I752+L752+O752+R752+U752+X752+AA752+AD752+AK752+AG752</f>
        <v>0</v>
      </c>
      <c r="G752" s="275">
        <f t="shared" si="1868"/>
        <v>0</v>
      </c>
      <c r="H752" s="232"/>
      <c r="I752" s="227"/>
      <c r="J752" s="227"/>
      <c r="K752" s="232">
        <f t="shared" si="1792"/>
        <v>0</v>
      </c>
      <c r="L752" s="227"/>
      <c r="M752" s="227"/>
      <c r="N752" s="232">
        <f t="shared" si="18"/>
        <v>0</v>
      </c>
      <c r="O752" s="227"/>
      <c r="P752" s="227"/>
      <c r="Q752" s="232">
        <f t="shared" si="20"/>
        <v>0</v>
      </c>
      <c r="R752" s="227"/>
      <c r="S752" s="227"/>
      <c r="T752" s="232">
        <f t="shared" si="22"/>
        <v>0</v>
      </c>
      <c r="U752" s="227"/>
      <c r="V752" s="227"/>
      <c r="W752" s="232">
        <f t="shared" si="24"/>
        <v>0</v>
      </c>
      <c r="X752" s="227"/>
      <c r="Y752" s="227"/>
      <c r="Z752" s="232">
        <f t="shared" si="26"/>
        <v>0</v>
      </c>
      <c r="AA752" s="227"/>
      <c r="AB752" s="227"/>
      <c r="AC752" s="232">
        <f t="shared" si="28"/>
        <v>0</v>
      </c>
      <c r="AD752" s="227"/>
      <c r="AE752" s="227"/>
      <c r="AF752" s="232">
        <f t="shared" si="30"/>
        <v>0</v>
      </c>
      <c r="AG752" s="227"/>
      <c r="AH752" s="227"/>
      <c r="AI752" s="92"/>
      <c r="AJ752" s="232">
        <f t="shared" si="32"/>
        <v>0</v>
      </c>
      <c r="AK752" s="227"/>
      <c r="AL752" s="227"/>
      <c r="AM752" s="227"/>
    </row>
    <row r="753" ht="15.75" hidden="1" customHeight="1" outlineLevel="2">
      <c r="A753" s="227"/>
      <c r="B753" s="116"/>
      <c r="C753" s="229"/>
      <c r="D753" s="236">
        <v>2021.0</v>
      </c>
      <c r="E753" s="275">
        <f t="shared" si="1863"/>
        <v>0</v>
      </c>
      <c r="F753" s="275">
        <f t="shared" ref="F753:G753" si="1869">I753+L753+O753+R753+U753+X753+AA753+AD753+AK753+AG753</f>
        <v>0</v>
      </c>
      <c r="G753" s="275">
        <f t="shared" si="1869"/>
        <v>0</v>
      </c>
      <c r="H753" s="232">
        <f t="shared" ref="H753:H759" si="1871">I753+J753</f>
        <v>0</v>
      </c>
      <c r="I753" s="227"/>
      <c r="J753" s="227"/>
      <c r="K753" s="232">
        <f t="shared" si="1792"/>
        <v>0</v>
      </c>
      <c r="L753" s="227"/>
      <c r="M753" s="227"/>
      <c r="N753" s="232">
        <f t="shared" si="18"/>
        <v>0</v>
      </c>
      <c r="O753" s="227"/>
      <c r="P753" s="227"/>
      <c r="Q753" s="232">
        <f t="shared" si="20"/>
        <v>0</v>
      </c>
      <c r="R753" s="227"/>
      <c r="S753" s="227"/>
      <c r="T753" s="232">
        <f t="shared" si="22"/>
        <v>0</v>
      </c>
      <c r="U753" s="227"/>
      <c r="V753" s="227"/>
      <c r="W753" s="232">
        <f t="shared" si="24"/>
        <v>0</v>
      </c>
      <c r="X753" s="227"/>
      <c r="Y753" s="227"/>
      <c r="Z753" s="232">
        <f t="shared" si="26"/>
        <v>0</v>
      </c>
      <c r="AA753" s="227"/>
      <c r="AB753" s="227"/>
      <c r="AC753" s="232">
        <f t="shared" si="28"/>
        <v>0</v>
      </c>
      <c r="AD753" s="227"/>
      <c r="AE753" s="227"/>
      <c r="AF753" s="232">
        <f t="shared" si="30"/>
        <v>0</v>
      </c>
      <c r="AG753" s="227"/>
      <c r="AH753" s="227"/>
      <c r="AI753" s="92"/>
      <c r="AJ753" s="232">
        <f t="shared" si="32"/>
        <v>0</v>
      </c>
      <c r="AK753" s="227"/>
      <c r="AL753" s="227"/>
      <c r="AM753" s="227"/>
    </row>
    <row r="754" ht="15.75" hidden="1" customHeight="1" outlineLevel="1" collapsed="1">
      <c r="A754" s="220">
        <v>88.0</v>
      </c>
      <c r="B754" s="274" t="s">
        <v>585</v>
      </c>
      <c r="C754" s="220" t="s">
        <v>586</v>
      </c>
      <c r="D754" s="220"/>
      <c r="E754" s="223">
        <f t="shared" ref="E754:G754" si="1870">SUM(E755:E761)</f>
        <v>5953.15118</v>
      </c>
      <c r="F754" s="223">
        <f t="shared" si="1870"/>
        <v>4374.85118</v>
      </c>
      <c r="G754" s="223">
        <f t="shared" si="1870"/>
        <v>1578.3</v>
      </c>
      <c r="H754" s="220">
        <f t="shared" si="1871"/>
        <v>0</v>
      </c>
      <c r="I754" s="220">
        <f t="shared" ref="I754:J754" si="1872">SUM(I755:I761)</f>
        <v>0</v>
      </c>
      <c r="J754" s="220">
        <f t="shared" si="1872"/>
        <v>0</v>
      </c>
      <c r="K754" s="220">
        <f t="shared" si="1792"/>
        <v>50</v>
      </c>
      <c r="L754" s="220">
        <f t="shared" ref="L754:M754" si="1873">SUM(L755:L761)</f>
        <v>50</v>
      </c>
      <c r="M754" s="220">
        <f t="shared" si="1873"/>
        <v>0</v>
      </c>
      <c r="N754" s="220">
        <f t="shared" si="18"/>
        <v>2020.84932</v>
      </c>
      <c r="O754" s="220">
        <f t="shared" ref="O754:P754" si="1874">SUM(O755:O761)</f>
        <v>2020.84932</v>
      </c>
      <c r="P754" s="220">
        <f t="shared" si="1874"/>
        <v>0</v>
      </c>
      <c r="Q754" s="220">
        <f t="shared" si="20"/>
        <v>69.921</v>
      </c>
      <c r="R754" s="220">
        <f t="shared" ref="R754:S754" si="1875">SUM(R755:R761)</f>
        <v>69.921</v>
      </c>
      <c r="S754" s="220">
        <f t="shared" si="1875"/>
        <v>0</v>
      </c>
      <c r="T754" s="220">
        <f t="shared" si="22"/>
        <v>0</v>
      </c>
      <c r="U754" s="220">
        <f t="shared" ref="U754:V754" si="1876">SUM(U755:U761)</f>
        <v>0</v>
      </c>
      <c r="V754" s="220">
        <f t="shared" si="1876"/>
        <v>0</v>
      </c>
      <c r="W754" s="220">
        <f t="shared" si="24"/>
        <v>0</v>
      </c>
      <c r="X754" s="220">
        <f t="shared" ref="X754:Y754" si="1877">SUM(X755:X761)</f>
        <v>0</v>
      </c>
      <c r="Y754" s="220">
        <f t="shared" si="1877"/>
        <v>0</v>
      </c>
      <c r="Z754" s="220">
        <f t="shared" si="26"/>
        <v>0</v>
      </c>
      <c r="AA754" s="220">
        <f t="shared" ref="AA754:AB754" si="1878">SUM(AA755:AA761)</f>
        <v>0</v>
      </c>
      <c r="AB754" s="220">
        <f t="shared" si="1878"/>
        <v>0</v>
      </c>
      <c r="AC754" s="220">
        <f t="shared" si="28"/>
        <v>180.54213</v>
      </c>
      <c r="AD754" s="220">
        <f t="shared" ref="AD754:AE754" si="1879">SUM(AD755:AD761)</f>
        <v>180.54213</v>
      </c>
      <c r="AE754" s="220">
        <f t="shared" si="1879"/>
        <v>0</v>
      </c>
      <c r="AF754" s="220">
        <f t="shared" si="30"/>
        <v>2518.93873</v>
      </c>
      <c r="AG754" s="224">
        <f t="shared" ref="AG754:AH754" si="1880">SUM(AG755:AG761)</f>
        <v>2053.53873</v>
      </c>
      <c r="AH754" s="224">
        <f t="shared" si="1880"/>
        <v>465.4</v>
      </c>
      <c r="AI754" s="225"/>
      <c r="AJ754" s="226">
        <f t="shared" si="32"/>
        <v>1112.9</v>
      </c>
      <c r="AK754" s="224">
        <f t="shared" ref="AK754:AL754" si="1881">SUM(AK755:AK761)</f>
        <v>0</v>
      </c>
      <c r="AL754" s="224">
        <f t="shared" si="1881"/>
        <v>1112.9</v>
      </c>
      <c r="AM754" s="224"/>
    </row>
    <row r="755" ht="15.75" hidden="1" customHeight="1" outlineLevel="2">
      <c r="A755" s="227"/>
      <c r="B755" s="116"/>
      <c r="C755" s="229"/>
      <c r="D755" s="230">
        <v>2015.0</v>
      </c>
      <c r="E755" s="275">
        <f t="shared" ref="E755:E761" si="1883">SUM(F755:G755)</f>
        <v>1924.14492</v>
      </c>
      <c r="F755" s="275">
        <f t="shared" ref="F755:G755" si="1882">I755+L755+O755+R755+U755+X755+AA755+AD755+AK755+AG755</f>
        <v>1682.74492</v>
      </c>
      <c r="G755" s="275">
        <f t="shared" si="1882"/>
        <v>241.4</v>
      </c>
      <c r="H755" s="232">
        <f t="shared" si="1871"/>
        <v>0</v>
      </c>
      <c r="I755" s="227"/>
      <c r="J755" s="227"/>
      <c r="K755" s="233">
        <f t="shared" si="1792"/>
        <v>50</v>
      </c>
      <c r="L755" s="234">
        <v>50.0</v>
      </c>
      <c r="M755" s="227"/>
      <c r="N755" s="233">
        <f t="shared" si="18"/>
        <v>1110.23932</v>
      </c>
      <c r="O755" s="234">
        <v>1110.23932</v>
      </c>
      <c r="P755" s="227"/>
      <c r="Q755" s="232">
        <f t="shared" si="20"/>
        <v>0</v>
      </c>
      <c r="R755" s="227"/>
      <c r="S755" s="227"/>
      <c r="T755" s="232">
        <f t="shared" si="22"/>
        <v>0</v>
      </c>
      <c r="U755" s="227"/>
      <c r="V755" s="227"/>
      <c r="W755" s="232">
        <f t="shared" si="24"/>
        <v>0</v>
      </c>
      <c r="X755" s="227"/>
      <c r="Y755" s="227"/>
      <c r="Z755" s="232">
        <f t="shared" si="26"/>
        <v>0</v>
      </c>
      <c r="AA755" s="227"/>
      <c r="AB755" s="227"/>
      <c r="AC755" s="232">
        <f t="shared" si="28"/>
        <v>0</v>
      </c>
      <c r="AD755" s="227"/>
      <c r="AE755" s="227"/>
      <c r="AF755" s="233">
        <f t="shared" si="30"/>
        <v>567.5056</v>
      </c>
      <c r="AG755" s="234">
        <v>522.5056</v>
      </c>
      <c r="AH755" s="234">
        <v>45.0</v>
      </c>
      <c r="AI755" s="235" t="s">
        <v>238</v>
      </c>
      <c r="AJ755" s="232">
        <f t="shared" si="32"/>
        <v>196.4</v>
      </c>
      <c r="AK755" s="227"/>
      <c r="AL755" s="234">
        <v>196.4</v>
      </c>
      <c r="AM755" s="227"/>
    </row>
    <row r="756" ht="15.75" hidden="1" customHeight="1" outlineLevel="2">
      <c r="A756" s="227"/>
      <c r="B756" s="116"/>
      <c r="C756" s="229"/>
      <c r="D756" s="230">
        <v>2016.0</v>
      </c>
      <c r="E756" s="275">
        <f t="shared" si="1883"/>
        <v>2785.1</v>
      </c>
      <c r="F756" s="275">
        <f t="shared" ref="F756:G756" si="1884">I756+L756+O756+R756+U756+X756+AA756+AD756+AK756+AG756</f>
        <v>2246.8</v>
      </c>
      <c r="G756" s="275">
        <f t="shared" si="1884"/>
        <v>538.3</v>
      </c>
      <c r="H756" s="232">
        <f t="shared" si="1871"/>
        <v>0</v>
      </c>
      <c r="I756" s="227"/>
      <c r="J756" s="227"/>
      <c r="K756" s="232">
        <f t="shared" si="1792"/>
        <v>0</v>
      </c>
      <c r="L756" s="227"/>
      <c r="M756" s="227"/>
      <c r="N756" s="233">
        <f t="shared" si="18"/>
        <v>910.61</v>
      </c>
      <c r="O756" s="234">
        <v>910.61</v>
      </c>
      <c r="P756" s="227"/>
      <c r="Q756" s="232">
        <f t="shared" si="20"/>
        <v>0</v>
      </c>
      <c r="R756" s="227"/>
      <c r="S756" s="227"/>
      <c r="T756" s="232">
        <f t="shared" si="22"/>
        <v>0</v>
      </c>
      <c r="U756" s="227"/>
      <c r="V756" s="227"/>
      <c r="W756" s="232">
        <f t="shared" si="24"/>
        <v>0</v>
      </c>
      <c r="X756" s="227"/>
      <c r="Y756" s="227"/>
      <c r="Z756" s="232">
        <f t="shared" si="26"/>
        <v>0</v>
      </c>
      <c r="AA756" s="227"/>
      <c r="AB756" s="227"/>
      <c r="AC756" s="232">
        <f t="shared" si="28"/>
        <v>0</v>
      </c>
      <c r="AD756" s="227"/>
      <c r="AE756" s="227"/>
      <c r="AF756" s="233">
        <f t="shared" si="30"/>
        <v>1386.09</v>
      </c>
      <c r="AG756" s="234">
        <v>1336.19</v>
      </c>
      <c r="AH756" s="234">
        <v>49.9</v>
      </c>
      <c r="AI756" s="235" t="s">
        <v>587</v>
      </c>
      <c r="AJ756" s="232">
        <f t="shared" si="32"/>
        <v>488.4</v>
      </c>
      <c r="AK756" s="227"/>
      <c r="AL756" s="234">
        <v>488.4</v>
      </c>
      <c r="AM756" s="227"/>
    </row>
    <row r="757" ht="15.75" hidden="1" customHeight="1" outlineLevel="2">
      <c r="A757" s="227"/>
      <c r="B757" s="116"/>
      <c r="C757" s="229"/>
      <c r="D757" s="230">
        <v>2017.0</v>
      </c>
      <c r="E757" s="275">
        <f t="shared" si="1883"/>
        <v>397.57683</v>
      </c>
      <c r="F757" s="275">
        <f t="shared" ref="F757:G757" si="1885">I757+L757+O757+R757+U757+X757+AA757+AD757+AK757+AG757</f>
        <v>262.57683</v>
      </c>
      <c r="G757" s="275">
        <f t="shared" si="1885"/>
        <v>135</v>
      </c>
      <c r="H757" s="232">
        <f t="shared" si="1871"/>
        <v>0</v>
      </c>
      <c r="I757" s="227"/>
      <c r="J757" s="227"/>
      <c r="K757" s="232">
        <f t="shared" si="1792"/>
        <v>0</v>
      </c>
      <c r="L757" s="227"/>
      <c r="M757" s="227"/>
      <c r="N757" s="232">
        <f t="shared" si="18"/>
        <v>0</v>
      </c>
      <c r="O757" s="227"/>
      <c r="P757" s="227"/>
      <c r="Q757" s="233">
        <f t="shared" si="20"/>
        <v>69.921</v>
      </c>
      <c r="R757" s="234">
        <v>69.921</v>
      </c>
      <c r="S757" s="227"/>
      <c r="T757" s="232">
        <f t="shared" si="22"/>
        <v>0</v>
      </c>
      <c r="U757" s="227"/>
      <c r="V757" s="227"/>
      <c r="W757" s="232">
        <f t="shared" si="24"/>
        <v>0</v>
      </c>
      <c r="X757" s="227"/>
      <c r="Y757" s="227"/>
      <c r="Z757" s="232">
        <f t="shared" si="26"/>
        <v>0</v>
      </c>
      <c r="AA757" s="227"/>
      <c r="AB757" s="227"/>
      <c r="AC757" s="232">
        <f t="shared" si="28"/>
        <v>0</v>
      </c>
      <c r="AD757" s="227"/>
      <c r="AE757" s="227"/>
      <c r="AF757" s="233">
        <f t="shared" si="30"/>
        <v>215.95583</v>
      </c>
      <c r="AG757" s="234">
        <v>192.65583</v>
      </c>
      <c r="AH757" s="234">
        <v>23.3</v>
      </c>
      <c r="AI757" s="235" t="s">
        <v>588</v>
      </c>
      <c r="AJ757" s="232">
        <f t="shared" si="32"/>
        <v>111.7</v>
      </c>
      <c r="AK757" s="227"/>
      <c r="AL757" s="234">
        <v>111.7</v>
      </c>
      <c r="AM757" s="227"/>
    </row>
    <row r="758" ht="15.75" hidden="1" customHeight="1" outlineLevel="2">
      <c r="A758" s="227"/>
      <c r="B758" s="116"/>
      <c r="C758" s="229"/>
      <c r="D758" s="230">
        <v>2018.0</v>
      </c>
      <c r="E758" s="275">
        <f t="shared" si="1883"/>
        <v>429.04213</v>
      </c>
      <c r="F758" s="275">
        <f t="shared" ref="F758:G758" si="1886">I758+L758+O758+R758+U758+X758+AA758+AD758+AK758+AG758</f>
        <v>180.54213</v>
      </c>
      <c r="G758" s="275">
        <f t="shared" si="1886"/>
        <v>248.5</v>
      </c>
      <c r="H758" s="232">
        <f t="shared" si="1871"/>
        <v>0</v>
      </c>
      <c r="I758" s="227"/>
      <c r="J758" s="227"/>
      <c r="K758" s="232">
        <f t="shared" si="1792"/>
        <v>0</v>
      </c>
      <c r="L758" s="227"/>
      <c r="M758" s="227"/>
      <c r="N758" s="232">
        <f t="shared" si="18"/>
        <v>0</v>
      </c>
      <c r="O758" s="227"/>
      <c r="P758" s="227"/>
      <c r="Q758" s="232">
        <f t="shared" si="20"/>
        <v>0</v>
      </c>
      <c r="R758" s="227"/>
      <c r="S758" s="227"/>
      <c r="T758" s="232">
        <f t="shared" si="22"/>
        <v>0</v>
      </c>
      <c r="U758" s="227"/>
      <c r="V758" s="227"/>
      <c r="W758" s="232">
        <f t="shared" si="24"/>
        <v>0</v>
      </c>
      <c r="X758" s="227"/>
      <c r="Y758" s="227"/>
      <c r="Z758" s="232">
        <f t="shared" si="26"/>
        <v>0</v>
      </c>
      <c r="AA758" s="227"/>
      <c r="AB758" s="227"/>
      <c r="AC758" s="233">
        <f t="shared" si="28"/>
        <v>180.54213</v>
      </c>
      <c r="AD758" s="234">
        <v>180.54213</v>
      </c>
      <c r="AE758" s="227"/>
      <c r="AF758" s="232">
        <f t="shared" si="30"/>
        <v>116.9</v>
      </c>
      <c r="AG758" s="227"/>
      <c r="AH758" s="234">
        <v>116.9</v>
      </c>
      <c r="AI758" s="92"/>
      <c r="AJ758" s="232">
        <f t="shared" si="32"/>
        <v>131.6</v>
      </c>
      <c r="AK758" s="227"/>
      <c r="AL758" s="234">
        <v>131.6</v>
      </c>
      <c r="AM758" s="227"/>
    </row>
    <row r="759" ht="15.75" hidden="1" customHeight="1" outlineLevel="2">
      <c r="A759" s="227"/>
      <c r="B759" s="116"/>
      <c r="C759" s="229"/>
      <c r="D759" s="230">
        <v>2019.0</v>
      </c>
      <c r="E759" s="275">
        <f t="shared" si="1883"/>
        <v>402.0873</v>
      </c>
      <c r="F759" s="275">
        <f t="shared" ref="F759:G759" si="1887">I759+L759+O759+R759+U759+X759+AA759+AD759+AK759+AG759</f>
        <v>2.1873</v>
      </c>
      <c r="G759" s="275">
        <f t="shared" si="1887"/>
        <v>399.9</v>
      </c>
      <c r="H759" s="232">
        <f t="shared" si="1871"/>
        <v>0</v>
      </c>
      <c r="I759" s="227"/>
      <c r="J759" s="227"/>
      <c r="K759" s="232">
        <f t="shared" si="1792"/>
        <v>0</v>
      </c>
      <c r="L759" s="227"/>
      <c r="M759" s="227"/>
      <c r="N759" s="232">
        <f t="shared" si="18"/>
        <v>0</v>
      </c>
      <c r="O759" s="227"/>
      <c r="P759" s="227"/>
      <c r="Q759" s="232">
        <f t="shared" si="20"/>
        <v>0</v>
      </c>
      <c r="R759" s="227"/>
      <c r="S759" s="227"/>
      <c r="T759" s="232">
        <f t="shared" si="22"/>
        <v>0</v>
      </c>
      <c r="U759" s="227"/>
      <c r="V759" s="227"/>
      <c r="W759" s="232">
        <f t="shared" si="24"/>
        <v>0</v>
      </c>
      <c r="X759" s="227"/>
      <c r="Y759" s="227"/>
      <c r="Z759" s="232">
        <f t="shared" si="26"/>
        <v>0</v>
      </c>
      <c r="AA759" s="227"/>
      <c r="AB759" s="227"/>
      <c r="AC759" s="232">
        <f t="shared" si="28"/>
        <v>0</v>
      </c>
      <c r="AD759" s="227"/>
      <c r="AE759" s="227"/>
      <c r="AF759" s="233">
        <f t="shared" si="30"/>
        <v>232.4873</v>
      </c>
      <c r="AG759" s="234">
        <v>2.1873</v>
      </c>
      <c r="AH759" s="234">
        <v>230.3</v>
      </c>
      <c r="AI759" s="92"/>
      <c r="AJ759" s="232">
        <f t="shared" si="32"/>
        <v>169.6</v>
      </c>
      <c r="AK759" s="227"/>
      <c r="AL759" s="234">
        <v>169.6</v>
      </c>
      <c r="AM759" s="227"/>
    </row>
    <row r="760" ht="15.75" hidden="1" customHeight="1" outlineLevel="2">
      <c r="A760" s="227"/>
      <c r="B760" s="116"/>
      <c r="C760" s="229"/>
      <c r="D760" s="230">
        <v>2020.0</v>
      </c>
      <c r="E760" s="275">
        <f t="shared" si="1883"/>
        <v>15.2</v>
      </c>
      <c r="F760" s="275">
        <f t="shared" ref="F760:G760" si="1888">I760+L760+O760+R760+U760+X760+AA760+AD760+AK760+AG760</f>
        <v>0</v>
      </c>
      <c r="G760" s="275">
        <f t="shared" si="1888"/>
        <v>15.2</v>
      </c>
      <c r="H760" s="232"/>
      <c r="I760" s="227"/>
      <c r="J760" s="227"/>
      <c r="K760" s="232">
        <f t="shared" si="1792"/>
        <v>0</v>
      </c>
      <c r="L760" s="227"/>
      <c r="M760" s="227"/>
      <c r="N760" s="232">
        <f t="shared" si="18"/>
        <v>0</v>
      </c>
      <c r="O760" s="227"/>
      <c r="P760" s="227"/>
      <c r="Q760" s="232">
        <f t="shared" si="20"/>
        <v>0</v>
      </c>
      <c r="R760" s="227"/>
      <c r="S760" s="227"/>
      <c r="T760" s="232">
        <f t="shared" si="22"/>
        <v>0</v>
      </c>
      <c r="U760" s="227"/>
      <c r="V760" s="227"/>
      <c r="W760" s="232">
        <f t="shared" si="24"/>
        <v>0</v>
      </c>
      <c r="X760" s="227"/>
      <c r="Y760" s="227"/>
      <c r="Z760" s="232">
        <f t="shared" si="26"/>
        <v>0</v>
      </c>
      <c r="AA760" s="227"/>
      <c r="AB760" s="227"/>
      <c r="AC760" s="232">
        <f t="shared" si="28"/>
        <v>0</v>
      </c>
      <c r="AD760" s="227"/>
      <c r="AE760" s="227"/>
      <c r="AF760" s="232">
        <f t="shared" si="30"/>
        <v>0</v>
      </c>
      <c r="AG760" s="227"/>
      <c r="AH760" s="227"/>
      <c r="AI760" s="92"/>
      <c r="AJ760" s="232">
        <f t="shared" si="32"/>
        <v>15.2</v>
      </c>
      <c r="AK760" s="227"/>
      <c r="AL760" s="234">
        <v>15.2</v>
      </c>
      <c r="AM760" s="227"/>
    </row>
    <row r="761" ht="15.75" hidden="1" customHeight="1" outlineLevel="2">
      <c r="A761" s="227"/>
      <c r="B761" s="116"/>
      <c r="C761" s="229"/>
      <c r="D761" s="236">
        <v>2021.0</v>
      </c>
      <c r="E761" s="275">
        <f t="shared" si="1883"/>
        <v>0</v>
      </c>
      <c r="F761" s="275">
        <f t="shared" ref="F761:G761" si="1889">I761+L761+O761+R761+U761+X761+AA761+AD761+AK761+AG761</f>
        <v>0</v>
      </c>
      <c r="G761" s="275">
        <f t="shared" si="1889"/>
        <v>0</v>
      </c>
      <c r="H761" s="232">
        <f t="shared" ref="H761:H767" si="1891">I761+J761</f>
        <v>0</v>
      </c>
      <c r="I761" s="227"/>
      <c r="J761" s="227"/>
      <c r="K761" s="232">
        <f t="shared" si="1792"/>
        <v>0</v>
      </c>
      <c r="L761" s="227"/>
      <c r="M761" s="227"/>
      <c r="N761" s="232">
        <f t="shared" si="18"/>
        <v>0</v>
      </c>
      <c r="O761" s="227"/>
      <c r="P761" s="227"/>
      <c r="Q761" s="232">
        <f t="shared" si="20"/>
        <v>0</v>
      </c>
      <c r="R761" s="227"/>
      <c r="S761" s="227"/>
      <c r="T761" s="232">
        <f t="shared" si="22"/>
        <v>0</v>
      </c>
      <c r="U761" s="227"/>
      <c r="V761" s="227"/>
      <c r="W761" s="232">
        <f t="shared" si="24"/>
        <v>0</v>
      </c>
      <c r="X761" s="227"/>
      <c r="Y761" s="227"/>
      <c r="Z761" s="232">
        <f t="shared" si="26"/>
        <v>0</v>
      </c>
      <c r="AA761" s="227"/>
      <c r="AB761" s="227"/>
      <c r="AC761" s="232">
        <f t="shared" si="28"/>
        <v>0</v>
      </c>
      <c r="AD761" s="227"/>
      <c r="AE761" s="227"/>
      <c r="AF761" s="232">
        <f t="shared" si="30"/>
        <v>0</v>
      </c>
      <c r="AG761" s="227"/>
      <c r="AH761" s="227"/>
      <c r="AI761" s="92"/>
      <c r="AJ761" s="232">
        <f t="shared" si="32"/>
        <v>0</v>
      </c>
      <c r="AK761" s="227"/>
      <c r="AL761" s="234"/>
      <c r="AM761" s="227"/>
    </row>
    <row r="762" ht="15.75" hidden="1" customHeight="1" outlineLevel="1" collapsed="1">
      <c r="A762" s="220">
        <v>89.0</v>
      </c>
      <c r="B762" s="274" t="s">
        <v>589</v>
      </c>
      <c r="C762" s="220" t="s">
        <v>590</v>
      </c>
      <c r="D762" s="220"/>
      <c r="E762" s="222">
        <f t="shared" ref="E762:G762" si="1890">SUM(E763:E769)</f>
        <v>3700.42533</v>
      </c>
      <c r="F762" s="223">
        <f t="shared" si="1890"/>
        <v>3392.42533</v>
      </c>
      <c r="G762" s="223">
        <f t="shared" si="1890"/>
        <v>308</v>
      </c>
      <c r="H762" s="220">
        <f t="shared" si="1891"/>
        <v>0</v>
      </c>
      <c r="I762" s="220">
        <f t="shared" ref="I762:J762" si="1892">SUM(I763:I769)</f>
        <v>0</v>
      </c>
      <c r="J762" s="220">
        <f t="shared" si="1892"/>
        <v>0</v>
      </c>
      <c r="K762" s="220">
        <f t="shared" si="1792"/>
        <v>478.19982</v>
      </c>
      <c r="L762" s="220">
        <f t="shared" ref="L762:M762" si="1893">SUM(L763:L769)</f>
        <v>478.19982</v>
      </c>
      <c r="M762" s="220">
        <f t="shared" si="1893"/>
        <v>0</v>
      </c>
      <c r="N762" s="220">
        <f t="shared" si="18"/>
        <v>0</v>
      </c>
      <c r="O762" s="220">
        <f t="shared" ref="O762:P762" si="1894">SUM(O763:O769)</f>
        <v>0</v>
      </c>
      <c r="P762" s="220">
        <f t="shared" si="1894"/>
        <v>0</v>
      </c>
      <c r="Q762" s="220">
        <f t="shared" si="20"/>
        <v>0</v>
      </c>
      <c r="R762" s="220">
        <f t="shared" ref="R762:S762" si="1895">SUM(R763:R769)</f>
        <v>0</v>
      </c>
      <c r="S762" s="220">
        <f t="shared" si="1895"/>
        <v>0</v>
      </c>
      <c r="T762" s="220">
        <f t="shared" si="22"/>
        <v>0</v>
      </c>
      <c r="U762" s="220">
        <f t="shared" ref="U762:V762" si="1896">SUM(U763:U769)</f>
        <v>0</v>
      </c>
      <c r="V762" s="220">
        <f t="shared" si="1896"/>
        <v>0</v>
      </c>
      <c r="W762" s="220">
        <f t="shared" si="24"/>
        <v>0</v>
      </c>
      <c r="X762" s="220">
        <f t="shared" ref="X762:Y762" si="1897">SUM(X763:X769)</f>
        <v>0</v>
      </c>
      <c r="Y762" s="220">
        <f t="shared" si="1897"/>
        <v>0</v>
      </c>
      <c r="Z762" s="220">
        <f t="shared" si="26"/>
        <v>0</v>
      </c>
      <c r="AA762" s="220">
        <f t="shared" ref="AA762:AB762" si="1898">SUM(AA763:AA769)</f>
        <v>0</v>
      </c>
      <c r="AB762" s="220">
        <f t="shared" si="1898"/>
        <v>0</v>
      </c>
      <c r="AC762" s="220">
        <f t="shared" si="28"/>
        <v>0</v>
      </c>
      <c r="AD762" s="220">
        <f t="shared" ref="AD762:AE762" si="1899">SUM(AD763:AD769)</f>
        <v>0</v>
      </c>
      <c r="AE762" s="220">
        <f t="shared" si="1899"/>
        <v>0</v>
      </c>
      <c r="AF762" s="220">
        <f t="shared" si="30"/>
        <v>2969.22551</v>
      </c>
      <c r="AG762" s="224">
        <f t="shared" ref="AG762:AH762" si="1900">SUM(AG763:AG769)</f>
        <v>2914.22551</v>
      </c>
      <c r="AH762" s="224">
        <f t="shared" si="1900"/>
        <v>55</v>
      </c>
      <c r="AI762" s="225"/>
      <c r="AJ762" s="226">
        <f t="shared" si="32"/>
        <v>253</v>
      </c>
      <c r="AK762" s="224">
        <f t="shared" ref="AK762:AL762" si="1901">SUM(AK763:AK769)</f>
        <v>0</v>
      </c>
      <c r="AL762" s="224">
        <f t="shared" si="1901"/>
        <v>253</v>
      </c>
      <c r="AM762" s="224"/>
    </row>
    <row r="763" ht="15.75" hidden="1" customHeight="1" outlineLevel="2">
      <c r="A763" s="227"/>
      <c r="B763" s="116"/>
      <c r="C763" s="229"/>
      <c r="D763" s="230">
        <v>2015.0</v>
      </c>
      <c r="E763" s="275">
        <f t="shared" ref="E763:E769" si="1903">SUM(F763:G763)</f>
        <v>7.7</v>
      </c>
      <c r="F763" s="275">
        <f t="shared" ref="F763:G763" si="1902">I763+L763+O763+R763+U763+X763+AA763+AD763+AK763+AG763</f>
        <v>0</v>
      </c>
      <c r="G763" s="275">
        <f t="shared" si="1902"/>
        <v>7.7</v>
      </c>
      <c r="H763" s="232">
        <f t="shared" si="1891"/>
        <v>0</v>
      </c>
      <c r="I763" s="227"/>
      <c r="J763" s="227"/>
      <c r="K763" s="232">
        <f t="shared" si="1792"/>
        <v>0</v>
      </c>
      <c r="L763" s="227"/>
      <c r="M763" s="227"/>
      <c r="N763" s="232">
        <f t="shared" si="18"/>
        <v>0</v>
      </c>
      <c r="O763" s="227"/>
      <c r="P763" s="227"/>
      <c r="Q763" s="232">
        <f t="shared" si="20"/>
        <v>0</v>
      </c>
      <c r="R763" s="227"/>
      <c r="S763" s="227"/>
      <c r="T763" s="232">
        <f t="shared" si="22"/>
        <v>0</v>
      </c>
      <c r="U763" s="227"/>
      <c r="V763" s="227"/>
      <c r="W763" s="232">
        <f t="shared" si="24"/>
        <v>0</v>
      </c>
      <c r="X763" s="227"/>
      <c r="Y763" s="227"/>
      <c r="Z763" s="232">
        <f t="shared" si="26"/>
        <v>0</v>
      </c>
      <c r="AA763" s="227"/>
      <c r="AB763" s="227"/>
      <c r="AC763" s="232">
        <f t="shared" si="28"/>
        <v>0</v>
      </c>
      <c r="AD763" s="227"/>
      <c r="AE763" s="227"/>
      <c r="AF763" s="232">
        <f t="shared" si="30"/>
        <v>0</v>
      </c>
      <c r="AG763" s="227"/>
      <c r="AH763" s="227"/>
      <c r="AI763" s="92"/>
      <c r="AJ763" s="232">
        <f t="shared" si="32"/>
        <v>7.7</v>
      </c>
      <c r="AK763" s="227"/>
      <c r="AL763" s="234">
        <v>7.7</v>
      </c>
      <c r="AM763" s="227"/>
    </row>
    <row r="764" ht="15.75" hidden="1" customHeight="1" outlineLevel="2">
      <c r="A764" s="227"/>
      <c r="B764" s="116"/>
      <c r="C764" s="229"/>
      <c r="D764" s="230">
        <v>2016.0</v>
      </c>
      <c r="E764" s="275">
        <f t="shared" si="1903"/>
        <v>12.8</v>
      </c>
      <c r="F764" s="275">
        <f t="shared" ref="F764:G764" si="1904">I764+L764+O764+R764+U764+X764+AA764+AD764+AK764+AG764</f>
        <v>0</v>
      </c>
      <c r="G764" s="275">
        <f t="shared" si="1904"/>
        <v>12.8</v>
      </c>
      <c r="H764" s="232">
        <f t="shared" si="1891"/>
        <v>0</v>
      </c>
      <c r="I764" s="227"/>
      <c r="J764" s="227"/>
      <c r="K764" s="232">
        <f t="shared" si="1792"/>
        <v>0</v>
      </c>
      <c r="L764" s="227"/>
      <c r="M764" s="227"/>
      <c r="N764" s="232">
        <f t="shared" si="18"/>
        <v>0</v>
      </c>
      <c r="O764" s="227"/>
      <c r="P764" s="227"/>
      <c r="Q764" s="232">
        <f t="shared" si="20"/>
        <v>0</v>
      </c>
      <c r="R764" s="227"/>
      <c r="S764" s="227"/>
      <c r="T764" s="232">
        <f t="shared" si="22"/>
        <v>0</v>
      </c>
      <c r="U764" s="227"/>
      <c r="V764" s="227"/>
      <c r="W764" s="232">
        <f t="shared" si="24"/>
        <v>0</v>
      </c>
      <c r="X764" s="227"/>
      <c r="Y764" s="227"/>
      <c r="Z764" s="232">
        <f t="shared" si="26"/>
        <v>0</v>
      </c>
      <c r="AA764" s="227"/>
      <c r="AB764" s="227"/>
      <c r="AC764" s="232">
        <f t="shared" si="28"/>
        <v>0</v>
      </c>
      <c r="AD764" s="227"/>
      <c r="AE764" s="227"/>
      <c r="AF764" s="232">
        <f t="shared" si="30"/>
        <v>10.9</v>
      </c>
      <c r="AG764" s="227"/>
      <c r="AH764" s="234">
        <v>10.9</v>
      </c>
      <c r="AI764" s="92"/>
      <c r="AJ764" s="232">
        <f t="shared" si="32"/>
        <v>1.9</v>
      </c>
      <c r="AK764" s="227"/>
      <c r="AL764" s="234">
        <v>1.9</v>
      </c>
      <c r="AM764" s="227"/>
    </row>
    <row r="765" ht="15.75" hidden="1" customHeight="1" outlineLevel="2">
      <c r="A765" s="227"/>
      <c r="B765" s="116"/>
      <c r="C765" s="229"/>
      <c r="D765" s="230">
        <v>2017.0</v>
      </c>
      <c r="E765" s="275">
        <f t="shared" si="1903"/>
        <v>146.6884</v>
      </c>
      <c r="F765" s="275">
        <f t="shared" ref="F765:G765" si="1905">I765+L765+O765+R765+U765+X765+AA765+AD765+AK765+AG765</f>
        <v>45.1884</v>
      </c>
      <c r="G765" s="275">
        <f t="shared" si="1905"/>
        <v>101.5</v>
      </c>
      <c r="H765" s="232">
        <f t="shared" si="1891"/>
        <v>0</v>
      </c>
      <c r="I765" s="227"/>
      <c r="J765" s="227"/>
      <c r="K765" s="232">
        <f t="shared" si="1792"/>
        <v>0</v>
      </c>
      <c r="L765" s="227"/>
      <c r="M765" s="227"/>
      <c r="N765" s="232">
        <f t="shared" si="18"/>
        <v>0</v>
      </c>
      <c r="O765" s="227"/>
      <c r="P765" s="227"/>
      <c r="Q765" s="232">
        <f t="shared" si="20"/>
        <v>0</v>
      </c>
      <c r="R765" s="227"/>
      <c r="S765" s="227"/>
      <c r="T765" s="232">
        <f t="shared" si="22"/>
        <v>0</v>
      </c>
      <c r="U765" s="227"/>
      <c r="V765" s="227"/>
      <c r="W765" s="232">
        <f t="shared" si="24"/>
        <v>0</v>
      </c>
      <c r="X765" s="227"/>
      <c r="Y765" s="227"/>
      <c r="Z765" s="232">
        <f t="shared" si="26"/>
        <v>0</v>
      </c>
      <c r="AA765" s="227"/>
      <c r="AB765" s="227"/>
      <c r="AC765" s="232">
        <f t="shared" si="28"/>
        <v>0</v>
      </c>
      <c r="AD765" s="227"/>
      <c r="AE765" s="227"/>
      <c r="AF765" s="233">
        <f t="shared" si="30"/>
        <v>45.1884</v>
      </c>
      <c r="AG765" s="234">
        <v>45.1884</v>
      </c>
      <c r="AH765" s="227"/>
      <c r="AI765" s="235" t="s">
        <v>470</v>
      </c>
      <c r="AJ765" s="232">
        <f t="shared" si="32"/>
        <v>101.5</v>
      </c>
      <c r="AK765" s="227"/>
      <c r="AL765" s="234">
        <v>101.5</v>
      </c>
      <c r="AM765" s="227"/>
    </row>
    <row r="766" ht="15.75" hidden="1" customHeight="1" outlineLevel="2">
      <c r="A766" s="227"/>
      <c r="B766" s="116"/>
      <c r="C766" s="229"/>
      <c r="D766" s="230">
        <v>2018.0</v>
      </c>
      <c r="E766" s="277">
        <f t="shared" si="1903"/>
        <v>1088.52627</v>
      </c>
      <c r="F766" s="277">
        <f t="shared" ref="F766:G766" si="1906">I766+L766+O766+R766+U766+X766+AA766+AD766+AK766+AG766</f>
        <v>1025.32627</v>
      </c>
      <c r="G766" s="275">
        <f t="shared" si="1906"/>
        <v>63.2</v>
      </c>
      <c r="H766" s="232">
        <f t="shared" si="1891"/>
        <v>0</v>
      </c>
      <c r="I766" s="227"/>
      <c r="J766" s="227"/>
      <c r="K766" s="233">
        <f t="shared" si="1792"/>
        <v>447.72102</v>
      </c>
      <c r="L766" s="234">
        <v>447.72102</v>
      </c>
      <c r="M766" s="227"/>
      <c r="N766" s="232">
        <f t="shared" si="18"/>
        <v>0</v>
      </c>
      <c r="O766" s="227"/>
      <c r="P766" s="227"/>
      <c r="Q766" s="232">
        <f t="shared" si="20"/>
        <v>0</v>
      </c>
      <c r="R766" s="227"/>
      <c r="S766" s="227"/>
      <c r="T766" s="232">
        <f t="shared" si="22"/>
        <v>0</v>
      </c>
      <c r="U766" s="227"/>
      <c r="V766" s="227"/>
      <c r="W766" s="232">
        <f t="shared" si="24"/>
        <v>0</v>
      </c>
      <c r="X766" s="227"/>
      <c r="Y766" s="227"/>
      <c r="Z766" s="232">
        <f t="shared" si="26"/>
        <v>0</v>
      </c>
      <c r="AA766" s="227"/>
      <c r="AB766" s="227"/>
      <c r="AC766" s="232">
        <f t="shared" si="28"/>
        <v>0</v>
      </c>
      <c r="AD766" s="227"/>
      <c r="AE766" s="227"/>
      <c r="AF766" s="278">
        <f t="shared" si="30"/>
        <v>596.10525</v>
      </c>
      <c r="AG766" s="279">
        <v>577.60525</v>
      </c>
      <c r="AH766" s="234">
        <v>18.5</v>
      </c>
      <c r="AI766" s="235" t="s">
        <v>470</v>
      </c>
      <c r="AJ766" s="232">
        <f t="shared" si="32"/>
        <v>44.7</v>
      </c>
      <c r="AK766" s="227"/>
      <c r="AL766" s="234">
        <v>44.7</v>
      </c>
      <c r="AM766" s="227"/>
    </row>
    <row r="767" ht="15.75" hidden="1" customHeight="1" outlineLevel="2">
      <c r="A767" s="227"/>
      <c r="B767" s="116"/>
      <c r="C767" s="229"/>
      <c r="D767" s="230">
        <v>2019.0</v>
      </c>
      <c r="E767" s="275">
        <f t="shared" si="1903"/>
        <v>2400.51066</v>
      </c>
      <c r="F767" s="275">
        <f t="shared" ref="F767:G767" si="1907">I767+L767+O767+R767+U767+X767+AA767+AD767+AK767+AG767</f>
        <v>2301.91066</v>
      </c>
      <c r="G767" s="275">
        <f t="shared" si="1907"/>
        <v>98.6</v>
      </c>
      <c r="H767" s="232">
        <f t="shared" si="1891"/>
        <v>0</v>
      </c>
      <c r="I767" s="227"/>
      <c r="J767" s="227"/>
      <c r="K767" s="233">
        <f t="shared" si="1792"/>
        <v>30.4788</v>
      </c>
      <c r="L767" s="234">
        <v>30.4788</v>
      </c>
      <c r="M767" s="227"/>
      <c r="N767" s="232">
        <f t="shared" si="18"/>
        <v>0</v>
      </c>
      <c r="O767" s="227"/>
      <c r="P767" s="227"/>
      <c r="Q767" s="232">
        <f t="shared" si="20"/>
        <v>0</v>
      </c>
      <c r="R767" s="227"/>
      <c r="S767" s="227"/>
      <c r="T767" s="232">
        <f t="shared" si="22"/>
        <v>0</v>
      </c>
      <c r="U767" s="227"/>
      <c r="V767" s="227"/>
      <c r="W767" s="232">
        <f t="shared" si="24"/>
        <v>0</v>
      </c>
      <c r="X767" s="227"/>
      <c r="Y767" s="227"/>
      <c r="Z767" s="232">
        <f t="shared" si="26"/>
        <v>0</v>
      </c>
      <c r="AA767" s="227"/>
      <c r="AB767" s="227"/>
      <c r="AC767" s="232">
        <f t="shared" si="28"/>
        <v>0</v>
      </c>
      <c r="AD767" s="227"/>
      <c r="AE767" s="227"/>
      <c r="AF767" s="233">
        <f t="shared" si="30"/>
        <v>2297.03186</v>
      </c>
      <c r="AG767" s="234">
        <v>2271.43186</v>
      </c>
      <c r="AH767" s="234">
        <v>25.6</v>
      </c>
      <c r="AI767" s="235" t="s">
        <v>591</v>
      </c>
      <c r="AJ767" s="232">
        <f t="shared" si="32"/>
        <v>73</v>
      </c>
      <c r="AK767" s="227"/>
      <c r="AL767" s="234">
        <v>73.0</v>
      </c>
      <c r="AM767" s="227"/>
    </row>
    <row r="768" ht="15.75" hidden="1" customHeight="1" outlineLevel="2">
      <c r="A768" s="227"/>
      <c r="B768" s="116"/>
      <c r="C768" s="229"/>
      <c r="D768" s="230">
        <v>2020.0</v>
      </c>
      <c r="E768" s="275">
        <f t="shared" si="1903"/>
        <v>44.2</v>
      </c>
      <c r="F768" s="275">
        <f t="shared" ref="F768:G768" si="1908">I768+L768+O768+R768+U768+X768+AA768+AD768+AK768+AG768</f>
        <v>20</v>
      </c>
      <c r="G768" s="275">
        <f t="shared" si="1908"/>
        <v>24.2</v>
      </c>
      <c r="H768" s="232"/>
      <c r="I768" s="227"/>
      <c r="J768" s="227"/>
      <c r="K768" s="232">
        <f t="shared" si="1792"/>
        <v>0</v>
      </c>
      <c r="L768" s="227"/>
      <c r="M768" s="227"/>
      <c r="N768" s="232">
        <f t="shared" si="18"/>
        <v>0</v>
      </c>
      <c r="O768" s="227"/>
      <c r="P768" s="227"/>
      <c r="Q768" s="232">
        <f t="shared" si="20"/>
        <v>0</v>
      </c>
      <c r="R768" s="227"/>
      <c r="S768" s="227"/>
      <c r="T768" s="232">
        <f t="shared" si="22"/>
        <v>0</v>
      </c>
      <c r="U768" s="227"/>
      <c r="V768" s="227"/>
      <c r="W768" s="232">
        <f t="shared" si="24"/>
        <v>0</v>
      </c>
      <c r="X768" s="227"/>
      <c r="Y768" s="227"/>
      <c r="Z768" s="232">
        <f t="shared" si="26"/>
        <v>0</v>
      </c>
      <c r="AA768" s="227"/>
      <c r="AB768" s="227"/>
      <c r="AC768" s="232">
        <f t="shared" si="28"/>
        <v>0</v>
      </c>
      <c r="AD768" s="227"/>
      <c r="AE768" s="227"/>
      <c r="AF768" s="232">
        <f t="shared" si="30"/>
        <v>20</v>
      </c>
      <c r="AG768" s="234">
        <v>20.0</v>
      </c>
      <c r="AH768" s="227"/>
      <c r="AI768" s="235" t="s">
        <v>592</v>
      </c>
      <c r="AJ768" s="232">
        <f t="shared" si="32"/>
        <v>24.2</v>
      </c>
      <c r="AK768" s="227"/>
      <c r="AL768" s="234">
        <v>24.2</v>
      </c>
      <c r="AM768" s="227"/>
    </row>
    <row r="769" ht="15.75" hidden="1" customHeight="1" outlineLevel="2">
      <c r="A769" s="227"/>
      <c r="B769" s="116"/>
      <c r="C769" s="229"/>
      <c r="D769" s="236">
        <v>2021.0</v>
      </c>
      <c r="E769" s="275">
        <f t="shared" si="1903"/>
        <v>0</v>
      </c>
      <c r="F769" s="275">
        <f t="shared" ref="F769:G769" si="1909">I769+L769+O769+R769+U769+X769+AA769+AD769+AK769+AG769</f>
        <v>0</v>
      </c>
      <c r="G769" s="275">
        <f t="shared" si="1909"/>
        <v>0</v>
      </c>
      <c r="H769" s="232">
        <f t="shared" ref="H769:H775" si="1911">I769+J769</f>
        <v>0</v>
      </c>
      <c r="I769" s="227"/>
      <c r="J769" s="227"/>
      <c r="K769" s="232">
        <f t="shared" si="1792"/>
        <v>0</v>
      </c>
      <c r="L769" s="227"/>
      <c r="M769" s="227"/>
      <c r="N769" s="232">
        <f t="shared" si="18"/>
        <v>0</v>
      </c>
      <c r="O769" s="227"/>
      <c r="P769" s="227"/>
      <c r="Q769" s="232">
        <f t="shared" si="20"/>
        <v>0</v>
      </c>
      <c r="R769" s="227"/>
      <c r="S769" s="227"/>
      <c r="T769" s="232">
        <f t="shared" si="22"/>
        <v>0</v>
      </c>
      <c r="U769" s="227"/>
      <c r="V769" s="227"/>
      <c r="W769" s="232">
        <f t="shared" si="24"/>
        <v>0</v>
      </c>
      <c r="X769" s="227"/>
      <c r="Y769" s="227"/>
      <c r="Z769" s="232">
        <f t="shared" si="26"/>
        <v>0</v>
      </c>
      <c r="AA769" s="227"/>
      <c r="AB769" s="227"/>
      <c r="AC769" s="232">
        <f t="shared" si="28"/>
        <v>0</v>
      </c>
      <c r="AD769" s="227"/>
      <c r="AE769" s="227"/>
      <c r="AF769" s="232">
        <f t="shared" si="30"/>
        <v>0</v>
      </c>
      <c r="AG769" s="227"/>
      <c r="AH769" s="227"/>
      <c r="AI769" s="92"/>
      <c r="AJ769" s="232">
        <f t="shared" si="32"/>
        <v>0</v>
      </c>
      <c r="AK769" s="227"/>
      <c r="AL769" s="234"/>
      <c r="AM769" s="227"/>
    </row>
    <row r="770" ht="15.75" hidden="1" customHeight="1" outlineLevel="1" collapsed="1">
      <c r="A770" s="220">
        <v>90.0</v>
      </c>
      <c r="B770" s="274" t="s">
        <v>589</v>
      </c>
      <c r="C770" s="220" t="s">
        <v>593</v>
      </c>
      <c r="D770" s="220"/>
      <c r="E770" s="223">
        <f t="shared" ref="E770:G770" si="1910">SUM(E771:E777)</f>
        <v>6434.3156</v>
      </c>
      <c r="F770" s="223">
        <f t="shared" si="1910"/>
        <v>6434.3156</v>
      </c>
      <c r="G770" s="223">
        <f t="shared" si="1910"/>
        <v>0</v>
      </c>
      <c r="H770" s="220">
        <f t="shared" si="1911"/>
        <v>0</v>
      </c>
      <c r="I770" s="220">
        <f t="shared" ref="I770:J770" si="1912">SUM(I771:I777)</f>
        <v>0</v>
      </c>
      <c r="J770" s="220">
        <f t="shared" si="1912"/>
        <v>0</v>
      </c>
      <c r="K770" s="220">
        <f t="shared" si="1792"/>
        <v>0</v>
      </c>
      <c r="L770" s="220">
        <f t="shared" ref="L770:M770" si="1913">SUM(L771:L777)</f>
        <v>0</v>
      </c>
      <c r="M770" s="220">
        <f t="shared" si="1913"/>
        <v>0</v>
      </c>
      <c r="N770" s="220">
        <f t="shared" si="18"/>
        <v>0</v>
      </c>
      <c r="O770" s="220">
        <f t="shared" ref="O770:P770" si="1914">SUM(O771:O777)</f>
        <v>0</v>
      </c>
      <c r="P770" s="220">
        <f t="shared" si="1914"/>
        <v>0</v>
      </c>
      <c r="Q770" s="220">
        <f t="shared" si="20"/>
        <v>0</v>
      </c>
      <c r="R770" s="220">
        <f t="shared" ref="R770:S770" si="1915">SUM(R771:R777)</f>
        <v>0</v>
      </c>
      <c r="S770" s="220">
        <f t="shared" si="1915"/>
        <v>0</v>
      </c>
      <c r="T770" s="220">
        <f t="shared" si="22"/>
        <v>0</v>
      </c>
      <c r="U770" s="220">
        <f t="shared" ref="U770:V770" si="1916">SUM(U771:U777)</f>
        <v>0</v>
      </c>
      <c r="V770" s="220">
        <f t="shared" si="1916"/>
        <v>0</v>
      </c>
      <c r="W770" s="220">
        <f t="shared" si="24"/>
        <v>0</v>
      </c>
      <c r="X770" s="220">
        <f t="shared" ref="X770:Y770" si="1917">SUM(X771:X777)</f>
        <v>0</v>
      </c>
      <c r="Y770" s="220">
        <f t="shared" si="1917"/>
        <v>0</v>
      </c>
      <c r="Z770" s="220">
        <f t="shared" si="26"/>
        <v>0</v>
      </c>
      <c r="AA770" s="220">
        <f t="shared" ref="AA770:AB770" si="1918">SUM(AA771:AA777)</f>
        <v>0</v>
      </c>
      <c r="AB770" s="220">
        <f t="shared" si="1918"/>
        <v>0</v>
      </c>
      <c r="AC770" s="220">
        <f t="shared" si="28"/>
        <v>0</v>
      </c>
      <c r="AD770" s="220">
        <f t="shared" ref="AD770:AE770" si="1919">SUM(AD771:AD777)</f>
        <v>0</v>
      </c>
      <c r="AE770" s="220">
        <f t="shared" si="1919"/>
        <v>0</v>
      </c>
      <c r="AF770" s="220">
        <f t="shared" si="30"/>
        <v>6434.3156</v>
      </c>
      <c r="AG770" s="224">
        <f t="shared" ref="AG770:AH770" si="1920">SUM(AG771:AG777)</f>
        <v>6434.3156</v>
      </c>
      <c r="AH770" s="224">
        <f t="shared" si="1920"/>
        <v>0</v>
      </c>
      <c r="AI770" s="225"/>
      <c r="AJ770" s="226">
        <f t="shared" si="32"/>
        <v>0</v>
      </c>
      <c r="AK770" s="224">
        <f t="shared" ref="AK770:AL770" si="1921">SUM(AK771:AK777)</f>
        <v>0</v>
      </c>
      <c r="AL770" s="224">
        <f t="shared" si="1921"/>
        <v>0</v>
      </c>
      <c r="AM770" s="224"/>
    </row>
    <row r="771" ht="15.75" hidden="1" customHeight="1" outlineLevel="2">
      <c r="A771" s="227"/>
      <c r="B771" s="116"/>
      <c r="C771" s="229"/>
      <c r="D771" s="230">
        <v>2015.0</v>
      </c>
      <c r="E771" s="275">
        <f t="shared" ref="E771:E777" si="1923">SUM(F771:G771)</f>
        <v>0</v>
      </c>
      <c r="F771" s="275">
        <f t="shared" ref="F771:G771" si="1922">I771+L771+O771+R771+U771+X771+AA771+AD771+AK771+AG771</f>
        <v>0</v>
      </c>
      <c r="G771" s="275">
        <f t="shared" si="1922"/>
        <v>0</v>
      </c>
      <c r="H771" s="232">
        <f t="shared" si="1911"/>
        <v>0</v>
      </c>
      <c r="I771" s="227"/>
      <c r="J771" s="227"/>
      <c r="K771" s="232">
        <f t="shared" si="1792"/>
        <v>0</v>
      </c>
      <c r="L771" s="227"/>
      <c r="M771" s="227"/>
      <c r="N771" s="232">
        <f t="shared" si="18"/>
        <v>0</v>
      </c>
      <c r="O771" s="227"/>
      <c r="P771" s="227"/>
      <c r="Q771" s="232">
        <f t="shared" si="20"/>
        <v>0</v>
      </c>
      <c r="R771" s="227"/>
      <c r="S771" s="227"/>
      <c r="T771" s="232">
        <f t="shared" si="22"/>
        <v>0</v>
      </c>
      <c r="U771" s="227"/>
      <c r="V771" s="227"/>
      <c r="W771" s="232">
        <f t="shared" si="24"/>
        <v>0</v>
      </c>
      <c r="X771" s="227"/>
      <c r="Y771" s="227"/>
      <c r="Z771" s="232">
        <f t="shared" si="26"/>
        <v>0</v>
      </c>
      <c r="AA771" s="227"/>
      <c r="AB771" s="227"/>
      <c r="AC771" s="232">
        <f t="shared" si="28"/>
        <v>0</v>
      </c>
      <c r="AD771" s="227"/>
      <c r="AE771" s="227"/>
      <c r="AF771" s="232">
        <f t="shared" si="30"/>
        <v>0</v>
      </c>
      <c r="AG771" s="227"/>
      <c r="AH771" s="227"/>
      <c r="AI771" s="92"/>
      <c r="AJ771" s="232">
        <f t="shared" si="32"/>
        <v>0</v>
      </c>
      <c r="AK771" s="227"/>
      <c r="AL771" s="227"/>
      <c r="AM771" s="227"/>
    </row>
    <row r="772" ht="15.75" hidden="1" customHeight="1" outlineLevel="2">
      <c r="A772" s="227"/>
      <c r="B772" s="116"/>
      <c r="C772" s="229"/>
      <c r="D772" s="230">
        <v>2016.0</v>
      </c>
      <c r="E772" s="275">
        <f t="shared" si="1923"/>
        <v>0</v>
      </c>
      <c r="F772" s="275">
        <f t="shared" ref="F772:G772" si="1924">I772+L772+O772+R772+U772+X772+AA772+AD772+AK772+AG772</f>
        <v>0</v>
      </c>
      <c r="G772" s="275">
        <f t="shared" si="1924"/>
        <v>0</v>
      </c>
      <c r="H772" s="232">
        <f t="shared" si="1911"/>
        <v>0</v>
      </c>
      <c r="I772" s="227"/>
      <c r="J772" s="227"/>
      <c r="K772" s="232">
        <f t="shared" si="1792"/>
        <v>0</v>
      </c>
      <c r="L772" s="227"/>
      <c r="M772" s="227"/>
      <c r="N772" s="232">
        <f t="shared" si="18"/>
        <v>0</v>
      </c>
      <c r="O772" s="227"/>
      <c r="P772" s="227"/>
      <c r="Q772" s="232">
        <f t="shared" si="20"/>
        <v>0</v>
      </c>
      <c r="R772" s="227"/>
      <c r="S772" s="227"/>
      <c r="T772" s="232">
        <f t="shared" si="22"/>
        <v>0</v>
      </c>
      <c r="U772" s="227"/>
      <c r="V772" s="227"/>
      <c r="W772" s="232">
        <f t="shared" si="24"/>
        <v>0</v>
      </c>
      <c r="X772" s="227"/>
      <c r="Y772" s="227"/>
      <c r="Z772" s="232">
        <f t="shared" si="26"/>
        <v>0</v>
      </c>
      <c r="AA772" s="227"/>
      <c r="AB772" s="227"/>
      <c r="AC772" s="232">
        <f t="shared" si="28"/>
        <v>0</v>
      </c>
      <c r="AD772" s="227"/>
      <c r="AE772" s="227"/>
      <c r="AF772" s="232">
        <f t="shared" si="30"/>
        <v>0</v>
      </c>
      <c r="AG772" s="227"/>
      <c r="AH772" s="227"/>
      <c r="AI772" s="92"/>
      <c r="AJ772" s="232">
        <f t="shared" si="32"/>
        <v>0</v>
      </c>
      <c r="AK772" s="227"/>
      <c r="AL772" s="227"/>
      <c r="AM772" s="227"/>
    </row>
    <row r="773" ht="15.75" hidden="1" customHeight="1" outlineLevel="2">
      <c r="A773" s="227"/>
      <c r="B773" s="116"/>
      <c r="C773" s="229"/>
      <c r="D773" s="230">
        <v>2017.0</v>
      </c>
      <c r="E773" s="275">
        <f t="shared" si="1923"/>
        <v>77.53488</v>
      </c>
      <c r="F773" s="275">
        <f t="shared" ref="F773:G773" si="1925">I773+L773+O773+R773+U773+X773+AA773+AD773+AK773+AG773</f>
        <v>77.53488</v>
      </c>
      <c r="G773" s="275">
        <f t="shared" si="1925"/>
        <v>0</v>
      </c>
      <c r="H773" s="232">
        <f t="shared" si="1911"/>
        <v>0</v>
      </c>
      <c r="I773" s="227"/>
      <c r="J773" s="227"/>
      <c r="K773" s="232">
        <f t="shared" si="1792"/>
        <v>0</v>
      </c>
      <c r="L773" s="227"/>
      <c r="M773" s="227"/>
      <c r="N773" s="232">
        <f t="shared" si="18"/>
        <v>0</v>
      </c>
      <c r="O773" s="227"/>
      <c r="P773" s="227"/>
      <c r="Q773" s="232">
        <f t="shared" si="20"/>
        <v>0</v>
      </c>
      <c r="R773" s="227"/>
      <c r="S773" s="227"/>
      <c r="T773" s="232">
        <f t="shared" si="22"/>
        <v>0</v>
      </c>
      <c r="U773" s="227"/>
      <c r="V773" s="227"/>
      <c r="W773" s="232">
        <f t="shared" si="24"/>
        <v>0</v>
      </c>
      <c r="X773" s="227"/>
      <c r="Y773" s="227"/>
      <c r="Z773" s="232">
        <f t="shared" si="26"/>
        <v>0</v>
      </c>
      <c r="AA773" s="227"/>
      <c r="AB773" s="227"/>
      <c r="AC773" s="232">
        <f t="shared" si="28"/>
        <v>0</v>
      </c>
      <c r="AD773" s="227"/>
      <c r="AE773" s="227"/>
      <c r="AF773" s="233">
        <f t="shared" si="30"/>
        <v>77.53488</v>
      </c>
      <c r="AG773" s="234">
        <v>77.53488</v>
      </c>
      <c r="AH773" s="227"/>
      <c r="AI773" s="92"/>
      <c r="AJ773" s="232">
        <f t="shared" si="32"/>
        <v>0</v>
      </c>
      <c r="AK773" s="227"/>
      <c r="AL773" s="227"/>
      <c r="AM773" s="227"/>
    </row>
    <row r="774" ht="15.75" hidden="1" customHeight="1" outlineLevel="2">
      <c r="A774" s="227"/>
      <c r="B774" s="116"/>
      <c r="C774" s="229"/>
      <c r="D774" s="230">
        <v>2018.0</v>
      </c>
      <c r="E774" s="275">
        <f t="shared" si="1923"/>
        <v>624.07648</v>
      </c>
      <c r="F774" s="275">
        <f t="shared" ref="F774:G774" si="1926">I774+L774+O774+R774+U774+X774+AA774+AD774+AK774+AG774</f>
        <v>624.07648</v>
      </c>
      <c r="G774" s="275">
        <f t="shared" si="1926"/>
        <v>0</v>
      </c>
      <c r="H774" s="232">
        <f t="shared" si="1911"/>
        <v>0</v>
      </c>
      <c r="I774" s="227"/>
      <c r="J774" s="227"/>
      <c r="K774" s="232">
        <f t="shared" si="1792"/>
        <v>0</v>
      </c>
      <c r="L774" s="227"/>
      <c r="M774" s="227"/>
      <c r="N774" s="232">
        <f t="shared" si="18"/>
        <v>0</v>
      </c>
      <c r="O774" s="227"/>
      <c r="P774" s="227"/>
      <c r="Q774" s="232">
        <f t="shared" si="20"/>
        <v>0</v>
      </c>
      <c r="R774" s="227"/>
      <c r="S774" s="227"/>
      <c r="T774" s="232">
        <f t="shared" si="22"/>
        <v>0</v>
      </c>
      <c r="U774" s="227"/>
      <c r="V774" s="227"/>
      <c r="W774" s="232">
        <f t="shared" si="24"/>
        <v>0</v>
      </c>
      <c r="X774" s="227"/>
      <c r="Y774" s="227"/>
      <c r="Z774" s="232">
        <f t="shared" si="26"/>
        <v>0</v>
      </c>
      <c r="AA774" s="227"/>
      <c r="AB774" s="227"/>
      <c r="AC774" s="232">
        <f t="shared" si="28"/>
        <v>0</v>
      </c>
      <c r="AD774" s="227"/>
      <c r="AE774" s="227"/>
      <c r="AF774" s="233">
        <f t="shared" si="30"/>
        <v>624.07648</v>
      </c>
      <c r="AG774" s="234">
        <v>624.07648</v>
      </c>
      <c r="AH774" s="227"/>
      <c r="AI774" s="235" t="s">
        <v>594</v>
      </c>
      <c r="AJ774" s="232">
        <f t="shared" si="32"/>
        <v>0</v>
      </c>
      <c r="AK774" s="227"/>
      <c r="AL774" s="227"/>
      <c r="AM774" s="227"/>
    </row>
    <row r="775" ht="15.75" hidden="1" customHeight="1" outlineLevel="2">
      <c r="A775" s="227"/>
      <c r="B775" s="116"/>
      <c r="C775" s="229"/>
      <c r="D775" s="230">
        <v>2019.0</v>
      </c>
      <c r="E775" s="275">
        <f t="shared" si="1923"/>
        <v>4378.70424</v>
      </c>
      <c r="F775" s="275">
        <f t="shared" ref="F775:G775" si="1927">I775+L775+O775+R775+U775+X775+AA775+AD775+AK775+AG775</f>
        <v>4378.70424</v>
      </c>
      <c r="G775" s="275">
        <f t="shared" si="1927"/>
        <v>0</v>
      </c>
      <c r="H775" s="232">
        <f t="shared" si="1911"/>
        <v>0</v>
      </c>
      <c r="I775" s="227"/>
      <c r="J775" s="227"/>
      <c r="K775" s="232">
        <f t="shared" si="1792"/>
        <v>0</v>
      </c>
      <c r="L775" s="227"/>
      <c r="M775" s="227"/>
      <c r="N775" s="232">
        <f t="shared" si="18"/>
        <v>0</v>
      </c>
      <c r="O775" s="227"/>
      <c r="P775" s="227"/>
      <c r="Q775" s="232">
        <f t="shared" si="20"/>
        <v>0</v>
      </c>
      <c r="R775" s="227"/>
      <c r="S775" s="227"/>
      <c r="T775" s="232">
        <f t="shared" si="22"/>
        <v>0</v>
      </c>
      <c r="U775" s="227"/>
      <c r="V775" s="227"/>
      <c r="W775" s="232">
        <f t="shared" si="24"/>
        <v>0</v>
      </c>
      <c r="X775" s="227"/>
      <c r="Y775" s="227"/>
      <c r="Z775" s="232">
        <f t="shared" si="26"/>
        <v>0</v>
      </c>
      <c r="AA775" s="227"/>
      <c r="AB775" s="227"/>
      <c r="AC775" s="232">
        <f t="shared" si="28"/>
        <v>0</v>
      </c>
      <c r="AD775" s="227"/>
      <c r="AE775" s="227"/>
      <c r="AF775" s="233">
        <f t="shared" si="30"/>
        <v>4378.70424</v>
      </c>
      <c r="AG775" s="234">
        <v>4378.70424</v>
      </c>
      <c r="AH775" s="227"/>
      <c r="AI775" s="235" t="s">
        <v>594</v>
      </c>
      <c r="AJ775" s="232">
        <f t="shared" si="32"/>
        <v>0</v>
      </c>
      <c r="AK775" s="227"/>
      <c r="AL775" s="227"/>
      <c r="AM775" s="227"/>
    </row>
    <row r="776" ht="15.75" hidden="1" customHeight="1" outlineLevel="2">
      <c r="A776" s="227"/>
      <c r="B776" s="116"/>
      <c r="C776" s="229"/>
      <c r="D776" s="230">
        <v>2020.0</v>
      </c>
      <c r="E776" s="275">
        <f t="shared" si="1923"/>
        <v>1354</v>
      </c>
      <c r="F776" s="275">
        <f t="shared" ref="F776:G776" si="1928">I776+L776+O776+R776+U776+X776+AA776+AD776+AK776+AG776</f>
        <v>1354</v>
      </c>
      <c r="G776" s="275">
        <f t="shared" si="1928"/>
        <v>0</v>
      </c>
      <c r="H776" s="232"/>
      <c r="I776" s="227"/>
      <c r="J776" s="227"/>
      <c r="K776" s="232">
        <f t="shared" si="1792"/>
        <v>0</v>
      </c>
      <c r="L776" s="227"/>
      <c r="M776" s="227"/>
      <c r="N776" s="232">
        <f t="shared" si="18"/>
        <v>0</v>
      </c>
      <c r="O776" s="227"/>
      <c r="P776" s="227"/>
      <c r="Q776" s="232">
        <f t="shared" si="20"/>
        <v>0</v>
      </c>
      <c r="R776" s="227"/>
      <c r="S776" s="227"/>
      <c r="T776" s="232">
        <f t="shared" si="22"/>
        <v>0</v>
      </c>
      <c r="U776" s="227"/>
      <c r="V776" s="227"/>
      <c r="W776" s="232">
        <f t="shared" si="24"/>
        <v>0</v>
      </c>
      <c r="X776" s="227"/>
      <c r="Y776" s="227"/>
      <c r="Z776" s="232">
        <f t="shared" si="26"/>
        <v>0</v>
      </c>
      <c r="AA776" s="227"/>
      <c r="AB776" s="227"/>
      <c r="AC776" s="232">
        <f t="shared" si="28"/>
        <v>0</v>
      </c>
      <c r="AD776" s="227"/>
      <c r="AE776" s="227"/>
      <c r="AF776" s="232">
        <f t="shared" si="30"/>
        <v>1354</v>
      </c>
      <c r="AG776" s="234">
        <v>1354.0</v>
      </c>
      <c r="AH776" s="227"/>
      <c r="AI776" s="235" t="s">
        <v>594</v>
      </c>
      <c r="AJ776" s="232">
        <f t="shared" si="32"/>
        <v>0</v>
      </c>
      <c r="AK776" s="227"/>
      <c r="AL776" s="227"/>
      <c r="AM776" s="227"/>
    </row>
    <row r="777" ht="15.75" hidden="1" customHeight="1" outlineLevel="2">
      <c r="A777" s="227"/>
      <c r="B777" s="116"/>
      <c r="C777" s="229"/>
      <c r="D777" s="236">
        <v>2021.0</v>
      </c>
      <c r="E777" s="275">
        <f t="shared" si="1923"/>
        <v>0</v>
      </c>
      <c r="F777" s="275">
        <f t="shared" ref="F777:G777" si="1929">I777+L777+O777+R777+U777+X777+AA777+AD777+AK777+AG777</f>
        <v>0</v>
      </c>
      <c r="G777" s="275">
        <f t="shared" si="1929"/>
        <v>0</v>
      </c>
      <c r="H777" s="232">
        <f t="shared" ref="H777:H783" si="1931">I777+J777</f>
        <v>0</v>
      </c>
      <c r="I777" s="227"/>
      <c r="J777" s="227"/>
      <c r="K777" s="232">
        <f t="shared" si="1792"/>
        <v>0</v>
      </c>
      <c r="L777" s="227"/>
      <c r="M777" s="227"/>
      <c r="N777" s="232">
        <f t="shared" si="18"/>
        <v>0</v>
      </c>
      <c r="O777" s="227"/>
      <c r="P777" s="227"/>
      <c r="Q777" s="232">
        <f t="shared" si="20"/>
        <v>0</v>
      </c>
      <c r="R777" s="227"/>
      <c r="S777" s="227"/>
      <c r="T777" s="232">
        <f t="shared" si="22"/>
        <v>0</v>
      </c>
      <c r="U777" s="227"/>
      <c r="V777" s="227"/>
      <c r="W777" s="232">
        <f t="shared" si="24"/>
        <v>0</v>
      </c>
      <c r="X777" s="227"/>
      <c r="Y777" s="227"/>
      <c r="Z777" s="232">
        <f t="shared" si="26"/>
        <v>0</v>
      </c>
      <c r="AA777" s="227"/>
      <c r="AB777" s="227"/>
      <c r="AC777" s="232">
        <f t="shared" si="28"/>
        <v>0</v>
      </c>
      <c r="AD777" s="227"/>
      <c r="AE777" s="227"/>
      <c r="AF777" s="232">
        <f t="shared" si="30"/>
        <v>0</v>
      </c>
      <c r="AG777" s="227"/>
      <c r="AH777" s="227"/>
      <c r="AI777" s="92"/>
      <c r="AJ777" s="232">
        <f t="shared" si="32"/>
        <v>0</v>
      </c>
      <c r="AK777" s="227"/>
      <c r="AL777" s="227"/>
      <c r="AM777" s="227"/>
    </row>
    <row r="778" ht="15.75" hidden="1" customHeight="1" outlineLevel="1" collapsed="1">
      <c r="A778" s="220">
        <v>90.0</v>
      </c>
      <c r="B778" s="274" t="s">
        <v>595</v>
      </c>
      <c r="C778" s="220" t="s">
        <v>596</v>
      </c>
      <c r="D778" s="220"/>
      <c r="E778" s="223">
        <f t="shared" ref="E778:G778" si="1930">SUM(E779:E785)</f>
        <v>1009.14282</v>
      </c>
      <c r="F778" s="223">
        <f t="shared" si="1930"/>
        <v>71.04282</v>
      </c>
      <c r="G778" s="223">
        <f t="shared" si="1930"/>
        <v>938.1</v>
      </c>
      <c r="H778" s="220">
        <f t="shared" si="1931"/>
        <v>0</v>
      </c>
      <c r="I778" s="220">
        <f t="shared" ref="I778:J778" si="1932">SUM(I779:I785)</f>
        <v>0</v>
      </c>
      <c r="J778" s="220">
        <f t="shared" si="1932"/>
        <v>0</v>
      </c>
      <c r="K778" s="220">
        <f t="shared" si="1792"/>
        <v>0</v>
      </c>
      <c r="L778" s="220">
        <f t="shared" ref="L778:M778" si="1933">SUM(L779:L785)</f>
        <v>0</v>
      </c>
      <c r="M778" s="220">
        <f t="shared" si="1933"/>
        <v>0</v>
      </c>
      <c r="N778" s="220">
        <f t="shared" si="18"/>
        <v>0</v>
      </c>
      <c r="O778" s="220">
        <f t="shared" ref="O778:P778" si="1934">SUM(O779:O785)</f>
        <v>0</v>
      </c>
      <c r="P778" s="220">
        <f t="shared" si="1934"/>
        <v>0</v>
      </c>
      <c r="Q778" s="220">
        <f t="shared" si="20"/>
        <v>0</v>
      </c>
      <c r="R778" s="220">
        <f t="shared" ref="R778:S778" si="1935">SUM(R779:R785)</f>
        <v>0</v>
      </c>
      <c r="S778" s="220">
        <f t="shared" si="1935"/>
        <v>0</v>
      </c>
      <c r="T778" s="220">
        <f t="shared" si="22"/>
        <v>0</v>
      </c>
      <c r="U778" s="220">
        <f t="shared" ref="U778:V778" si="1936">SUM(U779:U785)</f>
        <v>0</v>
      </c>
      <c r="V778" s="220">
        <f t="shared" si="1936"/>
        <v>0</v>
      </c>
      <c r="W778" s="220">
        <f t="shared" si="24"/>
        <v>0</v>
      </c>
      <c r="X778" s="220">
        <f t="shared" ref="X778:Y778" si="1937">SUM(X779:X785)</f>
        <v>0</v>
      </c>
      <c r="Y778" s="220">
        <f t="shared" si="1937"/>
        <v>0</v>
      </c>
      <c r="Z778" s="220">
        <f t="shared" si="26"/>
        <v>0</v>
      </c>
      <c r="AA778" s="220">
        <f t="shared" ref="AA778:AB778" si="1938">SUM(AA779:AA785)</f>
        <v>0</v>
      </c>
      <c r="AB778" s="220">
        <f t="shared" si="1938"/>
        <v>0</v>
      </c>
      <c r="AC778" s="220">
        <f t="shared" si="28"/>
        <v>71.04282</v>
      </c>
      <c r="AD778" s="220">
        <f t="shared" ref="AD778:AE778" si="1939">SUM(AD779:AD785)</f>
        <v>71.04282</v>
      </c>
      <c r="AE778" s="220">
        <f t="shared" si="1939"/>
        <v>0</v>
      </c>
      <c r="AF778" s="220">
        <f t="shared" si="30"/>
        <v>550.1</v>
      </c>
      <c r="AG778" s="224">
        <f t="shared" ref="AG778:AH778" si="1940">SUM(AG779:AG785)</f>
        <v>0</v>
      </c>
      <c r="AH778" s="224">
        <f t="shared" si="1940"/>
        <v>550.1</v>
      </c>
      <c r="AI778" s="225"/>
      <c r="AJ778" s="226">
        <f t="shared" si="32"/>
        <v>388</v>
      </c>
      <c r="AK778" s="224">
        <f t="shared" ref="AK778:AL778" si="1941">SUM(AK779:AK785)</f>
        <v>0</v>
      </c>
      <c r="AL778" s="224">
        <f t="shared" si="1941"/>
        <v>388</v>
      </c>
      <c r="AM778" s="224"/>
    </row>
    <row r="779" ht="15.75" hidden="1" customHeight="1" outlineLevel="2">
      <c r="A779" s="227"/>
      <c r="B779" s="116"/>
      <c r="C779" s="229"/>
      <c r="D779" s="230">
        <v>2015.0</v>
      </c>
      <c r="E779" s="275">
        <f t="shared" ref="E779:E785" si="1943">SUM(F779:G779)</f>
        <v>59.6</v>
      </c>
      <c r="F779" s="275">
        <f t="shared" ref="F779:G779" si="1942">I779+L779+O779+R779+U779+X779+AA779+AD779+AK779+AG779</f>
        <v>0</v>
      </c>
      <c r="G779" s="275">
        <f t="shared" si="1942"/>
        <v>59.6</v>
      </c>
      <c r="H779" s="232">
        <f t="shared" si="1931"/>
        <v>0</v>
      </c>
      <c r="I779" s="227"/>
      <c r="J779" s="227"/>
      <c r="K779" s="232">
        <f t="shared" si="1792"/>
        <v>0</v>
      </c>
      <c r="L779" s="227"/>
      <c r="M779" s="227"/>
      <c r="N779" s="232">
        <f t="shared" si="18"/>
        <v>0</v>
      </c>
      <c r="O779" s="227"/>
      <c r="P779" s="227"/>
      <c r="Q779" s="232">
        <f t="shared" si="20"/>
        <v>0</v>
      </c>
      <c r="R779" s="227"/>
      <c r="S779" s="227"/>
      <c r="T779" s="232">
        <f t="shared" si="22"/>
        <v>0</v>
      </c>
      <c r="U779" s="227"/>
      <c r="V779" s="227"/>
      <c r="W779" s="232">
        <f t="shared" si="24"/>
        <v>0</v>
      </c>
      <c r="X779" s="227"/>
      <c r="Y779" s="227"/>
      <c r="Z779" s="232">
        <f t="shared" si="26"/>
        <v>0</v>
      </c>
      <c r="AA779" s="227"/>
      <c r="AB779" s="227"/>
      <c r="AC779" s="232">
        <f t="shared" si="28"/>
        <v>0</v>
      </c>
      <c r="AD779" s="227"/>
      <c r="AE779" s="227"/>
      <c r="AF779" s="232">
        <f t="shared" si="30"/>
        <v>27.2</v>
      </c>
      <c r="AG779" s="227"/>
      <c r="AH779" s="234">
        <v>27.2</v>
      </c>
      <c r="AI779" s="92"/>
      <c r="AJ779" s="232">
        <f t="shared" si="32"/>
        <v>32.4</v>
      </c>
      <c r="AK779" s="227"/>
      <c r="AL779" s="234">
        <v>32.4</v>
      </c>
      <c r="AM779" s="227"/>
    </row>
    <row r="780" ht="15.75" hidden="1" customHeight="1" outlineLevel="2">
      <c r="A780" s="227"/>
      <c r="B780" s="116"/>
      <c r="C780" s="229"/>
      <c r="D780" s="230">
        <v>2016.0</v>
      </c>
      <c r="E780" s="275">
        <f t="shared" si="1943"/>
        <v>17.7</v>
      </c>
      <c r="F780" s="275">
        <f t="shared" ref="F780:G780" si="1944">I780+L780+O780+R780+U780+X780+AA780+AD780+AK780+AG780</f>
        <v>0</v>
      </c>
      <c r="G780" s="275">
        <f t="shared" si="1944"/>
        <v>17.7</v>
      </c>
      <c r="H780" s="232">
        <f t="shared" si="1931"/>
        <v>0</v>
      </c>
      <c r="I780" s="227"/>
      <c r="J780" s="227"/>
      <c r="K780" s="232">
        <f t="shared" si="1792"/>
        <v>0</v>
      </c>
      <c r="L780" s="227"/>
      <c r="M780" s="227"/>
      <c r="N780" s="232">
        <f t="shared" si="18"/>
        <v>0</v>
      </c>
      <c r="O780" s="227"/>
      <c r="P780" s="227"/>
      <c r="Q780" s="232">
        <f t="shared" si="20"/>
        <v>0</v>
      </c>
      <c r="R780" s="227"/>
      <c r="S780" s="227"/>
      <c r="T780" s="232">
        <f t="shared" si="22"/>
        <v>0</v>
      </c>
      <c r="U780" s="227"/>
      <c r="V780" s="227"/>
      <c r="W780" s="232">
        <f t="shared" si="24"/>
        <v>0</v>
      </c>
      <c r="X780" s="227"/>
      <c r="Y780" s="227"/>
      <c r="Z780" s="232">
        <f t="shared" si="26"/>
        <v>0</v>
      </c>
      <c r="AA780" s="227"/>
      <c r="AB780" s="227"/>
      <c r="AC780" s="232">
        <f t="shared" si="28"/>
        <v>0</v>
      </c>
      <c r="AD780" s="227"/>
      <c r="AE780" s="227"/>
      <c r="AF780" s="232">
        <f t="shared" si="30"/>
        <v>6.2</v>
      </c>
      <c r="AG780" s="227"/>
      <c r="AH780" s="234">
        <v>6.2</v>
      </c>
      <c r="AI780" s="92"/>
      <c r="AJ780" s="232">
        <f t="shared" si="32"/>
        <v>11.5</v>
      </c>
      <c r="AK780" s="227"/>
      <c r="AL780" s="234">
        <v>11.5</v>
      </c>
      <c r="AM780" s="227"/>
    </row>
    <row r="781" ht="15.75" hidden="1" customHeight="1" outlineLevel="2">
      <c r="A781" s="227"/>
      <c r="B781" s="116"/>
      <c r="C781" s="229"/>
      <c r="D781" s="230">
        <v>2017.0</v>
      </c>
      <c r="E781" s="275">
        <f t="shared" si="1943"/>
        <v>63.2</v>
      </c>
      <c r="F781" s="275">
        <f t="shared" ref="F781:G781" si="1945">I781+L781+O781+R781+U781+X781+AA781+AD781+AK781+AG781</f>
        <v>0</v>
      </c>
      <c r="G781" s="275">
        <f t="shared" si="1945"/>
        <v>63.2</v>
      </c>
      <c r="H781" s="232">
        <f t="shared" si="1931"/>
        <v>0</v>
      </c>
      <c r="I781" s="227"/>
      <c r="J781" s="227"/>
      <c r="K781" s="232">
        <f t="shared" si="1792"/>
        <v>0</v>
      </c>
      <c r="L781" s="227"/>
      <c r="M781" s="227"/>
      <c r="N781" s="232">
        <f t="shared" si="18"/>
        <v>0</v>
      </c>
      <c r="O781" s="227"/>
      <c r="P781" s="227"/>
      <c r="Q781" s="232">
        <f t="shared" si="20"/>
        <v>0</v>
      </c>
      <c r="R781" s="227"/>
      <c r="S781" s="227"/>
      <c r="T781" s="232">
        <f t="shared" si="22"/>
        <v>0</v>
      </c>
      <c r="U781" s="227"/>
      <c r="V781" s="227"/>
      <c r="W781" s="232">
        <f t="shared" si="24"/>
        <v>0</v>
      </c>
      <c r="X781" s="227"/>
      <c r="Y781" s="227"/>
      <c r="Z781" s="232">
        <f t="shared" si="26"/>
        <v>0</v>
      </c>
      <c r="AA781" s="227"/>
      <c r="AB781" s="227"/>
      <c r="AC781" s="232">
        <f t="shared" si="28"/>
        <v>0</v>
      </c>
      <c r="AD781" s="227"/>
      <c r="AE781" s="227"/>
      <c r="AF781" s="232">
        <f t="shared" si="30"/>
        <v>0</v>
      </c>
      <c r="AG781" s="227"/>
      <c r="AH781" s="227"/>
      <c r="AI781" s="92"/>
      <c r="AJ781" s="232">
        <f t="shared" si="32"/>
        <v>63.2</v>
      </c>
      <c r="AK781" s="227"/>
      <c r="AL781" s="234">
        <v>63.2</v>
      </c>
      <c r="AM781" s="227"/>
    </row>
    <row r="782" ht="15.75" hidden="1" customHeight="1" outlineLevel="2">
      <c r="A782" s="227"/>
      <c r="B782" s="116"/>
      <c r="C782" s="229"/>
      <c r="D782" s="230">
        <v>2018.0</v>
      </c>
      <c r="E782" s="275">
        <f t="shared" si="1943"/>
        <v>185.38954</v>
      </c>
      <c r="F782" s="275">
        <f t="shared" ref="F782:G782" si="1946">I782+L782+O782+R782+U782+X782+AA782+AD782+AK782+AG782</f>
        <v>68.38954</v>
      </c>
      <c r="G782" s="275">
        <f t="shared" si="1946"/>
        <v>117</v>
      </c>
      <c r="H782" s="232">
        <f t="shared" si="1931"/>
        <v>0</v>
      </c>
      <c r="I782" s="227"/>
      <c r="J782" s="227"/>
      <c r="K782" s="232">
        <f t="shared" si="1792"/>
        <v>0</v>
      </c>
      <c r="L782" s="227"/>
      <c r="M782" s="227"/>
      <c r="N782" s="232">
        <f t="shared" si="18"/>
        <v>0</v>
      </c>
      <c r="O782" s="227"/>
      <c r="P782" s="227"/>
      <c r="Q782" s="232">
        <f t="shared" si="20"/>
        <v>0</v>
      </c>
      <c r="R782" s="227"/>
      <c r="S782" s="227"/>
      <c r="T782" s="232">
        <f t="shared" si="22"/>
        <v>0</v>
      </c>
      <c r="U782" s="227"/>
      <c r="V782" s="227"/>
      <c r="W782" s="232">
        <f t="shared" si="24"/>
        <v>0</v>
      </c>
      <c r="X782" s="227"/>
      <c r="Y782" s="227"/>
      <c r="Z782" s="232">
        <f t="shared" si="26"/>
        <v>0</v>
      </c>
      <c r="AA782" s="227"/>
      <c r="AB782" s="227"/>
      <c r="AC782" s="233">
        <f t="shared" si="28"/>
        <v>68.38954</v>
      </c>
      <c r="AD782" s="234">
        <v>68.38954</v>
      </c>
      <c r="AE782" s="227"/>
      <c r="AF782" s="232">
        <f t="shared" si="30"/>
        <v>50</v>
      </c>
      <c r="AG782" s="227"/>
      <c r="AH782" s="234">
        <v>50.0</v>
      </c>
      <c r="AI782" s="92"/>
      <c r="AJ782" s="232">
        <f t="shared" si="32"/>
        <v>67</v>
      </c>
      <c r="AK782" s="227"/>
      <c r="AL782" s="234">
        <v>67.0</v>
      </c>
      <c r="AM782" s="227"/>
    </row>
    <row r="783" ht="15.75" hidden="1" customHeight="1" outlineLevel="2">
      <c r="A783" s="227"/>
      <c r="B783" s="116"/>
      <c r="C783" s="229"/>
      <c r="D783" s="230">
        <v>2019.0</v>
      </c>
      <c r="E783" s="275">
        <f t="shared" si="1943"/>
        <v>181.65328</v>
      </c>
      <c r="F783" s="275">
        <f t="shared" ref="F783:G783" si="1947">I783+L783+O783+R783+U783+X783+AA783+AD783+AK783+AG783</f>
        <v>2.65328</v>
      </c>
      <c r="G783" s="275">
        <f t="shared" si="1947"/>
        <v>179</v>
      </c>
      <c r="H783" s="232">
        <f t="shared" si="1931"/>
        <v>0</v>
      </c>
      <c r="I783" s="227"/>
      <c r="J783" s="227"/>
      <c r="K783" s="232">
        <f t="shared" si="1792"/>
        <v>0</v>
      </c>
      <c r="L783" s="227"/>
      <c r="M783" s="227"/>
      <c r="N783" s="232">
        <f t="shared" si="18"/>
        <v>0</v>
      </c>
      <c r="O783" s="227"/>
      <c r="P783" s="227"/>
      <c r="Q783" s="232">
        <f t="shared" si="20"/>
        <v>0</v>
      </c>
      <c r="R783" s="227"/>
      <c r="S783" s="227"/>
      <c r="T783" s="232">
        <f t="shared" si="22"/>
        <v>0</v>
      </c>
      <c r="U783" s="227"/>
      <c r="V783" s="227"/>
      <c r="W783" s="232">
        <f t="shared" si="24"/>
        <v>0</v>
      </c>
      <c r="X783" s="227"/>
      <c r="Y783" s="227"/>
      <c r="Z783" s="232">
        <f t="shared" si="26"/>
        <v>0</v>
      </c>
      <c r="AA783" s="227"/>
      <c r="AB783" s="227"/>
      <c r="AC783" s="233">
        <f t="shared" si="28"/>
        <v>2.65328</v>
      </c>
      <c r="AD783" s="234">
        <v>2.65328</v>
      </c>
      <c r="AE783" s="227"/>
      <c r="AF783" s="232">
        <f t="shared" si="30"/>
        <v>0.2</v>
      </c>
      <c r="AG783" s="227"/>
      <c r="AH783" s="234">
        <v>0.2</v>
      </c>
      <c r="AI783" s="92"/>
      <c r="AJ783" s="232">
        <f t="shared" si="32"/>
        <v>178.8</v>
      </c>
      <c r="AK783" s="227"/>
      <c r="AL783" s="234">
        <v>178.8</v>
      </c>
      <c r="AM783" s="227"/>
    </row>
    <row r="784" ht="15.75" hidden="1" customHeight="1" outlineLevel="2">
      <c r="A784" s="227"/>
      <c r="B784" s="116"/>
      <c r="C784" s="229"/>
      <c r="D784" s="230">
        <v>2020.0</v>
      </c>
      <c r="E784" s="275">
        <f t="shared" si="1943"/>
        <v>501.6</v>
      </c>
      <c r="F784" s="275">
        <f t="shared" ref="F784:G784" si="1948">I784+L784+O784+R784+U784+X784+AA784+AD784+AK784+AG784</f>
        <v>0</v>
      </c>
      <c r="G784" s="275">
        <f t="shared" si="1948"/>
        <v>501.6</v>
      </c>
      <c r="H784" s="232"/>
      <c r="I784" s="227"/>
      <c r="J784" s="227"/>
      <c r="K784" s="232">
        <f t="shared" si="1792"/>
        <v>0</v>
      </c>
      <c r="L784" s="227"/>
      <c r="M784" s="227"/>
      <c r="N784" s="232">
        <f t="shared" si="18"/>
        <v>0</v>
      </c>
      <c r="O784" s="227"/>
      <c r="P784" s="227"/>
      <c r="Q784" s="232">
        <f t="shared" si="20"/>
        <v>0</v>
      </c>
      <c r="R784" s="227"/>
      <c r="S784" s="227"/>
      <c r="T784" s="232">
        <f t="shared" si="22"/>
        <v>0</v>
      </c>
      <c r="U784" s="227"/>
      <c r="V784" s="227"/>
      <c r="W784" s="232">
        <f t="shared" si="24"/>
        <v>0</v>
      </c>
      <c r="X784" s="227"/>
      <c r="Y784" s="227"/>
      <c r="Z784" s="232">
        <f t="shared" si="26"/>
        <v>0</v>
      </c>
      <c r="AA784" s="227"/>
      <c r="AB784" s="227"/>
      <c r="AC784" s="232">
        <f t="shared" si="28"/>
        <v>0</v>
      </c>
      <c r="AD784" s="227"/>
      <c r="AE784" s="227"/>
      <c r="AF784" s="232">
        <f t="shared" si="30"/>
        <v>466.5</v>
      </c>
      <c r="AG784" s="227"/>
      <c r="AH784" s="234">
        <v>466.5</v>
      </c>
      <c r="AI784" s="92"/>
      <c r="AJ784" s="232">
        <f t="shared" si="32"/>
        <v>35.1</v>
      </c>
      <c r="AK784" s="227"/>
      <c r="AL784" s="234">
        <v>35.1</v>
      </c>
      <c r="AM784" s="227"/>
    </row>
    <row r="785" ht="15.75" hidden="1" customHeight="1" outlineLevel="2">
      <c r="A785" s="227"/>
      <c r="B785" s="116"/>
      <c r="C785" s="229"/>
      <c r="D785" s="236">
        <v>2021.0</v>
      </c>
      <c r="E785" s="275">
        <f t="shared" si="1943"/>
        <v>0</v>
      </c>
      <c r="F785" s="275">
        <f t="shared" ref="F785:G785" si="1949">I785+L785+O785+R785+U785+X785+AA785+AD785+AK785+AG785</f>
        <v>0</v>
      </c>
      <c r="G785" s="275">
        <f t="shared" si="1949"/>
        <v>0</v>
      </c>
      <c r="H785" s="232">
        <f t="shared" ref="H785:H831" si="1951">I785+J785</f>
        <v>0</v>
      </c>
      <c r="I785" s="227"/>
      <c r="J785" s="227"/>
      <c r="K785" s="232">
        <f t="shared" si="1792"/>
        <v>0</v>
      </c>
      <c r="L785" s="227"/>
      <c r="M785" s="227"/>
      <c r="N785" s="232">
        <f t="shared" si="18"/>
        <v>0</v>
      </c>
      <c r="O785" s="227"/>
      <c r="P785" s="227"/>
      <c r="Q785" s="232">
        <f t="shared" si="20"/>
        <v>0</v>
      </c>
      <c r="R785" s="227"/>
      <c r="S785" s="227"/>
      <c r="T785" s="232">
        <f t="shared" si="22"/>
        <v>0</v>
      </c>
      <c r="U785" s="227"/>
      <c r="V785" s="227"/>
      <c r="W785" s="232">
        <f t="shared" si="24"/>
        <v>0</v>
      </c>
      <c r="X785" s="227"/>
      <c r="Y785" s="227"/>
      <c r="Z785" s="232">
        <f t="shared" si="26"/>
        <v>0</v>
      </c>
      <c r="AA785" s="227"/>
      <c r="AB785" s="227"/>
      <c r="AC785" s="232">
        <f t="shared" si="28"/>
        <v>0</v>
      </c>
      <c r="AD785" s="227"/>
      <c r="AE785" s="227"/>
      <c r="AF785" s="232">
        <f t="shared" si="30"/>
        <v>0</v>
      </c>
      <c r="AG785" s="227"/>
      <c r="AH785" s="234"/>
      <c r="AI785" s="92"/>
      <c r="AJ785" s="232">
        <f t="shared" si="32"/>
        <v>0</v>
      </c>
      <c r="AK785" s="227"/>
      <c r="AL785" s="234"/>
      <c r="AM785" s="227"/>
    </row>
    <row r="786" ht="15.75" hidden="1" customHeight="1" outlineLevel="1" collapsed="1">
      <c r="A786" s="220">
        <v>91.0</v>
      </c>
      <c r="B786" s="274" t="s">
        <v>597</v>
      </c>
      <c r="C786" s="220" t="s">
        <v>598</v>
      </c>
      <c r="D786" s="220"/>
      <c r="E786" s="223">
        <f t="shared" ref="E786:G786" si="1950">SUM(E787:E793)</f>
        <v>3401.25848</v>
      </c>
      <c r="F786" s="223">
        <f t="shared" si="1950"/>
        <v>2194.35848</v>
      </c>
      <c r="G786" s="223">
        <f t="shared" si="1950"/>
        <v>1206.9</v>
      </c>
      <c r="H786" s="220">
        <f t="shared" si="1951"/>
        <v>137.519</v>
      </c>
      <c r="I786" s="220">
        <f t="shared" ref="I786:J786" si="1952">SUM(I787:I793)</f>
        <v>137.519</v>
      </c>
      <c r="J786" s="220">
        <f t="shared" si="1952"/>
        <v>0</v>
      </c>
      <c r="K786" s="220">
        <f t="shared" si="1792"/>
        <v>175.85133</v>
      </c>
      <c r="L786" s="220">
        <f t="shared" ref="L786:M786" si="1953">SUM(L787:L793)</f>
        <v>175.85133</v>
      </c>
      <c r="M786" s="220">
        <f t="shared" si="1953"/>
        <v>0</v>
      </c>
      <c r="N786" s="220">
        <f t="shared" si="18"/>
        <v>0</v>
      </c>
      <c r="O786" s="220">
        <f t="shared" ref="O786:P786" si="1954">SUM(O787:O793)</f>
        <v>0</v>
      </c>
      <c r="P786" s="220">
        <f t="shared" si="1954"/>
        <v>0</v>
      </c>
      <c r="Q786" s="220">
        <f t="shared" si="20"/>
        <v>758.69013</v>
      </c>
      <c r="R786" s="220">
        <f t="shared" ref="R786:S786" si="1955">SUM(R787:R793)</f>
        <v>758.69013</v>
      </c>
      <c r="S786" s="220">
        <f t="shared" si="1955"/>
        <v>0</v>
      </c>
      <c r="T786" s="220">
        <f t="shared" si="22"/>
        <v>1.77</v>
      </c>
      <c r="U786" s="220">
        <f t="shared" ref="U786:V786" si="1956">SUM(U787:U793)</f>
        <v>1.77</v>
      </c>
      <c r="V786" s="220">
        <f t="shared" si="1956"/>
        <v>0</v>
      </c>
      <c r="W786" s="220">
        <f t="shared" si="24"/>
        <v>0</v>
      </c>
      <c r="X786" s="220">
        <f t="shared" ref="X786:Y786" si="1957">SUM(X787:X793)</f>
        <v>0</v>
      </c>
      <c r="Y786" s="220">
        <f t="shared" si="1957"/>
        <v>0</v>
      </c>
      <c r="Z786" s="220">
        <f t="shared" si="26"/>
        <v>0</v>
      </c>
      <c r="AA786" s="220">
        <f t="shared" ref="AA786:AB786" si="1958">SUM(AA787:AA793)</f>
        <v>0</v>
      </c>
      <c r="AB786" s="220">
        <f t="shared" si="1958"/>
        <v>0</v>
      </c>
      <c r="AC786" s="220">
        <f t="shared" si="28"/>
        <v>71.04387</v>
      </c>
      <c r="AD786" s="220">
        <f t="shared" ref="AD786:AE786" si="1959">SUM(AD787:AD793)</f>
        <v>71.04387</v>
      </c>
      <c r="AE786" s="220">
        <f t="shared" si="1959"/>
        <v>0</v>
      </c>
      <c r="AF786" s="220">
        <f t="shared" si="30"/>
        <v>1500.58415</v>
      </c>
      <c r="AG786" s="224">
        <f t="shared" ref="AG786:AH786" si="1960">SUM(AG787:AG793)</f>
        <v>978.48415</v>
      </c>
      <c r="AH786" s="224">
        <f t="shared" si="1960"/>
        <v>522.1</v>
      </c>
      <c r="AI786" s="225"/>
      <c r="AJ786" s="226">
        <f t="shared" si="32"/>
        <v>755.8</v>
      </c>
      <c r="AK786" s="224">
        <f t="shared" ref="AK786:AL786" si="1961">SUM(AK787:AK793)</f>
        <v>71</v>
      </c>
      <c r="AL786" s="224">
        <f t="shared" si="1961"/>
        <v>684.8</v>
      </c>
      <c r="AM786" s="224"/>
    </row>
    <row r="787" ht="15.75" hidden="1" customHeight="1" outlineLevel="2">
      <c r="A787" s="227"/>
      <c r="B787" s="116"/>
      <c r="C787" s="229"/>
      <c r="D787" s="230">
        <v>2015.0</v>
      </c>
      <c r="E787" s="275">
        <f t="shared" ref="E787:E793" si="1963">SUM(F787:G787)</f>
        <v>249.319</v>
      </c>
      <c r="F787" s="275">
        <f t="shared" ref="F787:G787" si="1962">I787+L787+O787+R787+U787+X787+AA787+AD787+AK787+AG787</f>
        <v>137.519</v>
      </c>
      <c r="G787" s="275">
        <f t="shared" si="1962"/>
        <v>111.8</v>
      </c>
      <c r="H787" s="233">
        <f t="shared" si="1951"/>
        <v>137.519</v>
      </c>
      <c r="I787" s="234">
        <v>137.519</v>
      </c>
      <c r="J787" s="227"/>
      <c r="K787" s="232">
        <f t="shared" si="1792"/>
        <v>0</v>
      </c>
      <c r="L787" s="227"/>
      <c r="M787" s="227"/>
      <c r="N787" s="232">
        <f t="shared" si="18"/>
        <v>0</v>
      </c>
      <c r="O787" s="227"/>
      <c r="P787" s="227"/>
      <c r="Q787" s="232">
        <f t="shared" si="20"/>
        <v>0</v>
      </c>
      <c r="R787" s="227"/>
      <c r="S787" s="227"/>
      <c r="T787" s="232">
        <f t="shared" si="22"/>
        <v>0</v>
      </c>
      <c r="U787" s="227"/>
      <c r="V787" s="227"/>
      <c r="W787" s="232">
        <f t="shared" si="24"/>
        <v>0</v>
      </c>
      <c r="X787" s="227"/>
      <c r="Y787" s="227"/>
      <c r="Z787" s="232">
        <f t="shared" si="26"/>
        <v>0</v>
      </c>
      <c r="AA787" s="227"/>
      <c r="AB787" s="227"/>
      <c r="AC787" s="232">
        <f t="shared" si="28"/>
        <v>0</v>
      </c>
      <c r="AD787" s="227"/>
      <c r="AE787" s="227"/>
      <c r="AF787" s="232">
        <f t="shared" si="30"/>
        <v>96.6</v>
      </c>
      <c r="AG787" s="227"/>
      <c r="AH787" s="234">
        <v>96.6</v>
      </c>
      <c r="AI787" s="92"/>
      <c r="AJ787" s="232">
        <f t="shared" si="32"/>
        <v>15.2</v>
      </c>
      <c r="AK787" s="227"/>
      <c r="AL787" s="234">
        <v>15.2</v>
      </c>
      <c r="AM787" s="227"/>
    </row>
    <row r="788" ht="15.75" hidden="1" customHeight="1" outlineLevel="2">
      <c r="A788" s="227"/>
      <c r="B788" s="116"/>
      <c r="C788" s="229"/>
      <c r="D788" s="230">
        <v>2016.0</v>
      </c>
      <c r="E788" s="275">
        <f t="shared" si="1963"/>
        <v>33.6</v>
      </c>
      <c r="F788" s="275">
        <f t="shared" ref="F788:G788" si="1964">I788+L788+O788+R788+U788+X788+AA788+AD788+AK788+AG788</f>
        <v>0</v>
      </c>
      <c r="G788" s="275">
        <f t="shared" si="1964"/>
        <v>33.6</v>
      </c>
      <c r="H788" s="232">
        <f t="shared" si="1951"/>
        <v>0</v>
      </c>
      <c r="I788" s="227"/>
      <c r="J788" s="227"/>
      <c r="K788" s="232">
        <f t="shared" si="1792"/>
        <v>0</v>
      </c>
      <c r="L788" s="227"/>
      <c r="M788" s="227"/>
      <c r="N788" s="232">
        <f t="shared" si="18"/>
        <v>0</v>
      </c>
      <c r="O788" s="227"/>
      <c r="P788" s="227"/>
      <c r="Q788" s="232">
        <f t="shared" si="20"/>
        <v>0</v>
      </c>
      <c r="R788" s="227"/>
      <c r="S788" s="227"/>
      <c r="T788" s="232">
        <f t="shared" si="22"/>
        <v>0</v>
      </c>
      <c r="U788" s="227"/>
      <c r="V788" s="227"/>
      <c r="W788" s="232">
        <f t="shared" si="24"/>
        <v>0</v>
      </c>
      <c r="X788" s="227"/>
      <c r="Y788" s="227"/>
      <c r="Z788" s="232">
        <f t="shared" si="26"/>
        <v>0</v>
      </c>
      <c r="AA788" s="227"/>
      <c r="AB788" s="227"/>
      <c r="AC788" s="232">
        <f t="shared" si="28"/>
        <v>0</v>
      </c>
      <c r="AD788" s="227"/>
      <c r="AE788" s="227"/>
      <c r="AF788" s="232">
        <f t="shared" si="30"/>
        <v>0</v>
      </c>
      <c r="AG788" s="227"/>
      <c r="AH788" s="227"/>
      <c r="AI788" s="92"/>
      <c r="AJ788" s="232">
        <f t="shared" si="32"/>
        <v>33.6</v>
      </c>
      <c r="AK788" s="227"/>
      <c r="AL788" s="234">
        <v>33.6</v>
      </c>
      <c r="AM788" s="227"/>
    </row>
    <row r="789" ht="15.75" hidden="1" customHeight="1" outlineLevel="2">
      <c r="A789" s="227"/>
      <c r="B789" s="116"/>
      <c r="C789" s="229"/>
      <c r="D789" s="230">
        <v>2017.0</v>
      </c>
      <c r="E789" s="275">
        <f t="shared" si="1963"/>
        <v>482.637</v>
      </c>
      <c r="F789" s="275">
        <f t="shared" ref="F789:G789" si="1965">I789+L789+O789+R789+U789+X789+AA789+AD789+AK789+AG789</f>
        <v>310.837</v>
      </c>
      <c r="G789" s="275">
        <f t="shared" si="1965"/>
        <v>171.8</v>
      </c>
      <c r="H789" s="232">
        <f t="shared" si="1951"/>
        <v>0</v>
      </c>
      <c r="I789" s="227"/>
      <c r="J789" s="227"/>
      <c r="K789" s="232">
        <f t="shared" si="1792"/>
        <v>121</v>
      </c>
      <c r="L789" s="234">
        <v>121.0</v>
      </c>
      <c r="M789" s="227"/>
      <c r="N789" s="232">
        <f t="shared" si="18"/>
        <v>0</v>
      </c>
      <c r="O789" s="227"/>
      <c r="P789" s="227"/>
      <c r="Q789" s="233">
        <f t="shared" si="20"/>
        <v>98.093</v>
      </c>
      <c r="R789" s="234">
        <v>98.093</v>
      </c>
      <c r="S789" s="227"/>
      <c r="T789" s="233">
        <f t="shared" si="22"/>
        <v>1.77</v>
      </c>
      <c r="U789" s="234">
        <v>1.77</v>
      </c>
      <c r="V789" s="227"/>
      <c r="W789" s="232">
        <f t="shared" si="24"/>
        <v>0</v>
      </c>
      <c r="X789" s="227"/>
      <c r="Y789" s="227"/>
      <c r="Z789" s="232">
        <f t="shared" si="26"/>
        <v>0</v>
      </c>
      <c r="AA789" s="227"/>
      <c r="AB789" s="227"/>
      <c r="AC789" s="232">
        <f t="shared" si="28"/>
        <v>0</v>
      </c>
      <c r="AD789" s="227"/>
      <c r="AE789" s="227"/>
      <c r="AF789" s="233">
        <f t="shared" si="30"/>
        <v>158.874</v>
      </c>
      <c r="AG789" s="234">
        <v>89.974</v>
      </c>
      <c r="AH789" s="234">
        <v>68.9</v>
      </c>
      <c r="AI789" s="280" t="s">
        <v>599</v>
      </c>
      <c r="AJ789" s="232">
        <f t="shared" si="32"/>
        <v>102.9</v>
      </c>
      <c r="AK789" s="227"/>
      <c r="AL789" s="234">
        <v>102.9</v>
      </c>
      <c r="AM789" s="227"/>
    </row>
    <row r="790" ht="15.75" hidden="1" customHeight="1" outlineLevel="2">
      <c r="A790" s="227"/>
      <c r="B790" s="116"/>
      <c r="C790" s="229"/>
      <c r="D790" s="230">
        <v>2018.0</v>
      </c>
      <c r="E790" s="275">
        <f t="shared" si="1963"/>
        <v>444.78316</v>
      </c>
      <c r="F790" s="275">
        <f t="shared" ref="F790:G790" si="1966">I790+L790+O790+R790+U790+X790+AA790+AD790+AK790+AG790</f>
        <v>91.68316</v>
      </c>
      <c r="G790" s="275">
        <f t="shared" si="1966"/>
        <v>353.1</v>
      </c>
      <c r="H790" s="232">
        <f t="shared" si="1951"/>
        <v>0</v>
      </c>
      <c r="I790" s="227"/>
      <c r="J790" s="227"/>
      <c r="K790" s="232">
        <f t="shared" si="1792"/>
        <v>0</v>
      </c>
      <c r="L790" s="227"/>
      <c r="M790" s="227"/>
      <c r="N790" s="232">
        <f t="shared" si="18"/>
        <v>0</v>
      </c>
      <c r="O790" s="227"/>
      <c r="P790" s="227"/>
      <c r="Q790" s="232">
        <f t="shared" si="20"/>
        <v>0</v>
      </c>
      <c r="R790" s="227"/>
      <c r="S790" s="227"/>
      <c r="T790" s="232">
        <f t="shared" si="22"/>
        <v>0</v>
      </c>
      <c r="U790" s="227"/>
      <c r="V790" s="227"/>
      <c r="W790" s="232">
        <f t="shared" si="24"/>
        <v>0</v>
      </c>
      <c r="X790" s="227"/>
      <c r="Y790" s="227"/>
      <c r="Z790" s="232">
        <f t="shared" si="26"/>
        <v>0</v>
      </c>
      <c r="AA790" s="227"/>
      <c r="AB790" s="227"/>
      <c r="AC790" s="233">
        <f t="shared" si="28"/>
        <v>20.68316</v>
      </c>
      <c r="AD790" s="234">
        <v>20.68316</v>
      </c>
      <c r="AE790" s="227"/>
      <c r="AF790" s="232">
        <f t="shared" si="30"/>
        <v>67.4</v>
      </c>
      <c r="AG790" s="227"/>
      <c r="AH790" s="234">
        <v>67.4</v>
      </c>
      <c r="AI790" s="92"/>
      <c r="AJ790" s="233">
        <f t="shared" si="32"/>
        <v>356.7</v>
      </c>
      <c r="AK790" s="234">
        <v>71.0</v>
      </c>
      <c r="AL790" s="234">
        <v>285.7</v>
      </c>
      <c r="AM790" s="227"/>
    </row>
    <row r="791" ht="15.75" hidden="1" customHeight="1" outlineLevel="2">
      <c r="A791" s="227"/>
      <c r="B791" s="116"/>
      <c r="C791" s="229"/>
      <c r="D791" s="230">
        <v>2019.0</v>
      </c>
      <c r="E791" s="275">
        <f t="shared" si="1963"/>
        <v>1757.41932</v>
      </c>
      <c r="F791" s="275">
        <f t="shared" ref="F791:G791" si="1967">I791+L791+O791+R791+U791+X791+AA791+AD791+AK791+AG791</f>
        <v>1263.31932</v>
      </c>
      <c r="G791" s="275">
        <f t="shared" si="1967"/>
        <v>494.1</v>
      </c>
      <c r="H791" s="232">
        <f t="shared" si="1951"/>
        <v>0</v>
      </c>
      <c r="I791" s="227"/>
      <c r="J791" s="227"/>
      <c r="K791" s="233">
        <f t="shared" si="1792"/>
        <v>54.85133</v>
      </c>
      <c r="L791" s="234">
        <v>54.85133</v>
      </c>
      <c r="M791" s="227"/>
      <c r="N791" s="232">
        <f t="shared" si="18"/>
        <v>0</v>
      </c>
      <c r="O791" s="227"/>
      <c r="P791" s="227"/>
      <c r="Q791" s="233">
        <f t="shared" si="20"/>
        <v>480.59713</v>
      </c>
      <c r="R791" s="234">
        <v>480.59713</v>
      </c>
      <c r="S791" s="227"/>
      <c r="T791" s="232">
        <f t="shared" si="22"/>
        <v>0</v>
      </c>
      <c r="U791" s="227"/>
      <c r="V791" s="227"/>
      <c r="W791" s="232">
        <f t="shared" si="24"/>
        <v>0</v>
      </c>
      <c r="X791" s="227"/>
      <c r="Y791" s="227"/>
      <c r="Z791" s="232">
        <f t="shared" si="26"/>
        <v>0</v>
      </c>
      <c r="AA791" s="227"/>
      <c r="AB791" s="227"/>
      <c r="AC791" s="233">
        <f t="shared" si="28"/>
        <v>50.36071</v>
      </c>
      <c r="AD791" s="234">
        <v>50.36071</v>
      </c>
      <c r="AE791" s="227"/>
      <c r="AF791" s="233">
        <f t="shared" si="30"/>
        <v>943.71015</v>
      </c>
      <c r="AG791" s="234">
        <v>677.51015</v>
      </c>
      <c r="AH791" s="234">
        <v>266.2</v>
      </c>
      <c r="AI791" s="235" t="s">
        <v>238</v>
      </c>
      <c r="AJ791" s="232">
        <f t="shared" si="32"/>
        <v>227.9</v>
      </c>
      <c r="AK791" s="227"/>
      <c r="AL791" s="234">
        <v>227.9</v>
      </c>
      <c r="AM791" s="227"/>
    </row>
    <row r="792" ht="15.75" hidden="1" customHeight="1" outlineLevel="2">
      <c r="A792" s="227"/>
      <c r="B792" s="116"/>
      <c r="C792" s="229"/>
      <c r="D792" s="230">
        <v>2020.0</v>
      </c>
      <c r="E792" s="275">
        <f t="shared" si="1963"/>
        <v>414</v>
      </c>
      <c r="F792" s="275">
        <f t="shared" ref="F792:G792" si="1968">I792+L792+O792+R792+U792+X792+AA792+AD792+AK792+AG792</f>
        <v>391</v>
      </c>
      <c r="G792" s="275">
        <f t="shared" si="1968"/>
        <v>23</v>
      </c>
      <c r="H792" s="232">
        <f t="shared" si="1951"/>
        <v>0</v>
      </c>
      <c r="I792" s="227"/>
      <c r="J792" s="227"/>
      <c r="K792" s="232">
        <f t="shared" si="1792"/>
        <v>0</v>
      </c>
      <c r="L792" s="227"/>
      <c r="M792" s="227"/>
      <c r="N792" s="232">
        <f t="shared" si="18"/>
        <v>0</v>
      </c>
      <c r="O792" s="227"/>
      <c r="P792" s="227"/>
      <c r="Q792" s="232">
        <f t="shared" si="20"/>
        <v>180</v>
      </c>
      <c r="R792" s="234">
        <v>180.0</v>
      </c>
      <c r="S792" s="227"/>
      <c r="T792" s="232">
        <f t="shared" si="22"/>
        <v>0</v>
      </c>
      <c r="U792" s="227"/>
      <c r="V792" s="227"/>
      <c r="W792" s="232">
        <f t="shared" si="24"/>
        <v>0</v>
      </c>
      <c r="X792" s="227"/>
      <c r="Y792" s="227"/>
      <c r="Z792" s="232">
        <f t="shared" si="26"/>
        <v>0</v>
      </c>
      <c r="AA792" s="227"/>
      <c r="AB792" s="227"/>
      <c r="AC792" s="232">
        <f t="shared" si="28"/>
        <v>0</v>
      </c>
      <c r="AD792" s="227"/>
      <c r="AE792" s="227"/>
      <c r="AF792" s="232">
        <f t="shared" si="30"/>
        <v>234</v>
      </c>
      <c r="AG792" s="227">
        <f>194+17</f>
        <v>211</v>
      </c>
      <c r="AH792" s="234">
        <v>23.0</v>
      </c>
      <c r="AI792" s="235" t="s">
        <v>238</v>
      </c>
      <c r="AJ792" s="232">
        <f t="shared" si="32"/>
        <v>0</v>
      </c>
      <c r="AK792" s="227"/>
      <c r="AL792" s="234"/>
      <c r="AM792" s="227"/>
    </row>
    <row r="793" ht="15.75" hidden="1" customHeight="1" outlineLevel="2">
      <c r="A793" s="227"/>
      <c r="B793" s="116"/>
      <c r="C793" s="229"/>
      <c r="D793" s="236">
        <v>2021.0</v>
      </c>
      <c r="E793" s="275">
        <f t="shared" si="1963"/>
        <v>19.5</v>
      </c>
      <c r="F793" s="275">
        <f t="shared" ref="F793:G793" si="1969">I793+L793+O793+R793+U793+X793+AA793+AD793+AK793+AG793</f>
        <v>0</v>
      </c>
      <c r="G793" s="275">
        <f t="shared" si="1969"/>
        <v>19.5</v>
      </c>
      <c r="H793" s="232">
        <f t="shared" si="1951"/>
        <v>0</v>
      </c>
      <c r="I793" s="227"/>
      <c r="J793" s="227"/>
      <c r="K793" s="232">
        <f t="shared" si="1792"/>
        <v>0</v>
      </c>
      <c r="L793" s="227"/>
      <c r="M793" s="227"/>
      <c r="N793" s="232">
        <f t="shared" si="18"/>
        <v>0</v>
      </c>
      <c r="O793" s="227"/>
      <c r="P793" s="227"/>
      <c r="Q793" s="232">
        <f t="shared" si="20"/>
        <v>0</v>
      </c>
      <c r="R793" s="227"/>
      <c r="S793" s="227"/>
      <c r="T793" s="232">
        <f t="shared" si="22"/>
        <v>0</v>
      </c>
      <c r="U793" s="227"/>
      <c r="V793" s="227"/>
      <c r="W793" s="232">
        <f t="shared" si="24"/>
        <v>0</v>
      </c>
      <c r="X793" s="227"/>
      <c r="Y793" s="227"/>
      <c r="Z793" s="232">
        <f t="shared" si="26"/>
        <v>0</v>
      </c>
      <c r="AA793" s="227"/>
      <c r="AB793" s="227"/>
      <c r="AC793" s="232">
        <f t="shared" si="28"/>
        <v>0</v>
      </c>
      <c r="AD793" s="227"/>
      <c r="AE793" s="227"/>
      <c r="AF793" s="232">
        <f t="shared" si="30"/>
        <v>0</v>
      </c>
      <c r="AG793" s="227"/>
      <c r="AH793" s="234"/>
      <c r="AI793" s="92"/>
      <c r="AJ793" s="232">
        <f t="shared" si="32"/>
        <v>19.5</v>
      </c>
      <c r="AK793" s="227"/>
      <c r="AL793" s="234">
        <v>19.5</v>
      </c>
      <c r="AM793" s="227"/>
    </row>
    <row r="794" ht="15.75" hidden="1" customHeight="1" outlineLevel="1" collapsed="1">
      <c r="A794" s="220">
        <v>92.0</v>
      </c>
      <c r="B794" s="274" t="s">
        <v>600</v>
      </c>
      <c r="C794" s="220" t="s">
        <v>601</v>
      </c>
      <c r="D794" s="220"/>
      <c r="E794" s="223">
        <f t="shared" ref="E794:G794" si="1970">SUM(E795:E801)</f>
        <v>3433.14576</v>
      </c>
      <c r="F794" s="223">
        <f t="shared" si="1970"/>
        <v>1214.44576</v>
      </c>
      <c r="G794" s="223">
        <f t="shared" si="1970"/>
        <v>2218.7</v>
      </c>
      <c r="H794" s="220">
        <f t="shared" si="1951"/>
        <v>0</v>
      </c>
      <c r="I794" s="220">
        <f t="shared" ref="I794:J794" si="1971">SUM(I795:I801)</f>
        <v>0</v>
      </c>
      <c r="J794" s="220">
        <f t="shared" si="1971"/>
        <v>0</v>
      </c>
      <c r="K794" s="220">
        <f t="shared" si="1792"/>
        <v>518.62174</v>
      </c>
      <c r="L794" s="220">
        <f t="shared" ref="L794:M794" si="1972">SUM(L795:L801)</f>
        <v>518.62174</v>
      </c>
      <c r="M794" s="220">
        <f t="shared" si="1972"/>
        <v>0</v>
      </c>
      <c r="N794" s="220">
        <f t="shared" si="18"/>
        <v>0</v>
      </c>
      <c r="O794" s="220">
        <f t="shared" ref="O794:P794" si="1973">SUM(O795:O801)</f>
        <v>0</v>
      </c>
      <c r="P794" s="220">
        <f t="shared" si="1973"/>
        <v>0</v>
      </c>
      <c r="Q794" s="220">
        <f t="shared" si="20"/>
        <v>0</v>
      </c>
      <c r="R794" s="220">
        <f t="shared" ref="R794:S794" si="1974">SUM(R795:R801)</f>
        <v>0</v>
      </c>
      <c r="S794" s="220">
        <f t="shared" si="1974"/>
        <v>0</v>
      </c>
      <c r="T794" s="220">
        <f t="shared" si="22"/>
        <v>0</v>
      </c>
      <c r="U794" s="220">
        <f t="shared" ref="U794:V794" si="1975">SUM(U795:U801)</f>
        <v>0</v>
      </c>
      <c r="V794" s="220">
        <f t="shared" si="1975"/>
        <v>0</v>
      </c>
      <c r="W794" s="220">
        <f t="shared" si="24"/>
        <v>0</v>
      </c>
      <c r="X794" s="220">
        <f t="shared" ref="X794:Y794" si="1976">SUM(X795:X801)</f>
        <v>0</v>
      </c>
      <c r="Y794" s="220">
        <f t="shared" si="1976"/>
        <v>0</v>
      </c>
      <c r="Z794" s="220">
        <f t="shared" si="26"/>
        <v>119.67387</v>
      </c>
      <c r="AA794" s="220">
        <f t="shared" ref="AA794:AB794" si="1977">SUM(AA795:AA801)</f>
        <v>119.67387</v>
      </c>
      <c r="AB794" s="220">
        <f t="shared" si="1977"/>
        <v>0</v>
      </c>
      <c r="AC794" s="220">
        <f t="shared" si="28"/>
        <v>0</v>
      </c>
      <c r="AD794" s="220">
        <f t="shared" ref="AD794:AE794" si="1978">SUM(AD795:AD801)</f>
        <v>0</v>
      </c>
      <c r="AE794" s="220">
        <f t="shared" si="1978"/>
        <v>0</v>
      </c>
      <c r="AF794" s="220">
        <f t="shared" si="30"/>
        <v>1240.55015</v>
      </c>
      <c r="AG794" s="224">
        <f t="shared" ref="AG794:AH794" si="1979">SUM(AG795:AG801)</f>
        <v>576.15015</v>
      </c>
      <c r="AH794" s="224">
        <f t="shared" si="1979"/>
        <v>664.4</v>
      </c>
      <c r="AI794" s="225"/>
      <c r="AJ794" s="226">
        <f t="shared" si="32"/>
        <v>1554.3</v>
      </c>
      <c r="AK794" s="224">
        <f t="shared" ref="AK794:AL794" si="1980">SUM(AK795:AK801)</f>
        <v>0</v>
      </c>
      <c r="AL794" s="224">
        <f t="shared" si="1980"/>
        <v>1554.3</v>
      </c>
      <c r="AM794" s="224"/>
    </row>
    <row r="795" ht="15.75" hidden="1" customHeight="1" outlineLevel="2">
      <c r="A795" s="227"/>
      <c r="B795" s="116"/>
      <c r="C795" s="229"/>
      <c r="D795" s="230">
        <v>2015.0</v>
      </c>
      <c r="E795" s="275">
        <f t="shared" ref="E795:E801" si="1982">SUM(F795:G795)</f>
        <v>286.783</v>
      </c>
      <c r="F795" s="275">
        <f t="shared" ref="F795:G795" si="1981">I795+L795+O795+R795+U795+X795+AA795+AD795+AK795+AG795</f>
        <v>119.483</v>
      </c>
      <c r="G795" s="275">
        <f t="shared" si="1981"/>
        <v>167.3</v>
      </c>
      <c r="H795" s="232">
        <f t="shared" si="1951"/>
        <v>0</v>
      </c>
      <c r="I795" s="227"/>
      <c r="J795" s="227"/>
      <c r="K795" s="232">
        <f t="shared" si="1792"/>
        <v>0</v>
      </c>
      <c r="L795" s="227"/>
      <c r="M795" s="227"/>
      <c r="N795" s="232">
        <f t="shared" si="18"/>
        <v>0</v>
      </c>
      <c r="O795" s="227"/>
      <c r="P795" s="227"/>
      <c r="Q795" s="232">
        <f t="shared" si="20"/>
        <v>0</v>
      </c>
      <c r="R795" s="227"/>
      <c r="S795" s="227"/>
      <c r="T795" s="232">
        <f t="shared" si="22"/>
        <v>0</v>
      </c>
      <c r="U795" s="227"/>
      <c r="V795" s="227"/>
      <c r="W795" s="232">
        <f t="shared" si="24"/>
        <v>0</v>
      </c>
      <c r="X795" s="227"/>
      <c r="Y795" s="227"/>
      <c r="Z795" s="232">
        <f t="shared" si="26"/>
        <v>0</v>
      </c>
      <c r="AA795" s="227"/>
      <c r="AB795" s="227"/>
      <c r="AC795" s="232">
        <f t="shared" si="28"/>
        <v>0</v>
      </c>
      <c r="AD795" s="227"/>
      <c r="AE795" s="227"/>
      <c r="AF795" s="233">
        <f t="shared" si="30"/>
        <v>156.183</v>
      </c>
      <c r="AG795" s="234">
        <v>119.483</v>
      </c>
      <c r="AH795" s="234">
        <v>36.7</v>
      </c>
      <c r="AI795" s="235" t="s">
        <v>194</v>
      </c>
      <c r="AJ795" s="232">
        <f t="shared" si="32"/>
        <v>130.6</v>
      </c>
      <c r="AK795" s="227"/>
      <c r="AL795" s="234">
        <v>130.6</v>
      </c>
      <c r="AM795" s="227"/>
    </row>
    <row r="796" ht="15.75" hidden="1" customHeight="1" outlineLevel="2">
      <c r="A796" s="227"/>
      <c r="B796" s="116"/>
      <c r="C796" s="229"/>
      <c r="D796" s="230">
        <v>2016.0</v>
      </c>
      <c r="E796" s="275">
        <f t="shared" si="1982"/>
        <v>1077.3</v>
      </c>
      <c r="F796" s="275">
        <f t="shared" ref="F796:G796" si="1983">I796+L796+O796+R796+U796+X796+AA796+AD796+AK796+AG796</f>
        <v>0</v>
      </c>
      <c r="G796" s="275">
        <f t="shared" si="1983"/>
        <v>1077.3</v>
      </c>
      <c r="H796" s="232">
        <f t="shared" si="1951"/>
        <v>0</v>
      </c>
      <c r="I796" s="227"/>
      <c r="J796" s="227"/>
      <c r="K796" s="232">
        <f t="shared" si="1792"/>
        <v>0</v>
      </c>
      <c r="L796" s="227"/>
      <c r="M796" s="227"/>
      <c r="N796" s="232">
        <f t="shared" si="18"/>
        <v>0</v>
      </c>
      <c r="O796" s="227"/>
      <c r="P796" s="227"/>
      <c r="Q796" s="232">
        <f t="shared" si="20"/>
        <v>0</v>
      </c>
      <c r="R796" s="227"/>
      <c r="S796" s="227"/>
      <c r="T796" s="232">
        <f t="shared" si="22"/>
        <v>0</v>
      </c>
      <c r="U796" s="227"/>
      <c r="V796" s="227"/>
      <c r="W796" s="232">
        <f t="shared" si="24"/>
        <v>0</v>
      </c>
      <c r="X796" s="227"/>
      <c r="Y796" s="227"/>
      <c r="Z796" s="232">
        <f t="shared" si="26"/>
        <v>0</v>
      </c>
      <c r="AA796" s="227"/>
      <c r="AB796" s="227"/>
      <c r="AC796" s="232">
        <f t="shared" si="28"/>
        <v>0</v>
      </c>
      <c r="AD796" s="227"/>
      <c r="AE796" s="227"/>
      <c r="AF796" s="232">
        <f t="shared" si="30"/>
        <v>312.9</v>
      </c>
      <c r="AG796" s="227"/>
      <c r="AH796" s="234">
        <v>312.9</v>
      </c>
      <c r="AI796" s="92"/>
      <c r="AJ796" s="232">
        <f t="shared" si="32"/>
        <v>764.4</v>
      </c>
      <c r="AK796" s="227"/>
      <c r="AL796" s="234">
        <v>764.4</v>
      </c>
      <c r="AM796" s="227"/>
    </row>
    <row r="797" ht="15.75" hidden="1" customHeight="1" outlineLevel="2">
      <c r="A797" s="227"/>
      <c r="B797" s="116"/>
      <c r="C797" s="229"/>
      <c r="D797" s="230">
        <v>2017.0</v>
      </c>
      <c r="E797" s="275">
        <f t="shared" si="1982"/>
        <v>925.64102</v>
      </c>
      <c r="F797" s="275">
        <f t="shared" ref="F797:G797" si="1984">I797+L797+O797+R797+U797+X797+AA797+AD797+AK797+AG797</f>
        <v>576.34102</v>
      </c>
      <c r="G797" s="275">
        <f t="shared" si="1984"/>
        <v>349.3</v>
      </c>
      <c r="H797" s="232">
        <f t="shared" si="1951"/>
        <v>0</v>
      </c>
      <c r="I797" s="227"/>
      <c r="J797" s="227"/>
      <c r="K797" s="232">
        <f t="shared" si="1792"/>
        <v>0</v>
      </c>
      <c r="L797" s="227"/>
      <c r="M797" s="227"/>
      <c r="N797" s="232">
        <f t="shared" si="18"/>
        <v>0</v>
      </c>
      <c r="O797" s="227"/>
      <c r="P797" s="227"/>
      <c r="Q797" s="232">
        <f t="shared" si="20"/>
        <v>0</v>
      </c>
      <c r="R797" s="227"/>
      <c r="S797" s="227"/>
      <c r="T797" s="232">
        <f t="shared" si="22"/>
        <v>0</v>
      </c>
      <c r="U797" s="227"/>
      <c r="V797" s="227"/>
      <c r="W797" s="232">
        <f t="shared" si="24"/>
        <v>0</v>
      </c>
      <c r="X797" s="227"/>
      <c r="Y797" s="227"/>
      <c r="Z797" s="233">
        <f t="shared" si="26"/>
        <v>119.67387</v>
      </c>
      <c r="AA797" s="234">
        <v>119.67387</v>
      </c>
      <c r="AB797" s="227"/>
      <c r="AC797" s="232">
        <f t="shared" si="28"/>
        <v>0</v>
      </c>
      <c r="AD797" s="227"/>
      <c r="AE797" s="227"/>
      <c r="AF797" s="233">
        <f t="shared" si="30"/>
        <v>527.06715</v>
      </c>
      <c r="AG797" s="234">
        <v>456.66715</v>
      </c>
      <c r="AH797" s="234">
        <v>70.4</v>
      </c>
      <c r="AI797" s="281" t="s">
        <v>602</v>
      </c>
      <c r="AJ797" s="232">
        <f t="shared" si="32"/>
        <v>278.9</v>
      </c>
      <c r="AK797" s="227"/>
      <c r="AL797" s="234">
        <v>278.9</v>
      </c>
      <c r="AM797" s="227"/>
    </row>
    <row r="798" ht="15.75" hidden="1" customHeight="1" outlineLevel="2">
      <c r="A798" s="227"/>
      <c r="B798" s="116"/>
      <c r="C798" s="229"/>
      <c r="D798" s="230">
        <v>2018.0</v>
      </c>
      <c r="E798" s="275">
        <f t="shared" si="1982"/>
        <v>311.18447</v>
      </c>
      <c r="F798" s="275">
        <f t="shared" ref="F798:G798" si="1985">I798+L798+O798+R798+U798+X798+AA798+AD798+AK798+AG798</f>
        <v>85.98447</v>
      </c>
      <c r="G798" s="275">
        <f t="shared" si="1985"/>
        <v>225.2</v>
      </c>
      <c r="H798" s="232">
        <f t="shared" si="1951"/>
        <v>0</v>
      </c>
      <c r="I798" s="227"/>
      <c r="J798" s="227"/>
      <c r="K798" s="233">
        <f t="shared" si="1792"/>
        <v>85.98447</v>
      </c>
      <c r="L798" s="234">
        <v>85.98447</v>
      </c>
      <c r="M798" s="227"/>
      <c r="N798" s="232">
        <f t="shared" si="18"/>
        <v>0</v>
      </c>
      <c r="O798" s="227"/>
      <c r="P798" s="227"/>
      <c r="Q798" s="232">
        <f t="shared" si="20"/>
        <v>0</v>
      </c>
      <c r="R798" s="227"/>
      <c r="S798" s="227"/>
      <c r="T798" s="232">
        <f t="shared" si="22"/>
        <v>0</v>
      </c>
      <c r="U798" s="227"/>
      <c r="V798" s="227"/>
      <c r="W798" s="232">
        <f t="shared" si="24"/>
        <v>0</v>
      </c>
      <c r="X798" s="227"/>
      <c r="Y798" s="227"/>
      <c r="Z798" s="232">
        <f t="shared" si="26"/>
        <v>0</v>
      </c>
      <c r="AA798" s="227"/>
      <c r="AB798" s="227"/>
      <c r="AC798" s="232">
        <f t="shared" si="28"/>
        <v>0</v>
      </c>
      <c r="AD798" s="227"/>
      <c r="AE798" s="227"/>
      <c r="AF798" s="232">
        <f t="shared" si="30"/>
        <v>50.9</v>
      </c>
      <c r="AG798" s="227"/>
      <c r="AH798" s="234">
        <v>50.9</v>
      </c>
      <c r="AI798" s="92"/>
      <c r="AJ798" s="232">
        <f t="shared" si="32"/>
        <v>174.3</v>
      </c>
      <c r="AK798" s="227"/>
      <c r="AL798" s="234">
        <v>174.3</v>
      </c>
      <c r="AM798" s="227"/>
    </row>
    <row r="799" ht="15.75" hidden="1" customHeight="1" outlineLevel="2">
      <c r="A799" s="227"/>
      <c r="B799" s="116"/>
      <c r="C799" s="229"/>
      <c r="D799" s="230">
        <v>2019.0</v>
      </c>
      <c r="E799" s="275">
        <f t="shared" si="1982"/>
        <v>480.63727</v>
      </c>
      <c r="F799" s="275">
        <f t="shared" ref="F799:G799" si="1986">I799+L799+O799+R799+U799+X799+AA799+AD799+AK799+AG799</f>
        <v>314.63727</v>
      </c>
      <c r="G799" s="275">
        <f t="shared" si="1986"/>
        <v>166</v>
      </c>
      <c r="H799" s="232">
        <f t="shared" si="1951"/>
        <v>0</v>
      </c>
      <c r="I799" s="227"/>
      <c r="J799" s="227"/>
      <c r="K799" s="233">
        <f t="shared" si="1792"/>
        <v>314.63727</v>
      </c>
      <c r="L799" s="234">
        <v>314.63727</v>
      </c>
      <c r="M799" s="227"/>
      <c r="N799" s="232">
        <f t="shared" si="18"/>
        <v>0</v>
      </c>
      <c r="O799" s="227"/>
      <c r="P799" s="227"/>
      <c r="Q799" s="232">
        <f t="shared" si="20"/>
        <v>0</v>
      </c>
      <c r="R799" s="227"/>
      <c r="S799" s="227"/>
      <c r="T799" s="232">
        <f t="shared" si="22"/>
        <v>0</v>
      </c>
      <c r="U799" s="227"/>
      <c r="V799" s="227"/>
      <c r="W799" s="232">
        <f t="shared" si="24"/>
        <v>0</v>
      </c>
      <c r="X799" s="227"/>
      <c r="Y799" s="227"/>
      <c r="Z799" s="232">
        <f t="shared" si="26"/>
        <v>0</v>
      </c>
      <c r="AA799" s="227"/>
      <c r="AB799" s="227"/>
      <c r="AC799" s="232">
        <f t="shared" si="28"/>
        <v>0</v>
      </c>
      <c r="AD799" s="227"/>
      <c r="AE799" s="227"/>
      <c r="AF799" s="232">
        <f t="shared" si="30"/>
        <v>6</v>
      </c>
      <c r="AG799" s="227"/>
      <c r="AH799" s="234">
        <v>6.0</v>
      </c>
      <c r="AI799" s="92"/>
      <c r="AJ799" s="232">
        <f t="shared" si="32"/>
        <v>160</v>
      </c>
      <c r="AK799" s="227"/>
      <c r="AL799" s="234">
        <v>160.0</v>
      </c>
      <c r="AM799" s="227"/>
    </row>
    <row r="800" ht="15.75" hidden="1" customHeight="1" outlineLevel="2">
      <c r="A800" s="227"/>
      <c r="B800" s="116"/>
      <c r="C800" s="229"/>
      <c r="D800" s="230">
        <v>2020.0</v>
      </c>
      <c r="E800" s="275">
        <f t="shared" si="1982"/>
        <v>351.6</v>
      </c>
      <c r="F800" s="275">
        <f t="shared" ref="F800:G800" si="1987">I800+L800+O800+R800+U800+X800+AA800+AD800+AK800+AG800</f>
        <v>118</v>
      </c>
      <c r="G800" s="275">
        <f t="shared" si="1987"/>
        <v>233.6</v>
      </c>
      <c r="H800" s="232">
        <f t="shared" si="1951"/>
        <v>0</v>
      </c>
      <c r="I800" s="227"/>
      <c r="J800" s="227"/>
      <c r="K800" s="232">
        <f t="shared" si="1792"/>
        <v>118</v>
      </c>
      <c r="L800" s="234">
        <v>118.0</v>
      </c>
      <c r="M800" s="227"/>
      <c r="N800" s="232">
        <f t="shared" si="18"/>
        <v>0</v>
      </c>
      <c r="O800" s="227"/>
      <c r="P800" s="227"/>
      <c r="Q800" s="232">
        <f t="shared" si="20"/>
        <v>0</v>
      </c>
      <c r="R800" s="227"/>
      <c r="S800" s="227"/>
      <c r="T800" s="232">
        <f t="shared" si="22"/>
        <v>0</v>
      </c>
      <c r="U800" s="227"/>
      <c r="V800" s="227"/>
      <c r="W800" s="232">
        <f t="shared" si="24"/>
        <v>0</v>
      </c>
      <c r="X800" s="227"/>
      <c r="Y800" s="227"/>
      <c r="Z800" s="232">
        <f t="shared" si="26"/>
        <v>0</v>
      </c>
      <c r="AA800" s="227"/>
      <c r="AB800" s="227"/>
      <c r="AC800" s="232">
        <f t="shared" si="28"/>
        <v>0</v>
      </c>
      <c r="AD800" s="227"/>
      <c r="AE800" s="227"/>
      <c r="AF800" s="232">
        <f t="shared" si="30"/>
        <v>187.5</v>
      </c>
      <c r="AG800" s="227"/>
      <c r="AH800" s="234">
        <v>187.5</v>
      </c>
      <c r="AI800" s="92"/>
      <c r="AJ800" s="232">
        <f t="shared" si="32"/>
        <v>46.1</v>
      </c>
      <c r="AK800" s="227"/>
      <c r="AL800" s="234">
        <v>46.1</v>
      </c>
      <c r="AM800" s="227"/>
    </row>
    <row r="801" ht="15.75" hidden="1" customHeight="1" outlineLevel="2">
      <c r="A801" s="227"/>
      <c r="B801" s="116"/>
      <c r="C801" s="229"/>
      <c r="D801" s="236">
        <v>2021.0</v>
      </c>
      <c r="E801" s="275">
        <f t="shared" si="1982"/>
        <v>0</v>
      </c>
      <c r="F801" s="275">
        <f t="shared" ref="F801:G801" si="1988">I801+L801+O801+R801+U801+X801+AA801+AD801+AK801+AG801</f>
        <v>0</v>
      </c>
      <c r="G801" s="275">
        <f t="shared" si="1988"/>
        <v>0</v>
      </c>
      <c r="H801" s="232">
        <f t="shared" si="1951"/>
        <v>0</v>
      </c>
      <c r="I801" s="227"/>
      <c r="J801" s="227"/>
      <c r="K801" s="232">
        <f t="shared" si="1792"/>
        <v>0</v>
      </c>
      <c r="L801" s="227"/>
      <c r="M801" s="227"/>
      <c r="N801" s="232">
        <f t="shared" si="18"/>
        <v>0</v>
      </c>
      <c r="O801" s="227"/>
      <c r="P801" s="227"/>
      <c r="Q801" s="232">
        <f t="shared" si="20"/>
        <v>0</v>
      </c>
      <c r="R801" s="227"/>
      <c r="S801" s="227"/>
      <c r="T801" s="232">
        <f t="shared" si="22"/>
        <v>0</v>
      </c>
      <c r="U801" s="227"/>
      <c r="V801" s="227"/>
      <c r="W801" s="232">
        <f t="shared" si="24"/>
        <v>0</v>
      </c>
      <c r="X801" s="227"/>
      <c r="Y801" s="227"/>
      <c r="Z801" s="232">
        <f t="shared" si="26"/>
        <v>0</v>
      </c>
      <c r="AA801" s="227"/>
      <c r="AB801" s="227"/>
      <c r="AC801" s="232">
        <f t="shared" si="28"/>
        <v>0</v>
      </c>
      <c r="AD801" s="227"/>
      <c r="AE801" s="227"/>
      <c r="AF801" s="232">
        <f t="shared" si="30"/>
        <v>0</v>
      </c>
      <c r="AG801" s="227"/>
      <c r="AH801" s="234"/>
      <c r="AI801" s="92"/>
      <c r="AJ801" s="232">
        <f t="shared" si="32"/>
        <v>0</v>
      </c>
      <c r="AK801" s="227"/>
      <c r="AL801" s="234"/>
      <c r="AM801" s="227"/>
    </row>
    <row r="802" ht="15.75" hidden="1" customHeight="1" outlineLevel="1" collapsed="1">
      <c r="A802" s="220">
        <v>93.0</v>
      </c>
      <c r="B802" s="274" t="s">
        <v>603</v>
      </c>
      <c r="C802" s="220" t="s">
        <v>604</v>
      </c>
      <c r="D802" s="220"/>
      <c r="E802" s="223">
        <f t="shared" ref="E802:F802" si="1989">SUM(E803:E809)</f>
        <v>3912.71792</v>
      </c>
      <c r="F802" s="223">
        <f t="shared" si="1989"/>
        <v>2837.11792</v>
      </c>
      <c r="G802" s="223">
        <f>J802+M802+P802+S802+V802+Y802+AB802+AE802+AL802+AH802</f>
        <v>1075.6</v>
      </c>
      <c r="H802" s="220">
        <f t="shared" si="1951"/>
        <v>0</v>
      </c>
      <c r="I802" s="220">
        <f t="shared" ref="I802:J802" si="1990">SUM(I803:I809)</f>
        <v>0</v>
      </c>
      <c r="J802" s="220">
        <f t="shared" si="1990"/>
        <v>0</v>
      </c>
      <c r="K802" s="220">
        <f t="shared" si="1792"/>
        <v>0</v>
      </c>
      <c r="L802" s="220">
        <f t="shared" ref="L802:M802" si="1991">SUM(L803:L809)</f>
        <v>0</v>
      </c>
      <c r="M802" s="220">
        <f t="shared" si="1991"/>
        <v>0</v>
      </c>
      <c r="N802" s="220">
        <f t="shared" si="18"/>
        <v>0</v>
      </c>
      <c r="O802" s="220">
        <f t="shared" ref="O802:P802" si="1992">SUM(O803:O809)</f>
        <v>0</v>
      </c>
      <c r="P802" s="220">
        <f t="shared" si="1992"/>
        <v>0</v>
      </c>
      <c r="Q802" s="220">
        <f t="shared" si="20"/>
        <v>88.388</v>
      </c>
      <c r="R802" s="220">
        <f t="shared" ref="R802:S802" si="1993">SUM(R803:R809)</f>
        <v>88.388</v>
      </c>
      <c r="S802" s="220">
        <f t="shared" si="1993"/>
        <v>0</v>
      </c>
      <c r="T802" s="220">
        <f t="shared" si="22"/>
        <v>0</v>
      </c>
      <c r="U802" s="220">
        <f t="shared" ref="U802:V802" si="1994">SUM(U803:U809)</f>
        <v>0</v>
      </c>
      <c r="V802" s="220">
        <f t="shared" si="1994"/>
        <v>0</v>
      </c>
      <c r="W802" s="220">
        <f t="shared" si="24"/>
        <v>0</v>
      </c>
      <c r="X802" s="220">
        <f t="shared" ref="X802:Y802" si="1995">SUM(X803:X809)</f>
        <v>0</v>
      </c>
      <c r="Y802" s="220">
        <f t="shared" si="1995"/>
        <v>0</v>
      </c>
      <c r="Z802" s="220">
        <f t="shared" si="26"/>
        <v>89.982</v>
      </c>
      <c r="AA802" s="220">
        <f t="shared" ref="AA802:AB802" si="1996">SUM(AA803:AA809)</f>
        <v>89.982</v>
      </c>
      <c r="AB802" s="220">
        <f t="shared" si="1996"/>
        <v>0</v>
      </c>
      <c r="AC802" s="220">
        <f t="shared" si="28"/>
        <v>0</v>
      </c>
      <c r="AD802" s="220">
        <f t="shared" ref="AD802:AE802" si="1997">SUM(AD803:AD809)</f>
        <v>0</v>
      </c>
      <c r="AE802" s="220">
        <f t="shared" si="1997"/>
        <v>0</v>
      </c>
      <c r="AF802" s="220">
        <f t="shared" si="30"/>
        <v>3157.84792</v>
      </c>
      <c r="AG802" s="224">
        <f t="shared" ref="AG802:AH802" si="1998">SUM(AG803:AG809)</f>
        <v>2658.74792</v>
      </c>
      <c r="AH802" s="224">
        <f t="shared" si="1998"/>
        <v>499.1</v>
      </c>
      <c r="AI802" s="225"/>
      <c r="AJ802" s="226">
        <f t="shared" si="32"/>
        <v>576.5</v>
      </c>
      <c r="AK802" s="224">
        <f t="shared" ref="AK802:AL802" si="1999">SUM(AK803:AK809)</f>
        <v>0</v>
      </c>
      <c r="AL802" s="224">
        <f t="shared" si="1999"/>
        <v>576.5</v>
      </c>
      <c r="AM802" s="224"/>
    </row>
    <row r="803" ht="15.75" hidden="1" customHeight="1" outlineLevel="2">
      <c r="A803" s="227"/>
      <c r="B803" s="116"/>
      <c r="C803" s="229"/>
      <c r="D803" s="230">
        <v>2015.0</v>
      </c>
      <c r="E803" s="275">
        <f t="shared" ref="E803:E809" si="2001">SUM(F803:G803)</f>
        <v>1004.6768</v>
      </c>
      <c r="F803" s="275">
        <f t="shared" ref="F803:G803" si="2000">I803+L803+O803+R803+U803+X803+AA803+AD803+AK803+AG803</f>
        <v>774.8768</v>
      </c>
      <c r="G803" s="275">
        <f t="shared" si="2000"/>
        <v>229.8</v>
      </c>
      <c r="H803" s="232">
        <f t="shared" si="1951"/>
        <v>0</v>
      </c>
      <c r="I803" s="227"/>
      <c r="J803" s="227"/>
      <c r="K803" s="232">
        <f t="shared" si="1792"/>
        <v>0</v>
      </c>
      <c r="L803" s="227"/>
      <c r="M803" s="227"/>
      <c r="N803" s="232">
        <f t="shared" si="18"/>
        <v>0</v>
      </c>
      <c r="O803" s="227"/>
      <c r="P803" s="227"/>
      <c r="Q803" s="232">
        <f t="shared" si="20"/>
        <v>0</v>
      </c>
      <c r="R803" s="227"/>
      <c r="S803" s="227"/>
      <c r="T803" s="232">
        <f t="shared" si="22"/>
        <v>0</v>
      </c>
      <c r="U803" s="227"/>
      <c r="V803" s="227"/>
      <c r="W803" s="232">
        <f t="shared" si="24"/>
        <v>0</v>
      </c>
      <c r="X803" s="227"/>
      <c r="Y803" s="227"/>
      <c r="Z803" s="232">
        <f t="shared" si="26"/>
        <v>0</v>
      </c>
      <c r="AA803" s="227"/>
      <c r="AB803" s="227"/>
      <c r="AC803" s="232">
        <f t="shared" si="28"/>
        <v>0</v>
      </c>
      <c r="AD803" s="227"/>
      <c r="AE803" s="227"/>
      <c r="AF803" s="233">
        <f t="shared" si="30"/>
        <v>957.5768</v>
      </c>
      <c r="AG803" s="234">
        <v>774.8768</v>
      </c>
      <c r="AH803" s="234">
        <v>182.7</v>
      </c>
      <c r="AI803" s="280" t="s">
        <v>605</v>
      </c>
      <c r="AJ803" s="232">
        <f t="shared" si="32"/>
        <v>47.1</v>
      </c>
      <c r="AK803" s="227"/>
      <c r="AL803" s="234">
        <v>47.1</v>
      </c>
      <c r="AM803" s="227"/>
    </row>
    <row r="804" ht="15.75" hidden="1" customHeight="1" outlineLevel="2">
      <c r="A804" s="227"/>
      <c r="B804" s="116"/>
      <c r="C804" s="229"/>
      <c r="D804" s="230">
        <v>2016.0</v>
      </c>
      <c r="E804" s="275">
        <f t="shared" si="2001"/>
        <v>1488.37</v>
      </c>
      <c r="F804" s="275">
        <f t="shared" ref="F804:G804" si="2002">I804+L804+O804+R804+U804+X804+AA804+AD804+AK804+AG804</f>
        <v>1382.77</v>
      </c>
      <c r="G804" s="275">
        <f t="shared" si="2002"/>
        <v>105.6</v>
      </c>
      <c r="H804" s="232">
        <f t="shared" si="1951"/>
        <v>0</v>
      </c>
      <c r="I804" s="227"/>
      <c r="J804" s="227"/>
      <c r="K804" s="232">
        <f t="shared" si="1792"/>
        <v>0</v>
      </c>
      <c r="L804" s="227"/>
      <c r="M804" s="227"/>
      <c r="N804" s="232">
        <f t="shared" si="18"/>
        <v>0</v>
      </c>
      <c r="O804" s="227"/>
      <c r="P804" s="227"/>
      <c r="Q804" s="232">
        <f t="shared" si="20"/>
        <v>0</v>
      </c>
      <c r="R804" s="227"/>
      <c r="S804" s="227"/>
      <c r="T804" s="232">
        <f t="shared" si="22"/>
        <v>0</v>
      </c>
      <c r="U804" s="227"/>
      <c r="V804" s="227"/>
      <c r="W804" s="232">
        <f t="shared" si="24"/>
        <v>0</v>
      </c>
      <c r="X804" s="227"/>
      <c r="Y804" s="227"/>
      <c r="Z804" s="232">
        <f t="shared" si="26"/>
        <v>0</v>
      </c>
      <c r="AA804" s="227"/>
      <c r="AB804" s="227"/>
      <c r="AC804" s="232">
        <f t="shared" si="28"/>
        <v>0</v>
      </c>
      <c r="AD804" s="227"/>
      <c r="AE804" s="227"/>
      <c r="AF804" s="233">
        <f t="shared" si="30"/>
        <v>1422.07</v>
      </c>
      <c r="AG804" s="234">
        <v>1382.77</v>
      </c>
      <c r="AH804" s="234">
        <v>39.3</v>
      </c>
      <c r="AI804" s="280" t="s">
        <v>605</v>
      </c>
      <c r="AJ804" s="232">
        <f t="shared" si="32"/>
        <v>66.3</v>
      </c>
      <c r="AK804" s="227"/>
      <c r="AL804" s="234">
        <v>66.3</v>
      </c>
      <c r="AM804" s="227"/>
    </row>
    <row r="805" ht="15.75" hidden="1" customHeight="1" outlineLevel="2">
      <c r="A805" s="227"/>
      <c r="B805" s="116"/>
      <c r="C805" s="229"/>
      <c r="D805" s="230">
        <v>2017.0</v>
      </c>
      <c r="E805" s="275">
        <f t="shared" si="2001"/>
        <v>599.11624</v>
      </c>
      <c r="F805" s="275">
        <f t="shared" ref="F805:G805" si="2003">I805+L805+O805+R805+U805+X805+AA805+AD805+AK805+AG805</f>
        <v>295.51624</v>
      </c>
      <c r="G805" s="275">
        <f t="shared" si="2003"/>
        <v>303.6</v>
      </c>
      <c r="H805" s="232">
        <f t="shared" si="1951"/>
        <v>0</v>
      </c>
      <c r="I805" s="227"/>
      <c r="J805" s="227"/>
      <c r="K805" s="232">
        <f t="shared" si="1792"/>
        <v>0</v>
      </c>
      <c r="L805" s="227"/>
      <c r="M805" s="227"/>
      <c r="N805" s="232">
        <f t="shared" si="18"/>
        <v>0</v>
      </c>
      <c r="O805" s="227"/>
      <c r="P805" s="227"/>
      <c r="Q805" s="233">
        <f t="shared" si="20"/>
        <v>88.388</v>
      </c>
      <c r="R805" s="234">
        <v>88.388</v>
      </c>
      <c r="S805" s="227"/>
      <c r="T805" s="232">
        <f t="shared" si="22"/>
        <v>0</v>
      </c>
      <c r="U805" s="227"/>
      <c r="V805" s="227"/>
      <c r="W805" s="232">
        <f t="shared" si="24"/>
        <v>0</v>
      </c>
      <c r="X805" s="227"/>
      <c r="Y805" s="227"/>
      <c r="Z805" s="233">
        <f t="shared" si="26"/>
        <v>89.982</v>
      </c>
      <c r="AA805" s="234">
        <f>1.582+88.4</f>
        <v>89.982</v>
      </c>
      <c r="AB805" s="227"/>
      <c r="AC805" s="232">
        <f t="shared" si="28"/>
        <v>0</v>
      </c>
      <c r="AD805" s="227"/>
      <c r="AE805" s="227"/>
      <c r="AF805" s="233">
        <f t="shared" si="30"/>
        <v>267.04624</v>
      </c>
      <c r="AG805" s="234">
        <v>117.14624</v>
      </c>
      <c r="AH805" s="234">
        <v>149.9</v>
      </c>
      <c r="AI805" s="280" t="s">
        <v>605</v>
      </c>
      <c r="AJ805" s="232">
        <f t="shared" si="32"/>
        <v>153.7</v>
      </c>
      <c r="AK805" s="227"/>
      <c r="AL805" s="234">
        <v>153.7</v>
      </c>
      <c r="AM805" s="227"/>
    </row>
    <row r="806" ht="15.75" hidden="1" customHeight="1" outlineLevel="2">
      <c r="A806" s="227"/>
      <c r="B806" s="116"/>
      <c r="C806" s="229"/>
      <c r="D806" s="230">
        <v>2018.0</v>
      </c>
      <c r="E806" s="275">
        <f t="shared" si="2001"/>
        <v>577.65488</v>
      </c>
      <c r="F806" s="275">
        <f t="shared" ref="F806:G806" si="2004">I806+L806+O806+R806+U806+X806+AA806+AD806+AK806+AG806</f>
        <v>261.95488</v>
      </c>
      <c r="G806" s="275">
        <f t="shared" si="2004"/>
        <v>315.7</v>
      </c>
      <c r="H806" s="232">
        <f t="shared" si="1951"/>
        <v>0</v>
      </c>
      <c r="I806" s="227"/>
      <c r="J806" s="227"/>
      <c r="K806" s="232">
        <f t="shared" si="1792"/>
        <v>0</v>
      </c>
      <c r="L806" s="227"/>
      <c r="M806" s="227"/>
      <c r="N806" s="232">
        <f t="shared" si="18"/>
        <v>0</v>
      </c>
      <c r="O806" s="227"/>
      <c r="P806" s="227"/>
      <c r="Q806" s="232">
        <f t="shared" si="20"/>
        <v>0</v>
      </c>
      <c r="R806" s="227"/>
      <c r="S806" s="227"/>
      <c r="T806" s="232">
        <f t="shared" si="22"/>
        <v>0</v>
      </c>
      <c r="U806" s="227"/>
      <c r="V806" s="227"/>
      <c r="W806" s="232">
        <f t="shared" si="24"/>
        <v>0</v>
      </c>
      <c r="X806" s="227"/>
      <c r="Y806" s="227"/>
      <c r="Z806" s="232">
        <f t="shared" si="26"/>
        <v>0</v>
      </c>
      <c r="AA806" s="227"/>
      <c r="AB806" s="227"/>
      <c r="AC806" s="232">
        <f t="shared" si="28"/>
        <v>0</v>
      </c>
      <c r="AD806" s="227"/>
      <c r="AE806" s="227"/>
      <c r="AF806" s="233">
        <f t="shared" si="30"/>
        <v>389.15488</v>
      </c>
      <c r="AG806" s="234">
        <v>261.95488</v>
      </c>
      <c r="AH806" s="234">
        <v>127.2</v>
      </c>
      <c r="AI806" s="280" t="s">
        <v>606</v>
      </c>
      <c r="AJ806" s="232">
        <f t="shared" si="32"/>
        <v>188.5</v>
      </c>
      <c r="AK806" s="227"/>
      <c r="AL806" s="234">
        <v>188.5</v>
      </c>
      <c r="AM806" s="227"/>
    </row>
    <row r="807" ht="15.75" hidden="1" customHeight="1" outlineLevel="2">
      <c r="A807" s="227"/>
      <c r="B807" s="116"/>
      <c r="C807" s="229"/>
      <c r="D807" s="230">
        <v>2019.0</v>
      </c>
      <c r="E807" s="275">
        <f t="shared" si="2001"/>
        <v>97.8</v>
      </c>
      <c r="F807" s="275">
        <f t="shared" ref="F807:G807" si="2005">I807+L807+O807+R807+U807+X807+AA807+AD807+AK807+AG807</f>
        <v>0</v>
      </c>
      <c r="G807" s="275">
        <f t="shared" si="2005"/>
        <v>97.8</v>
      </c>
      <c r="H807" s="232">
        <f t="shared" si="1951"/>
        <v>0</v>
      </c>
      <c r="I807" s="227"/>
      <c r="J807" s="227"/>
      <c r="K807" s="232">
        <f t="shared" si="1792"/>
        <v>0</v>
      </c>
      <c r="L807" s="227"/>
      <c r="M807" s="227"/>
      <c r="N807" s="232">
        <f t="shared" si="18"/>
        <v>0</v>
      </c>
      <c r="O807" s="227"/>
      <c r="P807" s="227"/>
      <c r="Q807" s="232">
        <f t="shared" si="20"/>
        <v>0</v>
      </c>
      <c r="R807" s="227"/>
      <c r="S807" s="227"/>
      <c r="T807" s="232">
        <f t="shared" si="22"/>
        <v>0</v>
      </c>
      <c r="U807" s="227"/>
      <c r="V807" s="227"/>
      <c r="W807" s="232">
        <f t="shared" si="24"/>
        <v>0</v>
      </c>
      <c r="X807" s="227"/>
      <c r="Y807" s="227"/>
      <c r="Z807" s="232">
        <f t="shared" si="26"/>
        <v>0</v>
      </c>
      <c r="AA807" s="227"/>
      <c r="AB807" s="227"/>
      <c r="AC807" s="232">
        <f t="shared" si="28"/>
        <v>0</v>
      </c>
      <c r="AD807" s="227"/>
      <c r="AE807" s="227"/>
      <c r="AF807" s="232">
        <f t="shared" si="30"/>
        <v>0</v>
      </c>
      <c r="AG807" s="227"/>
      <c r="AH807" s="227"/>
      <c r="AI807" s="92"/>
      <c r="AJ807" s="232">
        <f t="shared" si="32"/>
        <v>97.8</v>
      </c>
      <c r="AK807" s="227"/>
      <c r="AL807" s="234">
        <v>97.8</v>
      </c>
      <c r="AM807" s="227"/>
    </row>
    <row r="808" ht="15.75" hidden="1" customHeight="1" outlineLevel="2">
      <c r="A808" s="227"/>
      <c r="B808" s="116"/>
      <c r="C808" s="229"/>
      <c r="D808" s="230">
        <v>2020.0</v>
      </c>
      <c r="E808" s="275">
        <f t="shared" si="2001"/>
        <v>145.1</v>
      </c>
      <c r="F808" s="275">
        <f t="shared" ref="F808:G808" si="2006">I808+L808+O808+R808+U808+X808+AA808+AD808+AK808+AG808</f>
        <v>122</v>
      </c>
      <c r="G808" s="275">
        <f t="shared" si="2006"/>
        <v>23.1</v>
      </c>
      <c r="H808" s="232">
        <f t="shared" si="1951"/>
        <v>0</v>
      </c>
      <c r="I808" s="227"/>
      <c r="J808" s="227"/>
      <c r="K808" s="232">
        <f t="shared" si="1792"/>
        <v>0</v>
      </c>
      <c r="L808" s="227"/>
      <c r="M808" s="227"/>
      <c r="N808" s="232">
        <f t="shared" si="18"/>
        <v>0</v>
      </c>
      <c r="O808" s="227"/>
      <c r="P808" s="227"/>
      <c r="Q808" s="232">
        <f t="shared" si="20"/>
        <v>0</v>
      </c>
      <c r="R808" s="227"/>
      <c r="S808" s="227"/>
      <c r="T808" s="232">
        <f t="shared" si="22"/>
        <v>0</v>
      </c>
      <c r="U808" s="227"/>
      <c r="V808" s="227"/>
      <c r="W808" s="232">
        <f t="shared" si="24"/>
        <v>0</v>
      </c>
      <c r="X808" s="227"/>
      <c r="Y808" s="227"/>
      <c r="Z808" s="232">
        <f t="shared" si="26"/>
        <v>0</v>
      </c>
      <c r="AA808" s="227"/>
      <c r="AB808" s="227"/>
      <c r="AC808" s="232">
        <f t="shared" si="28"/>
        <v>0</v>
      </c>
      <c r="AD808" s="227"/>
      <c r="AE808" s="227"/>
      <c r="AF808" s="232">
        <f t="shared" si="30"/>
        <v>122</v>
      </c>
      <c r="AG808" s="234">
        <v>122.0</v>
      </c>
      <c r="AH808" s="227"/>
      <c r="AI808" s="235" t="s">
        <v>607</v>
      </c>
      <c r="AJ808" s="232">
        <f t="shared" si="32"/>
        <v>23.1</v>
      </c>
      <c r="AK808" s="227"/>
      <c r="AL808" s="234">
        <v>23.1</v>
      </c>
      <c r="AM808" s="227"/>
    </row>
    <row r="809" ht="15.75" hidden="1" customHeight="1" outlineLevel="2">
      <c r="A809" s="227"/>
      <c r="B809" s="116"/>
      <c r="C809" s="229"/>
      <c r="D809" s="236">
        <v>2021.0</v>
      </c>
      <c r="E809" s="275">
        <f t="shared" si="2001"/>
        <v>0</v>
      </c>
      <c r="F809" s="275">
        <f t="shared" ref="F809:G809" si="2007">I809+L809+O809+R809+U809+X809+AA809+AD809+AK809+AG809</f>
        <v>0</v>
      </c>
      <c r="G809" s="275">
        <f t="shared" si="2007"/>
        <v>0</v>
      </c>
      <c r="H809" s="232">
        <f t="shared" si="1951"/>
        <v>0</v>
      </c>
      <c r="I809" s="227"/>
      <c r="J809" s="227"/>
      <c r="K809" s="232">
        <f t="shared" si="1792"/>
        <v>0</v>
      </c>
      <c r="L809" s="227"/>
      <c r="M809" s="227"/>
      <c r="N809" s="232">
        <f t="shared" si="18"/>
        <v>0</v>
      </c>
      <c r="O809" s="227"/>
      <c r="P809" s="227"/>
      <c r="Q809" s="232">
        <f t="shared" si="20"/>
        <v>0</v>
      </c>
      <c r="R809" s="227"/>
      <c r="S809" s="227"/>
      <c r="T809" s="232">
        <f t="shared" si="22"/>
        <v>0</v>
      </c>
      <c r="U809" s="227"/>
      <c r="V809" s="227"/>
      <c r="W809" s="232">
        <f t="shared" si="24"/>
        <v>0</v>
      </c>
      <c r="X809" s="227"/>
      <c r="Y809" s="227"/>
      <c r="Z809" s="232">
        <f t="shared" si="26"/>
        <v>0</v>
      </c>
      <c r="AA809" s="227"/>
      <c r="AB809" s="227"/>
      <c r="AC809" s="232">
        <f t="shared" si="28"/>
        <v>0</v>
      </c>
      <c r="AD809" s="227"/>
      <c r="AE809" s="227"/>
      <c r="AF809" s="232">
        <f t="shared" si="30"/>
        <v>0</v>
      </c>
      <c r="AG809" s="227"/>
      <c r="AH809" s="227"/>
      <c r="AI809" s="92"/>
      <c r="AJ809" s="232">
        <f t="shared" si="32"/>
        <v>0</v>
      </c>
      <c r="AK809" s="227"/>
      <c r="AL809" s="234"/>
      <c r="AM809" s="227"/>
    </row>
    <row r="810" ht="15.75" hidden="1" customHeight="1" outlineLevel="1" collapsed="1">
      <c r="A810" s="220">
        <v>94.0</v>
      </c>
      <c r="B810" s="274" t="s">
        <v>608</v>
      </c>
      <c r="C810" s="220" t="s">
        <v>609</v>
      </c>
      <c r="D810" s="220"/>
      <c r="E810" s="223">
        <f t="shared" ref="E810:G810" si="2008">SUM(E811:E817)</f>
        <v>1326.38201</v>
      </c>
      <c r="F810" s="223">
        <f t="shared" si="2008"/>
        <v>266.28201</v>
      </c>
      <c r="G810" s="223">
        <f t="shared" si="2008"/>
        <v>1060.1</v>
      </c>
      <c r="H810" s="220">
        <f t="shared" si="1951"/>
        <v>0</v>
      </c>
      <c r="I810" s="220">
        <f t="shared" ref="I810:J810" si="2009">SUM(I811:I817)</f>
        <v>0</v>
      </c>
      <c r="J810" s="220">
        <f t="shared" si="2009"/>
        <v>0</v>
      </c>
      <c r="K810" s="220">
        <f t="shared" si="1792"/>
        <v>0</v>
      </c>
      <c r="L810" s="220">
        <f t="shared" ref="L810:M810" si="2010">SUM(L811:L817)</f>
        <v>0</v>
      </c>
      <c r="M810" s="220">
        <f t="shared" si="2010"/>
        <v>0</v>
      </c>
      <c r="N810" s="220">
        <f t="shared" si="18"/>
        <v>0</v>
      </c>
      <c r="O810" s="220">
        <f t="shared" ref="O810:P810" si="2011">SUM(O811:O817)</f>
        <v>0</v>
      </c>
      <c r="P810" s="220">
        <f t="shared" si="2011"/>
        <v>0</v>
      </c>
      <c r="Q810" s="220">
        <f t="shared" si="20"/>
        <v>136.48461</v>
      </c>
      <c r="R810" s="220">
        <f t="shared" ref="R810:S810" si="2012">SUM(R811:R817)</f>
        <v>136.48461</v>
      </c>
      <c r="S810" s="220">
        <f t="shared" si="2012"/>
        <v>0</v>
      </c>
      <c r="T810" s="220">
        <f t="shared" si="22"/>
        <v>0</v>
      </c>
      <c r="U810" s="220">
        <f t="shared" ref="U810:V810" si="2013">SUM(U811:U817)</f>
        <v>0</v>
      </c>
      <c r="V810" s="220">
        <f t="shared" si="2013"/>
        <v>0</v>
      </c>
      <c r="W810" s="220">
        <f t="shared" si="24"/>
        <v>0</v>
      </c>
      <c r="X810" s="220">
        <f t="shared" ref="X810:Y810" si="2014">SUM(X811:X817)</f>
        <v>0</v>
      </c>
      <c r="Y810" s="220">
        <f t="shared" si="2014"/>
        <v>0</v>
      </c>
      <c r="Z810" s="220">
        <f t="shared" si="26"/>
        <v>0</v>
      </c>
      <c r="AA810" s="220">
        <f t="shared" ref="AA810:AB810" si="2015">SUM(AA811:AA817)</f>
        <v>0</v>
      </c>
      <c r="AB810" s="220">
        <f t="shared" si="2015"/>
        <v>0</v>
      </c>
      <c r="AC810" s="220">
        <f t="shared" si="28"/>
        <v>0</v>
      </c>
      <c r="AD810" s="220">
        <f t="shared" ref="AD810:AE810" si="2016">SUM(AD811:AD817)</f>
        <v>0</v>
      </c>
      <c r="AE810" s="220">
        <f t="shared" si="2016"/>
        <v>0</v>
      </c>
      <c r="AF810" s="220">
        <f t="shared" si="30"/>
        <v>479.7974</v>
      </c>
      <c r="AG810" s="224">
        <f t="shared" ref="AG810:AH810" si="2017">SUM(AG811:AG817)</f>
        <v>129.7974</v>
      </c>
      <c r="AH810" s="224">
        <f t="shared" si="2017"/>
        <v>350</v>
      </c>
      <c r="AI810" s="225"/>
      <c r="AJ810" s="226">
        <f t="shared" si="32"/>
        <v>710.1</v>
      </c>
      <c r="AK810" s="224">
        <f t="shared" ref="AK810:AL810" si="2018">SUM(AK811:AK817)</f>
        <v>0</v>
      </c>
      <c r="AL810" s="224">
        <f t="shared" si="2018"/>
        <v>710.1</v>
      </c>
      <c r="AM810" s="224"/>
    </row>
    <row r="811" ht="15.75" hidden="1" customHeight="1" outlineLevel="2">
      <c r="A811" s="227"/>
      <c r="B811" s="116"/>
      <c r="C811" s="229"/>
      <c r="D811" s="230">
        <v>2015.0</v>
      </c>
      <c r="E811" s="275">
        <f t="shared" ref="E811:E817" si="2020">SUM(F811:G811)</f>
        <v>167.3974</v>
      </c>
      <c r="F811" s="275">
        <f t="shared" ref="F811:G811" si="2019">I811+L811+O811+R811+U811+X811+AA811+AD811+AK811+AG811</f>
        <v>129.7974</v>
      </c>
      <c r="G811" s="275">
        <f t="shared" si="2019"/>
        <v>37.6</v>
      </c>
      <c r="H811" s="232">
        <f t="shared" si="1951"/>
        <v>0</v>
      </c>
      <c r="I811" s="227"/>
      <c r="J811" s="227"/>
      <c r="K811" s="232">
        <f t="shared" si="1792"/>
        <v>0</v>
      </c>
      <c r="L811" s="227"/>
      <c r="M811" s="227"/>
      <c r="N811" s="232">
        <f t="shared" si="18"/>
        <v>0</v>
      </c>
      <c r="O811" s="227"/>
      <c r="P811" s="227"/>
      <c r="Q811" s="232">
        <f t="shared" si="20"/>
        <v>0</v>
      </c>
      <c r="R811" s="227"/>
      <c r="S811" s="227"/>
      <c r="T811" s="232">
        <f t="shared" si="22"/>
        <v>0</v>
      </c>
      <c r="U811" s="227"/>
      <c r="V811" s="227"/>
      <c r="W811" s="232">
        <f t="shared" si="24"/>
        <v>0</v>
      </c>
      <c r="X811" s="227"/>
      <c r="Y811" s="227"/>
      <c r="Z811" s="232">
        <f t="shared" si="26"/>
        <v>0</v>
      </c>
      <c r="AA811" s="227"/>
      <c r="AB811" s="227"/>
      <c r="AC811" s="232">
        <f t="shared" si="28"/>
        <v>0</v>
      </c>
      <c r="AD811" s="227"/>
      <c r="AE811" s="227"/>
      <c r="AF811" s="233">
        <f t="shared" si="30"/>
        <v>156.6974</v>
      </c>
      <c r="AG811" s="234">
        <v>129.7974</v>
      </c>
      <c r="AH811" s="234">
        <v>26.9</v>
      </c>
      <c r="AI811" s="280" t="s">
        <v>610</v>
      </c>
      <c r="AJ811" s="232">
        <f t="shared" si="32"/>
        <v>10.7</v>
      </c>
      <c r="AK811" s="227"/>
      <c r="AL811" s="234">
        <v>10.7</v>
      </c>
      <c r="AM811" s="227"/>
    </row>
    <row r="812" ht="15.75" hidden="1" customHeight="1" outlineLevel="2">
      <c r="A812" s="227"/>
      <c r="B812" s="116"/>
      <c r="C812" s="229"/>
      <c r="D812" s="230">
        <v>2016.0</v>
      </c>
      <c r="E812" s="275">
        <f t="shared" si="2020"/>
        <v>10</v>
      </c>
      <c r="F812" s="275">
        <f t="shared" ref="F812:G812" si="2021">I812+L812+O812+R812+U812+X812+AA812+AD812+AK812+AG812</f>
        <v>0</v>
      </c>
      <c r="G812" s="275">
        <f t="shared" si="2021"/>
        <v>10</v>
      </c>
      <c r="H812" s="232">
        <f t="shared" si="1951"/>
        <v>0</v>
      </c>
      <c r="I812" s="227"/>
      <c r="J812" s="227"/>
      <c r="K812" s="232">
        <f t="shared" si="1792"/>
        <v>0</v>
      </c>
      <c r="L812" s="227"/>
      <c r="M812" s="227"/>
      <c r="N812" s="232">
        <f t="shared" si="18"/>
        <v>0</v>
      </c>
      <c r="O812" s="227"/>
      <c r="P812" s="227"/>
      <c r="Q812" s="232">
        <f t="shared" si="20"/>
        <v>0</v>
      </c>
      <c r="R812" s="227"/>
      <c r="S812" s="227"/>
      <c r="T812" s="232">
        <f t="shared" si="22"/>
        <v>0</v>
      </c>
      <c r="U812" s="227"/>
      <c r="V812" s="227"/>
      <c r="W812" s="232">
        <f t="shared" si="24"/>
        <v>0</v>
      </c>
      <c r="X812" s="227"/>
      <c r="Y812" s="227"/>
      <c r="Z812" s="232">
        <f t="shared" si="26"/>
        <v>0</v>
      </c>
      <c r="AA812" s="227"/>
      <c r="AB812" s="227"/>
      <c r="AC812" s="232">
        <f t="shared" si="28"/>
        <v>0</v>
      </c>
      <c r="AD812" s="227"/>
      <c r="AE812" s="227"/>
      <c r="AF812" s="232">
        <f t="shared" si="30"/>
        <v>5</v>
      </c>
      <c r="AG812" s="227"/>
      <c r="AH812" s="234">
        <v>5.0</v>
      </c>
      <c r="AI812" s="92"/>
      <c r="AJ812" s="232">
        <f t="shared" si="32"/>
        <v>5</v>
      </c>
      <c r="AK812" s="227"/>
      <c r="AL812" s="234">
        <v>5.0</v>
      </c>
      <c r="AM812" s="227"/>
    </row>
    <row r="813" ht="15.75" hidden="1" customHeight="1" outlineLevel="2">
      <c r="A813" s="227"/>
      <c r="B813" s="116"/>
      <c r="C813" s="229"/>
      <c r="D813" s="230">
        <v>2017.0</v>
      </c>
      <c r="E813" s="275">
        <f t="shared" si="2020"/>
        <v>207.9</v>
      </c>
      <c r="F813" s="275">
        <f t="shared" ref="F813:G813" si="2022">I813+L813+O813+R813+U813+X813+AA813+AD813+AK813+AG813</f>
        <v>0</v>
      </c>
      <c r="G813" s="275">
        <f t="shared" si="2022"/>
        <v>207.9</v>
      </c>
      <c r="H813" s="232">
        <f t="shared" si="1951"/>
        <v>0</v>
      </c>
      <c r="I813" s="227"/>
      <c r="J813" s="227"/>
      <c r="K813" s="232">
        <f t="shared" si="1792"/>
        <v>0</v>
      </c>
      <c r="L813" s="227"/>
      <c r="M813" s="227"/>
      <c r="N813" s="232">
        <f t="shared" si="18"/>
        <v>0</v>
      </c>
      <c r="O813" s="227"/>
      <c r="P813" s="227"/>
      <c r="Q813" s="232">
        <f t="shared" si="20"/>
        <v>0</v>
      </c>
      <c r="R813" s="227"/>
      <c r="S813" s="227"/>
      <c r="T813" s="232">
        <f t="shared" si="22"/>
        <v>0</v>
      </c>
      <c r="U813" s="227"/>
      <c r="V813" s="227"/>
      <c r="W813" s="232">
        <f t="shared" si="24"/>
        <v>0</v>
      </c>
      <c r="X813" s="227"/>
      <c r="Y813" s="227"/>
      <c r="Z813" s="232">
        <f t="shared" si="26"/>
        <v>0</v>
      </c>
      <c r="AA813" s="227"/>
      <c r="AB813" s="227"/>
      <c r="AC813" s="232">
        <f t="shared" si="28"/>
        <v>0</v>
      </c>
      <c r="AD813" s="227"/>
      <c r="AE813" s="227"/>
      <c r="AF813" s="232">
        <f t="shared" si="30"/>
        <v>49.4</v>
      </c>
      <c r="AG813" s="227"/>
      <c r="AH813" s="234">
        <v>49.4</v>
      </c>
      <c r="AI813" s="92"/>
      <c r="AJ813" s="232">
        <f t="shared" si="32"/>
        <v>158.5</v>
      </c>
      <c r="AK813" s="227"/>
      <c r="AL813" s="234">
        <v>158.5</v>
      </c>
      <c r="AM813" s="227"/>
    </row>
    <row r="814" ht="15.75" hidden="1" customHeight="1" outlineLevel="2">
      <c r="A814" s="227"/>
      <c r="B814" s="116"/>
      <c r="C814" s="229"/>
      <c r="D814" s="230">
        <v>2018.0</v>
      </c>
      <c r="E814" s="275">
        <f t="shared" si="2020"/>
        <v>299.6</v>
      </c>
      <c r="F814" s="275">
        <f t="shared" ref="F814:G814" si="2023">I814+L814+O814+R814+U814+X814+AA814+AD814+AK814+AG814</f>
        <v>0</v>
      </c>
      <c r="G814" s="275">
        <f t="shared" si="2023"/>
        <v>299.6</v>
      </c>
      <c r="H814" s="232">
        <f t="shared" si="1951"/>
        <v>0</v>
      </c>
      <c r="I814" s="227"/>
      <c r="J814" s="227"/>
      <c r="K814" s="232">
        <f t="shared" si="1792"/>
        <v>0</v>
      </c>
      <c r="L814" s="227"/>
      <c r="M814" s="227"/>
      <c r="N814" s="232">
        <f t="shared" si="18"/>
        <v>0</v>
      </c>
      <c r="O814" s="227"/>
      <c r="P814" s="227"/>
      <c r="Q814" s="232">
        <f t="shared" si="20"/>
        <v>0</v>
      </c>
      <c r="R814" s="227"/>
      <c r="S814" s="227"/>
      <c r="T814" s="232">
        <f t="shared" si="22"/>
        <v>0</v>
      </c>
      <c r="U814" s="227"/>
      <c r="V814" s="227"/>
      <c r="W814" s="232">
        <f t="shared" si="24"/>
        <v>0</v>
      </c>
      <c r="X814" s="227"/>
      <c r="Y814" s="227"/>
      <c r="Z814" s="232">
        <f t="shared" si="26"/>
        <v>0</v>
      </c>
      <c r="AA814" s="227"/>
      <c r="AB814" s="227"/>
      <c r="AC814" s="232">
        <f t="shared" si="28"/>
        <v>0</v>
      </c>
      <c r="AD814" s="227"/>
      <c r="AE814" s="227"/>
      <c r="AF814" s="232">
        <f t="shared" si="30"/>
        <v>50</v>
      </c>
      <c r="AG814" s="227"/>
      <c r="AH814" s="234">
        <v>50.0</v>
      </c>
      <c r="AI814" s="92"/>
      <c r="AJ814" s="232">
        <f t="shared" si="32"/>
        <v>249.6</v>
      </c>
      <c r="AK814" s="227"/>
      <c r="AL814" s="234">
        <v>249.6</v>
      </c>
      <c r="AM814" s="227"/>
    </row>
    <row r="815" ht="15.75" hidden="1" customHeight="1" outlineLevel="2">
      <c r="A815" s="227"/>
      <c r="B815" s="116"/>
      <c r="C815" s="229"/>
      <c r="D815" s="230">
        <v>2019.0</v>
      </c>
      <c r="E815" s="275">
        <f t="shared" si="2020"/>
        <v>333.18461</v>
      </c>
      <c r="F815" s="275">
        <f t="shared" ref="F815:G815" si="2024">I815+L815+O815+R815+U815+X815+AA815+AD815+AK815+AG815</f>
        <v>136.48461</v>
      </c>
      <c r="G815" s="275">
        <f t="shared" si="2024"/>
        <v>196.7</v>
      </c>
      <c r="H815" s="232">
        <f t="shared" si="1951"/>
        <v>0</v>
      </c>
      <c r="I815" s="227"/>
      <c r="J815" s="227"/>
      <c r="K815" s="232">
        <f t="shared" si="1792"/>
        <v>0</v>
      </c>
      <c r="L815" s="227"/>
      <c r="M815" s="227"/>
      <c r="N815" s="232">
        <f t="shared" si="18"/>
        <v>0</v>
      </c>
      <c r="O815" s="227"/>
      <c r="P815" s="227"/>
      <c r="Q815" s="233">
        <f t="shared" si="20"/>
        <v>136.48461</v>
      </c>
      <c r="R815" s="234">
        <v>136.48461</v>
      </c>
      <c r="S815" s="227"/>
      <c r="T815" s="232">
        <f t="shared" si="22"/>
        <v>0</v>
      </c>
      <c r="U815" s="227"/>
      <c r="V815" s="227"/>
      <c r="W815" s="232">
        <f t="shared" si="24"/>
        <v>0</v>
      </c>
      <c r="X815" s="227"/>
      <c r="Y815" s="227"/>
      <c r="Z815" s="232">
        <f t="shared" si="26"/>
        <v>0</v>
      </c>
      <c r="AA815" s="227"/>
      <c r="AB815" s="227"/>
      <c r="AC815" s="232">
        <f t="shared" si="28"/>
        <v>0</v>
      </c>
      <c r="AD815" s="227"/>
      <c r="AE815" s="227"/>
      <c r="AF815" s="232">
        <f t="shared" si="30"/>
        <v>1.8</v>
      </c>
      <c r="AG815" s="227"/>
      <c r="AH815" s="234">
        <v>1.8</v>
      </c>
      <c r="AI815" s="92"/>
      <c r="AJ815" s="232">
        <f t="shared" si="32"/>
        <v>194.9</v>
      </c>
      <c r="AK815" s="227"/>
      <c r="AL815" s="234">
        <v>194.9</v>
      </c>
      <c r="AM815" s="227"/>
    </row>
    <row r="816" ht="15.75" hidden="1" customHeight="1" outlineLevel="2">
      <c r="A816" s="227"/>
      <c r="B816" s="116"/>
      <c r="C816" s="229"/>
      <c r="D816" s="230">
        <v>2020.0</v>
      </c>
      <c r="E816" s="275">
        <f t="shared" si="2020"/>
        <v>308.3</v>
      </c>
      <c r="F816" s="275">
        <f t="shared" ref="F816:G816" si="2025">I816+L816+O816+R816+U816+X816+AA816+AD816+AK816+AG816</f>
        <v>0</v>
      </c>
      <c r="G816" s="275">
        <f t="shared" si="2025"/>
        <v>308.3</v>
      </c>
      <c r="H816" s="232">
        <f t="shared" si="1951"/>
        <v>0</v>
      </c>
      <c r="I816" s="227"/>
      <c r="J816" s="227"/>
      <c r="K816" s="232">
        <f t="shared" si="1792"/>
        <v>0</v>
      </c>
      <c r="L816" s="227"/>
      <c r="M816" s="227"/>
      <c r="N816" s="232">
        <f t="shared" si="18"/>
        <v>0</v>
      </c>
      <c r="O816" s="227"/>
      <c r="P816" s="227"/>
      <c r="Q816" s="232">
        <f t="shared" si="20"/>
        <v>0</v>
      </c>
      <c r="R816" s="227"/>
      <c r="S816" s="227"/>
      <c r="T816" s="232">
        <f t="shared" si="22"/>
        <v>0</v>
      </c>
      <c r="U816" s="227"/>
      <c r="V816" s="227"/>
      <c r="W816" s="232">
        <f t="shared" si="24"/>
        <v>0</v>
      </c>
      <c r="X816" s="227"/>
      <c r="Y816" s="227"/>
      <c r="Z816" s="232">
        <f t="shared" si="26"/>
        <v>0</v>
      </c>
      <c r="AA816" s="227"/>
      <c r="AB816" s="227"/>
      <c r="AC816" s="232">
        <f t="shared" si="28"/>
        <v>0</v>
      </c>
      <c r="AD816" s="227"/>
      <c r="AE816" s="227"/>
      <c r="AF816" s="232">
        <f t="shared" si="30"/>
        <v>216.9</v>
      </c>
      <c r="AG816" s="227"/>
      <c r="AH816" s="234">
        <v>216.9</v>
      </c>
      <c r="AI816" s="92"/>
      <c r="AJ816" s="232">
        <f t="shared" si="32"/>
        <v>91.4</v>
      </c>
      <c r="AK816" s="227"/>
      <c r="AL816" s="234">
        <v>91.4</v>
      </c>
      <c r="AM816" s="227"/>
    </row>
    <row r="817" ht="15.75" hidden="1" customHeight="1" outlineLevel="2">
      <c r="A817" s="227"/>
      <c r="B817" s="116"/>
      <c r="C817" s="229"/>
      <c r="D817" s="236">
        <v>2021.0</v>
      </c>
      <c r="E817" s="275">
        <f t="shared" si="2020"/>
        <v>0</v>
      </c>
      <c r="F817" s="275">
        <f t="shared" ref="F817:G817" si="2026">I817+L817+O817+R817+U817+X817+AA817+AD817+AK817+AG817</f>
        <v>0</v>
      </c>
      <c r="G817" s="275">
        <f t="shared" si="2026"/>
        <v>0</v>
      </c>
      <c r="H817" s="232">
        <f t="shared" si="1951"/>
        <v>0</v>
      </c>
      <c r="I817" s="227"/>
      <c r="J817" s="227"/>
      <c r="K817" s="232">
        <f t="shared" si="1792"/>
        <v>0</v>
      </c>
      <c r="L817" s="227"/>
      <c r="M817" s="227"/>
      <c r="N817" s="232">
        <f t="shared" si="18"/>
        <v>0</v>
      </c>
      <c r="O817" s="227"/>
      <c r="P817" s="227"/>
      <c r="Q817" s="232">
        <f t="shared" si="20"/>
        <v>0</v>
      </c>
      <c r="R817" s="227"/>
      <c r="S817" s="227"/>
      <c r="T817" s="232">
        <f t="shared" si="22"/>
        <v>0</v>
      </c>
      <c r="U817" s="227"/>
      <c r="V817" s="227"/>
      <c r="W817" s="232">
        <f t="shared" si="24"/>
        <v>0</v>
      </c>
      <c r="X817" s="227"/>
      <c r="Y817" s="227"/>
      <c r="Z817" s="232">
        <f t="shared" si="26"/>
        <v>0</v>
      </c>
      <c r="AA817" s="227"/>
      <c r="AB817" s="227"/>
      <c r="AC817" s="232">
        <f t="shared" si="28"/>
        <v>0</v>
      </c>
      <c r="AD817" s="227"/>
      <c r="AE817" s="227"/>
      <c r="AF817" s="232"/>
      <c r="AG817" s="227"/>
      <c r="AH817" s="234"/>
      <c r="AI817" s="92"/>
      <c r="AJ817" s="232">
        <f t="shared" si="32"/>
        <v>0</v>
      </c>
      <c r="AK817" s="227"/>
      <c r="AL817" s="234"/>
      <c r="AM817" s="227"/>
    </row>
    <row r="818" ht="15.75" hidden="1" customHeight="1" outlineLevel="1" collapsed="1">
      <c r="A818" s="220">
        <v>94.0</v>
      </c>
      <c r="B818" s="274" t="s">
        <v>608</v>
      </c>
      <c r="C818" s="220" t="s">
        <v>611</v>
      </c>
      <c r="D818" s="220"/>
      <c r="E818" s="223">
        <f t="shared" ref="E818:G818" si="2027">SUM(E819:E825)</f>
        <v>1277.5</v>
      </c>
      <c r="F818" s="223">
        <f t="shared" si="2027"/>
        <v>0</v>
      </c>
      <c r="G818" s="223">
        <f t="shared" si="2027"/>
        <v>1277.5</v>
      </c>
      <c r="H818" s="220">
        <f t="shared" si="1951"/>
        <v>0</v>
      </c>
      <c r="I818" s="220">
        <f t="shared" ref="I818:J818" si="2028">SUM(I819:I825)</f>
        <v>0</v>
      </c>
      <c r="J818" s="220">
        <f t="shared" si="2028"/>
        <v>0</v>
      </c>
      <c r="K818" s="220">
        <f t="shared" si="1792"/>
        <v>0</v>
      </c>
      <c r="L818" s="220">
        <f t="shared" ref="L818:M818" si="2029">SUM(L819:L825)</f>
        <v>0</v>
      </c>
      <c r="M818" s="220">
        <f t="shared" si="2029"/>
        <v>0</v>
      </c>
      <c r="N818" s="220">
        <f t="shared" si="18"/>
        <v>0</v>
      </c>
      <c r="O818" s="220">
        <f t="shared" ref="O818:P818" si="2030">SUM(O819:O825)</f>
        <v>0</v>
      </c>
      <c r="P818" s="220">
        <f t="shared" si="2030"/>
        <v>0</v>
      </c>
      <c r="Q818" s="220">
        <f t="shared" si="20"/>
        <v>0</v>
      </c>
      <c r="R818" s="220">
        <f t="shared" ref="R818:S818" si="2031">SUM(R819:R825)</f>
        <v>0</v>
      </c>
      <c r="S818" s="220">
        <f t="shared" si="2031"/>
        <v>0</v>
      </c>
      <c r="T818" s="220">
        <f t="shared" si="22"/>
        <v>0</v>
      </c>
      <c r="U818" s="220">
        <f t="shared" ref="U818:V818" si="2032">SUM(U819:U825)</f>
        <v>0</v>
      </c>
      <c r="V818" s="220">
        <f t="shared" si="2032"/>
        <v>0</v>
      </c>
      <c r="W818" s="220">
        <f t="shared" si="24"/>
        <v>0</v>
      </c>
      <c r="X818" s="220">
        <f t="shared" ref="X818:Y818" si="2033">SUM(X819:X825)</f>
        <v>0</v>
      </c>
      <c r="Y818" s="220">
        <f t="shared" si="2033"/>
        <v>0</v>
      </c>
      <c r="Z818" s="220">
        <f t="shared" si="26"/>
        <v>0</v>
      </c>
      <c r="AA818" s="220">
        <f t="shared" ref="AA818:AB818" si="2034">SUM(AA819:AA825)</f>
        <v>0</v>
      </c>
      <c r="AB818" s="220">
        <f t="shared" si="2034"/>
        <v>0</v>
      </c>
      <c r="AC818" s="220">
        <f t="shared" si="28"/>
        <v>0</v>
      </c>
      <c r="AD818" s="220">
        <f t="shared" ref="AD818:AE818" si="2035">SUM(AD819:AD825)</f>
        <v>0</v>
      </c>
      <c r="AE818" s="220">
        <f t="shared" si="2035"/>
        <v>0</v>
      </c>
      <c r="AF818" s="220">
        <f t="shared" ref="AF818:AF897" si="2039">AG818+AH818</f>
        <v>391.6</v>
      </c>
      <c r="AG818" s="224">
        <f t="shared" ref="AG818:AH818" si="2036">SUM(AG819:AG825)</f>
        <v>0</v>
      </c>
      <c r="AH818" s="224">
        <f t="shared" si="2036"/>
        <v>391.6</v>
      </c>
      <c r="AI818" s="225"/>
      <c r="AJ818" s="226">
        <f t="shared" si="32"/>
        <v>885.9</v>
      </c>
      <c r="AK818" s="224">
        <f t="shared" ref="AK818:AL818" si="2037">SUM(AK819:AK825)</f>
        <v>0</v>
      </c>
      <c r="AL818" s="224">
        <f t="shared" si="2037"/>
        <v>885.9</v>
      </c>
      <c r="AM818" s="224"/>
    </row>
    <row r="819" ht="15.75" hidden="1" customHeight="1" outlineLevel="2">
      <c r="A819" s="227"/>
      <c r="B819" s="116"/>
      <c r="C819" s="229"/>
      <c r="D819" s="230">
        <v>2015.0</v>
      </c>
      <c r="E819" s="275">
        <f t="shared" ref="E819:E825" si="2040">SUM(F819:G819)</f>
        <v>0</v>
      </c>
      <c r="F819" s="275">
        <f t="shared" ref="F819:G819" si="2038">I819+L819+O819+R819+U819+X819+AA819+AD819+AK819+AG819</f>
        <v>0</v>
      </c>
      <c r="G819" s="275">
        <f t="shared" si="2038"/>
        <v>0</v>
      </c>
      <c r="H819" s="232">
        <f t="shared" si="1951"/>
        <v>0</v>
      </c>
      <c r="I819" s="227"/>
      <c r="J819" s="227"/>
      <c r="K819" s="232">
        <f t="shared" si="1792"/>
        <v>0</v>
      </c>
      <c r="L819" s="227"/>
      <c r="M819" s="227"/>
      <c r="N819" s="232">
        <f t="shared" si="18"/>
        <v>0</v>
      </c>
      <c r="O819" s="227"/>
      <c r="P819" s="227"/>
      <c r="Q819" s="232">
        <f t="shared" si="20"/>
        <v>0</v>
      </c>
      <c r="R819" s="227"/>
      <c r="S819" s="227"/>
      <c r="T819" s="232">
        <f t="shared" si="22"/>
        <v>0</v>
      </c>
      <c r="U819" s="227"/>
      <c r="V819" s="227"/>
      <c r="W819" s="232">
        <f t="shared" si="24"/>
        <v>0</v>
      </c>
      <c r="X819" s="227"/>
      <c r="Y819" s="227"/>
      <c r="Z819" s="232">
        <f t="shared" si="26"/>
        <v>0</v>
      </c>
      <c r="AA819" s="227"/>
      <c r="AB819" s="227"/>
      <c r="AC819" s="232">
        <f t="shared" si="28"/>
        <v>0</v>
      </c>
      <c r="AD819" s="227"/>
      <c r="AE819" s="227"/>
      <c r="AF819" s="232">
        <f t="shared" si="2039"/>
        <v>0</v>
      </c>
      <c r="AG819" s="227"/>
      <c r="AH819" s="227"/>
      <c r="AI819" s="92"/>
      <c r="AJ819" s="232">
        <f t="shared" si="32"/>
        <v>0</v>
      </c>
      <c r="AK819" s="227"/>
      <c r="AL819" s="227"/>
      <c r="AM819" s="227"/>
    </row>
    <row r="820" ht="15.75" hidden="1" customHeight="1" outlineLevel="2">
      <c r="A820" s="227"/>
      <c r="B820" s="116"/>
      <c r="C820" s="229"/>
      <c r="D820" s="230">
        <v>2016.0</v>
      </c>
      <c r="E820" s="275">
        <f t="shared" si="2040"/>
        <v>0</v>
      </c>
      <c r="F820" s="275">
        <f t="shared" ref="F820:G820" si="2041">I820+L820+O820+R820+U820+X820+AA820+AD820+AK820+AG820</f>
        <v>0</v>
      </c>
      <c r="G820" s="275">
        <f t="shared" si="2041"/>
        <v>0</v>
      </c>
      <c r="H820" s="232">
        <f t="shared" si="1951"/>
        <v>0</v>
      </c>
      <c r="I820" s="227"/>
      <c r="J820" s="227"/>
      <c r="K820" s="232">
        <f t="shared" si="1792"/>
        <v>0</v>
      </c>
      <c r="L820" s="227"/>
      <c r="M820" s="227"/>
      <c r="N820" s="232">
        <f t="shared" si="18"/>
        <v>0</v>
      </c>
      <c r="O820" s="227"/>
      <c r="P820" s="227"/>
      <c r="Q820" s="232">
        <f t="shared" si="20"/>
        <v>0</v>
      </c>
      <c r="R820" s="227"/>
      <c r="S820" s="227"/>
      <c r="T820" s="232">
        <f t="shared" si="22"/>
        <v>0</v>
      </c>
      <c r="U820" s="227"/>
      <c r="V820" s="227"/>
      <c r="W820" s="232">
        <f t="shared" si="24"/>
        <v>0</v>
      </c>
      <c r="X820" s="227"/>
      <c r="Y820" s="227"/>
      <c r="Z820" s="232">
        <f t="shared" si="26"/>
        <v>0</v>
      </c>
      <c r="AA820" s="227"/>
      <c r="AB820" s="227"/>
      <c r="AC820" s="232">
        <f t="shared" si="28"/>
        <v>0</v>
      </c>
      <c r="AD820" s="227"/>
      <c r="AE820" s="227"/>
      <c r="AF820" s="232">
        <f t="shared" si="2039"/>
        <v>0</v>
      </c>
      <c r="AG820" s="227"/>
      <c r="AH820" s="227"/>
      <c r="AI820" s="92"/>
      <c r="AJ820" s="232">
        <f t="shared" si="32"/>
        <v>0</v>
      </c>
      <c r="AK820" s="227"/>
      <c r="AL820" s="227"/>
      <c r="AM820" s="227"/>
    </row>
    <row r="821" ht="15.75" hidden="1" customHeight="1" outlineLevel="2">
      <c r="A821" s="227"/>
      <c r="B821" s="116"/>
      <c r="C821" s="229"/>
      <c r="D821" s="230">
        <v>2017.0</v>
      </c>
      <c r="E821" s="275">
        <f t="shared" si="2040"/>
        <v>0</v>
      </c>
      <c r="F821" s="275">
        <f t="shared" ref="F821:G821" si="2042">I821+L821+O821+R821+U821+X821+AA821+AD821+AK821+AG821</f>
        <v>0</v>
      </c>
      <c r="G821" s="275">
        <f t="shared" si="2042"/>
        <v>0</v>
      </c>
      <c r="H821" s="232">
        <f t="shared" si="1951"/>
        <v>0</v>
      </c>
      <c r="I821" s="227"/>
      <c r="J821" s="227"/>
      <c r="K821" s="232">
        <f t="shared" si="1792"/>
        <v>0</v>
      </c>
      <c r="L821" s="227"/>
      <c r="M821" s="227"/>
      <c r="N821" s="232">
        <f t="shared" si="18"/>
        <v>0</v>
      </c>
      <c r="O821" s="227"/>
      <c r="P821" s="227"/>
      <c r="Q821" s="232">
        <f t="shared" si="20"/>
        <v>0</v>
      </c>
      <c r="R821" s="227"/>
      <c r="S821" s="227"/>
      <c r="T821" s="232">
        <f t="shared" si="22"/>
        <v>0</v>
      </c>
      <c r="U821" s="227"/>
      <c r="V821" s="227"/>
      <c r="W821" s="232">
        <f t="shared" si="24"/>
        <v>0</v>
      </c>
      <c r="X821" s="227"/>
      <c r="Y821" s="227"/>
      <c r="Z821" s="232">
        <f t="shared" si="26"/>
        <v>0</v>
      </c>
      <c r="AA821" s="227"/>
      <c r="AB821" s="227"/>
      <c r="AC821" s="232">
        <f t="shared" si="28"/>
        <v>0</v>
      </c>
      <c r="AD821" s="227"/>
      <c r="AE821" s="227"/>
      <c r="AF821" s="232">
        <f t="shared" si="2039"/>
        <v>0</v>
      </c>
      <c r="AG821" s="227"/>
      <c r="AH821" s="227"/>
      <c r="AI821" s="92"/>
      <c r="AJ821" s="232">
        <f t="shared" si="32"/>
        <v>0</v>
      </c>
      <c r="AK821" s="227"/>
      <c r="AL821" s="227"/>
      <c r="AM821" s="227"/>
    </row>
    <row r="822" ht="15.75" hidden="1" customHeight="1" outlineLevel="2">
      <c r="A822" s="227"/>
      <c r="B822" s="116"/>
      <c r="C822" s="229"/>
      <c r="D822" s="230">
        <v>2018.0</v>
      </c>
      <c r="E822" s="275">
        <f t="shared" si="2040"/>
        <v>0</v>
      </c>
      <c r="F822" s="275">
        <f t="shared" ref="F822:G822" si="2043">I822+L822+O822+R822+U822+X822+AA822+AD822+AK822+AG822</f>
        <v>0</v>
      </c>
      <c r="G822" s="275">
        <f t="shared" si="2043"/>
        <v>0</v>
      </c>
      <c r="H822" s="232">
        <f t="shared" si="1951"/>
        <v>0</v>
      </c>
      <c r="I822" s="227"/>
      <c r="J822" s="227"/>
      <c r="K822" s="232">
        <f t="shared" si="1792"/>
        <v>0</v>
      </c>
      <c r="L822" s="227"/>
      <c r="M822" s="227"/>
      <c r="N822" s="232">
        <f t="shared" si="18"/>
        <v>0</v>
      </c>
      <c r="O822" s="227"/>
      <c r="P822" s="227"/>
      <c r="Q822" s="232">
        <f t="shared" si="20"/>
        <v>0</v>
      </c>
      <c r="R822" s="227"/>
      <c r="S822" s="227"/>
      <c r="T822" s="232">
        <f t="shared" si="22"/>
        <v>0</v>
      </c>
      <c r="U822" s="227"/>
      <c r="V822" s="227"/>
      <c r="W822" s="232">
        <f t="shared" si="24"/>
        <v>0</v>
      </c>
      <c r="X822" s="227"/>
      <c r="Y822" s="227"/>
      <c r="Z822" s="232">
        <f t="shared" si="26"/>
        <v>0</v>
      </c>
      <c r="AA822" s="227"/>
      <c r="AB822" s="227"/>
      <c r="AC822" s="232">
        <f t="shared" si="28"/>
        <v>0</v>
      </c>
      <c r="AD822" s="227"/>
      <c r="AE822" s="227"/>
      <c r="AF822" s="232">
        <f t="shared" si="2039"/>
        <v>0</v>
      </c>
      <c r="AG822" s="227"/>
      <c r="AH822" s="227"/>
      <c r="AI822" s="92"/>
      <c r="AJ822" s="232">
        <f t="shared" si="32"/>
        <v>0</v>
      </c>
      <c r="AK822" s="227"/>
      <c r="AL822" s="227"/>
      <c r="AM822" s="227"/>
    </row>
    <row r="823" ht="15.75" hidden="1" customHeight="1" outlineLevel="2">
      <c r="A823" s="227"/>
      <c r="B823" s="116"/>
      <c r="C823" s="229"/>
      <c r="D823" s="230">
        <v>2019.0</v>
      </c>
      <c r="E823" s="275">
        <f t="shared" si="2040"/>
        <v>766.1</v>
      </c>
      <c r="F823" s="275">
        <f t="shared" ref="F823:G823" si="2044">I823+L823+O823+R823+U823+X823+AA823+AD823+AK823+AG823</f>
        <v>0</v>
      </c>
      <c r="G823" s="275">
        <f t="shared" si="2044"/>
        <v>766.1</v>
      </c>
      <c r="H823" s="232">
        <f t="shared" si="1951"/>
        <v>0</v>
      </c>
      <c r="I823" s="227"/>
      <c r="J823" s="227"/>
      <c r="K823" s="232">
        <f t="shared" si="1792"/>
        <v>0</v>
      </c>
      <c r="L823" s="227"/>
      <c r="M823" s="227"/>
      <c r="N823" s="232">
        <f t="shared" si="18"/>
        <v>0</v>
      </c>
      <c r="O823" s="227"/>
      <c r="P823" s="227"/>
      <c r="Q823" s="232">
        <f t="shared" si="20"/>
        <v>0</v>
      </c>
      <c r="R823" s="227"/>
      <c r="S823" s="227"/>
      <c r="T823" s="232">
        <f t="shared" si="22"/>
        <v>0</v>
      </c>
      <c r="U823" s="227"/>
      <c r="V823" s="227"/>
      <c r="W823" s="232">
        <f t="shared" si="24"/>
        <v>0</v>
      </c>
      <c r="X823" s="227"/>
      <c r="Y823" s="227"/>
      <c r="Z823" s="232">
        <f t="shared" si="26"/>
        <v>0</v>
      </c>
      <c r="AA823" s="227"/>
      <c r="AB823" s="227"/>
      <c r="AC823" s="232">
        <f t="shared" si="28"/>
        <v>0</v>
      </c>
      <c r="AD823" s="227"/>
      <c r="AE823" s="227"/>
      <c r="AF823" s="232">
        <f t="shared" si="2039"/>
        <v>0</v>
      </c>
      <c r="AG823" s="227"/>
      <c r="AH823" s="227"/>
      <c r="AI823" s="92"/>
      <c r="AJ823" s="232">
        <f t="shared" si="32"/>
        <v>766.1</v>
      </c>
      <c r="AK823" s="227"/>
      <c r="AL823" s="234">
        <v>766.1</v>
      </c>
      <c r="AM823" s="227"/>
    </row>
    <row r="824" ht="15.75" hidden="1" customHeight="1" outlineLevel="2">
      <c r="A824" s="227"/>
      <c r="B824" s="116"/>
      <c r="C824" s="229"/>
      <c r="D824" s="230">
        <v>2020.0</v>
      </c>
      <c r="E824" s="275">
        <f t="shared" si="2040"/>
        <v>511.4</v>
      </c>
      <c r="F824" s="275">
        <f t="shared" ref="F824:G824" si="2045">I824+L824+O824+R824+U824+X824+AA824+AD824+AK824+AG824</f>
        <v>0</v>
      </c>
      <c r="G824" s="275">
        <f t="shared" si="2045"/>
        <v>511.4</v>
      </c>
      <c r="H824" s="232">
        <f t="shared" si="1951"/>
        <v>0</v>
      </c>
      <c r="I824" s="227"/>
      <c r="J824" s="227"/>
      <c r="K824" s="232">
        <f t="shared" si="1792"/>
        <v>0</v>
      </c>
      <c r="L824" s="227"/>
      <c r="M824" s="227"/>
      <c r="N824" s="232">
        <f t="shared" si="18"/>
        <v>0</v>
      </c>
      <c r="O824" s="227"/>
      <c r="P824" s="227"/>
      <c r="Q824" s="232">
        <f t="shared" si="20"/>
        <v>0</v>
      </c>
      <c r="R824" s="227"/>
      <c r="S824" s="227"/>
      <c r="T824" s="232">
        <f t="shared" si="22"/>
        <v>0</v>
      </c>
      <c r="U824" s="227"/>
      <c r="V824" s="227"/>
      <c r="W824" s="232">
        <f t="shared" si="24"/>
        <v>0</v>
      </c>
      <c r="X824" s="227"/>
      <c r="Y824" s="227"/>
      <c r="Z824" s="232">
        <f t="shared" si="26"/>
        <v>0</v>
      </c>
      <c r="AA824" s="227"/>
      <c r="AB824" s="227"/>
      <c r="AC824" s="232">
        <f t="shared" si="28"/>
        <v>0</v>
      </c>
      <c r="AD824" s="227"/>
      <c r="AE824" s="227"/>
      <c r="AF824" s="232">
        <f t="shared" si="2039"/>
        <v>391.6</v>
      </c>
      <c r="AG824" s="227"/>
      <c r="AH824" s="234">
        <v>391.6</v>
      </c>
      <c r="AI824" s="92"/>
      <c r="AJ824" s="232">
        <f t="shared" si="32"/>
        <v>119.8</v>
      </c>
      <c r="AK824" s="227"/>
      <c r="AL824" s="234">
        <v>119.8</v>
      </c>
      <c r="AM824" s="227"/>
    </row>
    <row r="825" ht="15.75" hidden="1" customHeight="1" outlineLevel="2">
      <c r="A825" s="227"/>
      <c r="B825" s="116"/>
      <c r="C825" s="229"/>
      <c r="D825" s="236">
        <v>2021.0</v>
      </c>
      <c r="E825" s="275">
        <f t="shared" si="2040"/>
        <v>0</v>
      </c>
      <c r="F825" s="275">
        <f t="shared" ref="F825:G825" si="2046">I825+L825+O825+R825+U825+X825+AA825+AD825+AK825+AG825</f>
        <v>0</v>
      </c>
      <c r="G825" s="275">
        <f t="shared" si="2046"/>
        <v>0</v>
      </c>
      <c r="H825" s="232">
        <f t="shared" si="1951"/>
        <v>0</v>
      </c>
      <c r="I825" s="227"/>
      <c r="J825" s="227"/>
      <c r="K825" s="232">
        <f t="shared" si="1792"/>
        <v>0</v>
      </c>
      <c r="L825" s="227"/>
      <c r="M825" s="227"/>
      <c r="N825" s="232">
        <f t="shared" si="18"/>
        <v>0</v>
      </c>
      <c r="O825" s="227"/>
      <c r="P825" s="227"/>
      <c r="Q825" s="232">
        <f t="shared" si="20"/>
        <v>0</v>
      </c>
      <c r="R825" s="227"/>
      <c r="S825" s="227"/>
      <c r="T825" s="232">
        <f t="shared" si="22"/>
        <v>0</v>
      </c>
      <c r="U825" s="227"/>
      <c r="V825" s="227"/>
      <c r="W825" s="232">
        <f t="shared" si="24"/>
        <v>0</v>
      </c>
      <c r="X825" s="227"/>
      <c r="Y825" s="227"/>
      <c r="Z825" s="232">
        <f t="shared" si="26"/>
        <v>0</v>
      </c>
      <c r="AA825" s="227"/>
      <c r="AB825" s="227"/>
      <c r="AC825" s="232">
        <f t="shared" si="28"/>
        <v>0</v>
      </c>
      <c r="AD825" s="227"/>
      <c r="AE825" s="227"/>
      <c r="AF825" s="232">
        <f t="shared" si="2039"/>
        <v>0</v>
      </c>
      <c r="AG825" s="227"/>
      <c r="AH825" s="234"/>
      <c r="AI825" s="92"/>
      <c r="AJ825" s="232">
        <f t="shared" si="32"/>
        <v>0</v>
      </c>
      <c r="AK825" s="227"/>
      <c r="AL825" s="234"/>
      <c r="AM825" s="227"/>
    </row>
    <row r="826" ht="15.75" hidden="1" customHeight="1" outlineLevel="1" collapsed="1">
      <c r="A826" s="220">
        <v>95.0</v>
      </c>
      <c r="B826" s="274" t="s">
        <v>612</v>
      </c>
      <c r="C826" s="220" t="s">
        <v>613</v>
      </c>
      <c r="D826" s="220"/>
      <c r="E826" s="223">
        <f t="shared" ref="E826:G826" si="2047">SUM(E827:E833)</f>
        <v>1102.44364</v>
      </c>
      <c r="F826" s="223">
        <f t="shared" si="2047"/>
        <v>477.44364</v>
      </c>
      <c r="G826" s="223">
        <f t="shared" si="2047"/>
        <v>625</v>
      </c>
      <c r="H826" s="220">
        <f t="shared" si="1951"/>
        <v>0</v>
      </c>
      <c r="I826" s="220">
        <f t="shared" ref="I826:J826" si="2048">SUM(I827:I833)</f>
        <v>0</v>
      </c>
      <c r="J826" s="220">
        <f t="shared" si="2048"/>
        <v>0</v>
      </c>
      <c r="K826" s="220">
        <f t="shared" si="1792"/>
        <v>0</v>
      </c>
      <c r="L826" s="220">
        <f t="shared" ref="L826:M826" si="2049">SUM(L827:L833)</f>
        <v>0</v>
      </c>
      <c r="M826" s="220">
        <f t="shared" si="2049"/>
        <v>0</v>
      </c>
      <c r="N826" s="220">
        <f t="shared" si="18"/>
        <v>0</v>
      </c>
      <c r="O826" s="220">
        <f t="shared" ref="O826:P826" si="2050">SUM(O827:O833)</f>
        <v>0</v>
      </c>
      <c r="P826" s="220">
        <f t="shared" si="2050"/>
        <v>0</v>
      </c>
      <c r="Q826" s="220">
        <f t="shared" si="20"/>
        <v>0</v>
      </c>
      <c r="R826" s="220">
        <f t="shared" ref="R826:S826" si="2051">SUM(R827:R833)</f>
        <v>0</v>
      </c>
      <c r="S826" s="220">
        <f t="shared" si="2051"/>
        <v>0</v>
      </c>
      <c r="T826" s="220">
        <f t="shared" si="22"/>
        <v>0</v>
      </c>
      <c r="U826" s="220">
        <f t="shared" ref="U826:V826" si="2052">SUM(U827:U833)</f>
        <v>0</v>
      </c>
      <c r="V826" s="220">
        <f t="shared" si="2052"/>
        <v>0</v>
      </c>
      <c r="W826" s="220">
        <f t="shared" si="24"/>
        <v>0</v>
      </c>
      <c r="X826" s="220">
        <f t="shared" ref="X826:Y826" si="2053">SUM(X827:X833)</f>
        <v>0</v>
      </c>
      <c r="Y826" s="220">
        <f t="shared" si="2053"/>
        <v>0</v>
      </c>
      <c r="Z826" s="220">
        <f t="shared" si="26"/>
        <v>84.38</v>
      </c>
      <c r="AA826" s="220">
        <f t="shared" ref="AA826:AB826" si="2054">SUM(AA827:AA833)</f>
        <v>84.38</v>
      </c>
      <c r="AB826" s="220">
        <f t="shared" si="2054"/>
        <v>0</v>
      </c>
      <c r="AC826" s="220">
        <f t="shared" si="28"/>
        <v>0</v>
      </c>
      <c r="AD826" s="220">
        <f t="shared" ref="AD826:AE826" si="2055">SUM(AD827:AD833)</f>
        <v>0</v>
      </c>
      <c r="AE826" s="220">
        <f t="shared" si="2055"/>
        <v>0</v>
      </c>
      <c r="AF826" s="220">
        <f t="shared" si="2039"/>
        <v>495.16364</v>
      </c>
      <c r="AG826" s="224">
        <f t="shared" ref="AG826:AH826" si="2056">SUM(AG827:AG833)</f>
        <v>393.06364</v>
      </c>
      <c r="AH826" s="224">
        <f t="shared" si="2056"/>
        <v>102.1</v>
      </c>
      <c r="AI826" s="225"/>
      <c r="AJ826" s="226">
        <f t="shared" si="32"/>
        <v>522.9</v>
      </c>
      <c r="AK826" s="224">
        <f t="shared" ref="AK826:AL826" si="2057">SUM(AK827:AK833)</f>
        <v>0</v>
      </c>
      <c r="AL826" s="224">
        <f t="shared" si="2057"/>
        <v>522.9</v>
      </c>
      <c r="AM826" s="224"/>
    </row>
    <row r="827" ht="15.75" hidden="1" customHeight="1" outlineLevel="2">
      <c r="A827" s="227"/>
      <c r="B827" s="116"/>
      <c r="C827" s="229"/>
      <c r="D827" s="230">
        <v>2015.0</v>
      </c>
      <c r="E827" s="275">
        <f t="shared" ref="E827:E833" si="2059">SUM(F827:G827)</f>
        <v>5.7</v>
      </c>
      <c r="F827" s="275">
        <f t="shared" ref="F827:G827" si="2058">I827+L827+O827+R827+U827+X827+AA827+AD827+AK827+AG827</f>
        <v>0</v>
      </c>
      <c r="G827" s="275">
        <f t="shared" si="2058"/>
        <v>5.7</v>
      </c>
      <c r="H827" s="232">
        <f t="shared" si="1951"/>
        <v>0</v>
      </c>
      <c r="I827" s="227"/>
      <c r="J827" s="227"/>
      <c r="K827" s="232">
        <f t="shared" si="1792"/>
        <v>0</v>
      </c>
      <c r="L827" s="227"/>
      <c r="M827" s="227"/>
      <c r="N827" s="232">
        <f t="shared" si="18"/>
        <v>0</v>
      </c>
      <c r="O827" s="227"/>
      <c r="P827" s="227"/>
      <c r="Q827" s="232">
        <f t="shared" si="20"/>
        <v>0</v>
      </c>
      <c r="R827" s="227"/>
      <c r="S827" s="227"/>
      <c r="T827" s="232">
        <f t="shared" si="22"/>
        <v>0</v>
      </c>
      <c r="U827" s="227"/>
      <c r="V827" s="227"/>
      <c r="W827" s="232">
        <f t="shared" si="24"/>
        <v>0</v>
      </c>
      <c r="X827" s="227"/>
      <c r="Y827" s="227"/>
      <c r="Z827" s="232">
        <f t="shared" si="26"/>
        <v>0</v>
      </c>
      <c r="AA827" s="227"/>
      <c r="AB827" s="227"/>
      <c r="AC827" s="232">
        <f t="shared" si="28"/>
        <v>0</v>
      </c>
      <c r="AD827" s="227"/>
      <c r="AE827" s="227"/>
      <c r="AF827" s="232">
        <f t="shared" si="2039"/>
        <v>0</v>
      </c>
      <c r="AG827" s="227"/>
      <c r="AH827" s="227"/>
      <c r="AI827" s="92"/>
      <c r="AJ827" s="232">
        <f t="shared" si="32"/>
        <v>5.7</v>
      </c>
      <c r="AK827" s="227"/>
      <c r="AL827" s="234">
        <v>5.7</v>
      </c>
      <c r="AM827" s="227"/>
    </row>
    <row r="828" ht="15.75" hidden="1" customHeight="1" outlineLevel="2">
      <c r="A828" s="227"/>
      <c r="B828" s="116"/>
      <c r="C828" s="229"/>
      <c r="D828" s="230">
        <v>2016.0</v>
      </c>
      <c r="E828" s="275">
        <f t="shared" si="2059"/>
        <v>114.38</v>
      </c>
      <c r="F828" s="275">
        <f t="shared" ref="F828:G828" si="2060">I828+L828+O828+R828+U828+X828+AA828+AD828+AK828+AG828</f>
        <v>84.38</v>
      </c>
      <c r="G828" s="275">
        <f t="shared" si="2060"/>
        <v>30</v>
      </c>
      <c r="H828" s="232">
        <f t="shared" si="1951"/>
        <v>0</v>
      </c>
      <c r="I828" s="227"/>
      <c r="J828" s="227"/>
      <c r="K828" s="232">
        <f t="shared" si="1792"/>
        <v>0</v>
      </c>
      <c r="L828" s="227"/>
      <c r="M828" s="227"/>
      <c r="N828" s="232">
        <f t="shared" si="18"/>
        <v>0</v>
      </c>
      <c r="O828" s="227"/>
      <c r="P828" s="227"/>
      <c r="Q828" s="232">
        <f t="shared" si="20"/>
        <v>0</v>
      </c>
      <c r="R828" s="227"/>
      <c r="S828" s="227"/>
      <c r="T828" s="232">
        <f t="shared" si="22"/>
        <v>0</v>
      </c>
      <c r="U828" s="227"/>
      <c r="V828" s="227"/>
      <c r="W828" s="232">
        <f t="shared" si="24"/>
        <v>0</v>
      </c>
      <c r="X828" s="227"/>
      <c r="Y828" s="227"/>
      <c r="Z828" s="233">
        <f t="shared" si="26"/>
        <v>84.38</v>
      </c>
      <c r="AA828" s="234">
        <v>84.38</v>
      </c>
      <c r="AB828" s="227"/>
      <c r="AC828" s="232">
        <f t="shared" si="28"/>
        <v>0</v>
      </c>
      <c r="AD828" s="227"/>
      <c r="AE828" s="227"/>
      <c r="AF828" s="232">
        <f t="shared" si="2039"/>
        <v>0</v>
      </c>
      <c r="AG828" s="227"/>
      <c r="AH828" s="227"/>
      <c r="AI828" s="92"/>
      <c r="AJ828" s="232">
        <f t="shared" si="32"/>
        <v>30</v>
      </c>
      <c r="AK828" s="227"/>
      <c r="AL828" s="234">
        <v>30.0</v>
      </c>
      <c r="AM828" s="227"/>
    </row>
    <row r="829" ht="15.75" hidden="1" customHeight="1" outlineLevel="2">
      <c r="A829" s="227"/>
      <c r="B829" s="116"/>
      <c r="C829" s="229"/>
      <c r="D829" s="230">
        <v>2017.0</v>
      </c>
      <c r="E829" s="275">
        <f t="shared" si="2059"/>
        <v>78.4</v>
      </c>
      <c r="F829" s="275">
        <f t="shared" ref="F829:G829" si="2061">I829+L829+O829+R829+U829+X829+AA829+AD829+AK829+AG829</f>
        <v>0</v>
      </c>
      <c r="G829" s="275">
        <f t="shared" si="2061"/>
        <v>78.4</v>
      </c>
      <c r="H829" s="232">
        <f t="shared" si="1951"/>
        <v>0</v>
      </c>
      <c r="I829" s="227"/>
      <c r="J829" s="227"/>
      <c r="K829" s="232">
        <f t="shared" si="1792"/>
        <v>0</v>
      </c>
      <c r="L829" s="227"/>
      <c r="M829" s="227"/>
      <c r="N829" s="232">
        <f t="shared" si="18"/>
        <v>0</v>
      </c>
      <c r="O829" s="227"/>
      <c r="P829" s="227"/>
      <c r="Q829" s="232">
        <f t="shared" si="20"/>
        <v>0</v>
      </c>
      <c r="R829" s="227"/>
      <c r="S829" s="227"/>
      <c r="T829" s="232">
        <f t="shared" si="22"/>
        <v>0</v>
      </c>
      <c r="U829" s="227"/>
      <c r="V829" s="227"/>
      <c r="W829" s="232">
        <f t="shared" si="24"/>
        <v>0</v>
      </c>
      <c r="X829" s="227"/>
      <c r="Y829" s="227"/>
      <c r="Z829" s="232">
        <f t="shared" si="26"/>
        <v>0</v>
      </c>
      <c r="AA829" s="227"/>
      <c r="AB829" s="227"/>
      <c r="AC829" s="232">
        <f t="shared" si="28"/>
        <v>0</v>
      </c>
      <c r="AD829" s="227"/>
      <c r="AE829" s="227"/>
      <c r="AF829" s="232">
        <f t="shared" si="2039"/>
        <v>0</v>
      </c>
      <c r="AG829" s="227"/>
      <c r="AH829" s="227"/>
      <c r="AI829" s="92"/>
      <c r="AJ829" s="232">
        <f t="shared" si="32"/>
        <v>78.4</v>
      </c>
      <c r="AK829" s="227"/>
      <c r="AL829" s="234">
        <v>78.4</v>
      </c>
      <c r="AM829" s="227"/>
    </row>
    <row r="830" ht="15.75" hidden="1" customHeight="1" outlineLevel="2">
      <c r="A830" s="227"/>
      <c r="B830" s="116"/>
      <c r="C830" s="229"/>
      <c r="D830" s="230">
        <v>2018.0</v>
      </c>
      <c r="E830" s="275">
        <f t="shared" si="2059"/>
        <v>167.3</v>
      </c>
      <c r="F830" s="275">
        <f t="shared" ref="F830:G830" si="2062">I830+L830+O830+R830+U830+X830+AA830+AD830+AK830+AG830</f>
        <v>0</v>
      </c>
      <c r="G830" s="275">
        <f t="shared" si="2062"/>
        <v>167.3</v>
      </c>
      <c r="H830" s="232">
        <f t="shared" si="1951"/>
        <v>0</v>
      </c>
      <c r="I830" s="227"/>
      <c r="J830" s="227"/>
      <c r="K830" s="232">
        <f t="shared" si="1792"/>
        <v>0</v>
      </c>
      <c r="L830" s="227"/>
      <c r="M830" s="227"/>
      <c r="N830" s="232">
        <f t="shared" si="18"/>
        <v>0</v>
      </c>
      <c r="O830" s="227"/>
      <c r="P830" s="227"/>
      <c r="Q830" s="232">
        <f t="shared" si="20"/>
        <v>0</v>
      </c>
      <c r="R830" s="227"/>
      <c r="S830" s="227"/>
      <c r="T830" s="232">
        <f t="shared" si="22"/>
        <v>0</v>
      </c>
      <c r="U830" s="227"/>
      <c r="V830" s="227"/>
      <c r="W830" s="232">
        <f t="shared" si="24"/>
        <v>0</v>
      </c>
      <c r="X830" s="227"/>
      <c r="Y830" s="227"/>
      <c r="Z830" s="232">
        <f t="shared" si="26"/>
        <v>0</v>
      </c>
      <c r="AA830" s="227"/>
      <c r="AB830" s="227"/>
      <c r="AC830" s="232">
        <f t="shared" si="28"/>
        <v>0</v>
      </c>
      <c r="AD830" s="227"/>
      <c r="AE830" s="227"/>
      <c r="AF830" s="232">
        <f t="shared" si="2039"/>
        <v>52.9</v>
      </c>
      <c r="AG830" s="227"/>
      <c r="AH830" s="234">
        <v>52.9</v>
      </c>
      <c r="AI830" s="92"/>
      <c r="AJ830" s="232">
        <f t="shared" si="32"/>
        <v>114.4</v>
      </c>
      <c r="AK830" s="227"/>
      <c r="AL830" s="234">
        <v>114.4</v>
      </c>
      <c r="AM830" s="227"/>
    </row>
    <row r="831" ht="15.75" hidden="1" customHeight="1" outlineLevel="2">
      <c r="A831" s="227"/>
      <c r="B831" s="116"/>
      <c r="C831" s="229"/>
      <c r="D831" s="230">
        <v>2019.0</v>
      </c>
      <c r="E831" s="275">
        <f t="shared" si="2059"/>
        <v>626.66364</v>
      </c>
      <c r="F831" s="275">
        <f t="shared" ref="F831:G831" si="2063">I831+L831+O831+R831+U831+X831+AA831+AD831+AK831+AG831</f>
        <v>393.06364</v>
      </c>
      <c r="G831" s="275">
        <f t="shared" si="2063"/>
        <v>233.6</v>
      </c>
      <c r="H831" s="232">
        <f t="shared" si="1951"/>
        <v>0</v>
      </c>
      <c r="I831" s="227"/>
      <c r="J831" s="227"/>
      <c r="K831" s="232">
        <f t="shared" si="1792"/>
        <v>0</v>
      </c>
      <c r="L831" s="227"/>
      <c r="M831" s="227"/>
      <c r="N831" s="232">
        <f t="shared" si="18"/>
        <v>0</v>
      </c>
      <c r="O831" s="227"/>
      <c r="P831" s="227"/>
      <c r="Q831" s="232">
        <f t="shared" si="20"/>
        <v>0</v>
      </c>
      <c r="R831" s="227"/>
      <c r="S831" s="227"/>
      <c r="T831" s="232">
        <f t="shared" si="22"/>
        <v>0</v>
      </c>
      <c r="U831" s="227"/>
      <c r="V831" s="227"/>
      <c r="W831" s="232">
        <f t="shared" si="24"/>
        <v>0</v>
      </c>
      <c r="X831" s="227"/>
      <c r="Y831" s="227"/>
      <c r="Z831" s="232">
        <f t="shared" si="26"/>
        <v>0</v>
      </c>
      <c r="AA831" s="227"/>
      <c r="AB831" s="227"/>
      <c r="AC831" s="232">
        <f t="shared" si="28"/>
        <v>0</v>
      </c>
      <c r="AD831" s="227"/>
      <c r="AE831" s="227"/>
      <c r="AF831" s="233">
        <f t="shared" si="2039"/>
        <v>442.26364</v>
      </c>
      <c r="AG831" s="234">
        <v>393.06364</v>
      </c>
      <c r="AH831" s="234">
        <v>49.2</v>
      </c>
      <c r="AI831" s="280" t="s">
        <v>614</v>
      </c>
      <c r="AJ831" s="232">
        <f t="shared" si="32"/>
        <v>184.4</v>
      </c>
      <c r="AK831" s="227"/>
      <c r="AL831" s="234">
        <v>184.4</v>
      </c>
      <c r="AM831" s="227"/>
    </row>
    <row r="832" ht="15.75" hidden="1" customHeight="1" outlineLevel="2">
      <c r="A832" s="227"/>
      <c r="B832" s="116"/>
      <c r="C832" s="229"/>
      <c r="D832" s="230">
        <v>2020.0</v>
      </c>
      <c r="E832" s="275">
        <f t="shared" si="2059"/>
        <v>110</v>
      </c>
      <c r="F832" s="275">
        <f t="shared" ref="F832:G832" si="2064">I832+L832+O832+R832+U832+X832+AA832+AD832+AK832+AG832</f>
        <v>0</v>
      </c>
      <c r="G832" s="275">
        <f t="shared" si="2064"/>
        <v>110</v>
      </c>
      <c r="H832" s="232"/>
      <c r="I832" s="227"/>
      <c r="J832" s="227"/>
      <c r="K832" s="232"/>
      <c r="L832" s="227"/>
      <c r="M832" s="227"/>
      <c r="N832" s="232">
        <f t="shared" si="18"/>
        <v>0</v>
      </c>
      <c r="O832" s="227"/>
      <c r="P832" s="227"/>
      <c r="Q832" s="232">
        <f t="shared" si="20"/>
        <v>0</v>
      </c>
      <c r="R832" s="227"/>
      <c r="S832" s="227"/>
      <c r="T832" s="232">
        <f t="shared" si="22"/>
        <v>0</v>
      </c>
      <c r="U832" s="227"/>
      <c r="V832" s="227"/>
      <c r="W832" s="232">
        <f t="shared" si="24"/>
        <v>0</v>
      </c>
      <c r="X832" s="227"/>
      <c r="Y832" s="227"/>
      <c r="Z832" s="232">
        <f t="shared" si="26"/>
        <v>0</v>
      </c>
      <c r="AA832" s="227"/>
      <c r="AB832" s="227"/>
      <c r="AC832" s="232">
        <f t="shared" si="28"/>
        <v>0</v>
      </c>
      <c r="AD832" s="227"/>
      <c r="AE832" s="227"/>
      <c r="AF832" s="232">
        <f t="shared" si="2039"/>
        <v>0</v>
      </c>
      <c r="AG832" s="227"/>
      <c r="AH832" s="227"/>
      <c r="AI832" s="92"/>
      <c r="AJ832" s="232">
        <f t="shared" si="32"/>
        <v>110</v>
      </c>
      <c r="AK832" s="227"/>
      <c r="AL832" s="234">
        <v>110.0</v>
      </c>
      <c r="AM832" s="227"/>
    </row>
    <row r="833" ht="15.75" hidden="1" customHeight="1" outlineLevel="2">
      <c r="A833" s="227"/>
      <c r="B833" s="116"/>
      <c r="C833" s="229"/>
      <c r="D833" s="236">
        <v>2021.0</v>
      </c>
      <c r="E833" s="275">
        <f t="shared" si="2059"/>
        <v>0</v>
      </c>
      <c r="F833" s="275">
        <f t="shared" ref="F833:G833" si="2065">I833+L833+O833+R833+U833+X833+AA833+AD833+AK833+AG833</f>
        <v>0</v>
      </c>
      <c r="G833" s="275">
        <f t="shared" si="2065"/>
        <v>0</v>
      </c>
      <c r="H833" s="232">
        <f t="shared" ref="H833:H897" si="2067">I833+J833</f>
        <v>0</v>
      </c>
      <c r="I833" s="227"/>
      <c r="J833" s="227"/>
      <c r="K833" s="232">
        <f t="shared" ref="K833:K839" si="2069">L833+M833</f>
        <v>0</v>
      </c>
      <c r="L833" s="227"/>
      <c r="M833" s="227"/>
      <c r="N833" s="232">
        <f t="shared" si="18"/>
        <v>0</v>
      </c>
      <c r="O833" s="227"/>
      <c r="P833" s="227"/>
      <c r="Q833" s="232">
        <f t="shared" si="20"/>
        <v>0</v>
      </c>
      <c r="R833" s="227"/>
      <c r="S833" s="227"/>
      <c r="T833" s="232">
        <f t="shared" si="22"/>
        <v>0</v>
      </c>
      <c r="U833" s="227"/>
      <c r="V833" s="227"/>
      <c r="W833" s="232">
        <f t="shared" si="24"/>
        <v>0</v>
      </c>
      <c r="X833" s="227"/>
      <c r="Y833" s="227"/>
      <c r="Z833" s="232">
        <f t="shared" si="26"/>
        <v>0</v>
      </c>
      <c r="AA833" s="227"/>
      <c r="AB833" s="227"/>
      <c r="AC833" s="232">
        <f t="shared" si="28"/>
        <v>0</v>
      </c>
      <c r="AD833" s="227"/>
      <c r="AE833" s="227"/>
      <c r="AF833" s="232">
        <f t="shared" si="2039"/>
        <v>0</v>
      </c>
      <c r="AG833" s="227"/>
      <c r="AH833" s="227"/>
      <c r="AI833" s="92"/>
      <c r="AJ833" s="232">
        <f t="shared" si="32"/>
        <v>0</v>
      </c>
      <c r="AK833" s="227"/>
      <c r="AL833" s="234"/>
      <c r="AM833" s="227"/>
    </row>
    <row r="834" ht="15.75" hidden="1" customHeight="1" outlineLevel="1" collapsed="1">
      <c r="A834" s="220">
        <v>96.0</v>
      </c>
      <c r="B834" s="274" t="s">
        <v>615</v>
      </c>
      <c r="C834" s="220" t="s">
        <v>616</v>
      </c>
      <c r="D834" s="220"/>
      <c r="E834" s="223">
        <f t="shared" ref="E834:G834" si="2066">SUM(E835:E841)</f>
        <v>2564.93439</v>
      </c>
      <c r="F834" s="223">
        <f t="shared" si="2066"/>
        <v>1664.93439</v>
      </c>
      <c r="G834" s="223">
        <f t="shared" si="2066"/>
        <v>900</v>
      </c>
      <c r="H834" s="220">
        <f t="shared" si="2067"/>
        <v>0</v>
      </c>
      <c r="I834" s="220">
        <f t="shared" ref="I834:J834" si="2068">SUM(I835:I841)</f>
        <v>0</v>
      </c>
      <c r="J834" s="220">
        <f t="shared" si="2068"/>
        <v>0</v>
      </c>
      <c r="K834" s="220">
        <f t="shared" si="2069"/>
        <v>0</v>
      </c>
      <c r="L834" s="220">
        <f t="shared" ref="L834:M834" si="2070">SUM(L835:L841)</f>
        <v>0</v>
      </c>
      <c r="M834" s="220">
        <f t="shared" si="2070"/>
        <v>0</v>
      </c>
      <c r="N834" s="220">
        <f t="shared" si="18"/>
        <v>60.941</v>
      </c>
      <c r="O834" s="220">
        <f t="shared" ref="O834:P834" si="2071">SUM(O835:O841)</f>
        <v>60.941</v>
      </c>
      <c r="P834" s="220">
        <f t="shared" si="2071"/>
        <v>0</v>
      </c>
      <c r="Q834" s="220">
        <f t="shared" si="20"/>
        <v>203.523</v>
      </c>
      <c r="R834" s="220">
        <f t="shared" ref="R834:S834" si="2072">SUM(R835:R841)</f>
        <v>203.523</v>
      </c>
      <c r="S834" s="220">
        <f t="shared" si="2072"/>
        <v>0</v>
      </c>
      <c r="T834" s="220">
        <f t="shared" si="22"/>
        <v>0</v>
      </c>
      <c r="U834" s="220">
        <f t="shared" ref="U834:V834" si="2073">SUM(U835:U841)</f>
        <v>0</v>
      </c>
      <c r="V834" s="220">
        <f t="shared" si="2073"/>
        <v>0</v>
      </c>
      <c r="W834" s="220">
        <f t="shared" si="24"/>
        <v>0</v>
      </c>
      <c r="X834" s="220">
        <f t="shared" ref="X834:Y834" si="2074">SUM(X835:X841)</f>
        <v>0</v>
      </c>
      <c r="Y834" s="220">
        <f t="shared" si="2074"/>
        <v>0</v>
      </c>
      <c r="Z834" s="220">
        <f t="shared" si="26"/>
        <v>0</v>
      </c>
      <c r="AA834" s="220">
        <f t="shared" ref="AA834:AB834" si="2075">SUM(AA835:AA841)</f>
        <v>0</v>
      </c>
      <c r="AB834" s="220">
        <f t="shared" si="2075"/>
        <v>0</v>
      </c>
      <c r="AC834" s="220">
        <f t="shared" si="28"/>
        <v>0</v>
      </c>
      <c r="AD834" s="220">
        <f t="shared" ref="AD834:AE834" si="2076">SUM(AD835:AD841)</f>
        <v>0</v>
      </c>
      <c r="AE834" s="220">
        <f t="shared" si="2076"/>
        <v>0</v>
      </c>
      <c r="AF834" s="220">
        <f t="shared" si="2039"/>
        <v>1876.49139</v>
      </c>
      <c r="AG834" s="224">
        <f t="shared" ref="AG834:AH834" si="2077">SUM(AG835:AG841)</f>
        <v>1381.39139</v>
      </c>
      <c r="AH834" s="224">
        <f t="shared" si="2077"/>
        <v>495.1</v>
      </c>
      <c r="AI834" s="225"/>
      <c r="AJ834" s="226">
        <f t="shared" si="32"/>
        <v>423.979</v>
      </c>
      <c r="AK834" s="224">
        <f t="shared" ref="AK834:AL834" si="2078">SUM(AK835:AK841)</f>
        <v>19.079</v>
      </c>
      <c r="AL834" s="224">
        <f t="shared" si="2078"/>
        <v>404.9</v>
      </c>
      <c r="AM834" s="224"/>
    </row>
    <row r="835" ht="15.75" hidden="1" customHeight="1" outlineLevel="2">
      <c r="A835" s="227"/>
      <c r="B835" s="116"/>
      <c r="C835" s="229"/>
      <c r="D835" s="230">
        <v>2015.0</v>
      </c>
      <c r="E835" s="275">
        <f t="shared" ref="E835:E841" si="2080">SUM(F835:G835)</f>
        <v>96.3</v>
      </c>
      <c r="F835" s="275">
        <f t="shared" ref="F835:G835" si="2079">I835+L835+O835+R835+U835+X835+AA835+AD835+AK835+AG835</f>
        <v>0</v>
      </c>
      <c r="G835" s="275">
        <f t="shared" si="2079"/>
        <v>96.3</v>
      </c>
      <c r="H835" s="232">
        <f t="shared" si="2067"/>
        <v>0</v>
      </c>
      <c r="I835" s="227"/>
      <c r="J835" s="227"/>
      <c r="K835" s="232">
        <f t="shared" si="2069"/>
        <v>0</v>
      </c>
      <c r="L835" s="227"/>
      <c r="M835" s="227"/>
      <c r="N835" s="232">
        <f t="shared" si="18"/>
        <v>0</v>
      </c>
      <c r="O835" s="227"/>
      <c r="P835" s="227"/>
      <c r="Q835" s="232">
        <f t="shared" si="20"/>
        <v>0</v>
      </c>
      <c r="R835" s="227"/>
      <c r="S835" s="227"/>
      <c r="T835" s="232">
        <f t="shared" si="22"/>
        <v>0</v>
      </c>
      <c r="U835" s="227"/>
      <c r="V835" s="227"/>
      <c r="W835" s="232">
        <f t="shared" si="24"/>
        <v>0</v>
      </c>
      <c r="X835" s="227"/>
      <c r="Y835" s="227"/>
      <c r="Z835" s="232">
        <f t="shared" si="26"/>
        <v>0</v>
      </c>
      <c r="AA835" s="227"/>
      <c r="AB835" s="227"/>
      <c r="AC835" s="232">
        <f t="shared" si="28"/>
        <v>0</v>
      </c>
      <c r="AD835" s="227"/>
      <c r="AE835" s="227"/>
      <c r="AF835" s="232">
        <f t="shared" si="2039"/>
        <v>65.9</v>
      </c>
      <c r="AG835" s="227"/>
      <c r="AH835" s="282">
        <v>65.9</v>
      </c>
      <c r="AI835" s="92"/>
      <c r="AJ835" s="232">
        <f t="shared" si="32"/>
        <v>30.4</v>
      </c>
      <c r="AK835" s="227"/>
      <c r="AL835" s="234">
        <v>30.4</v>
      </c>
      <c r="AM835" s="227"/>
    </row>
    <row r="836" ht="15.75" hidden="1" customHeight="1" outlineLevel="2">
      <c r="A836" s="227"/>
      <c r="B836" s="116"/>
      <c r="C836" s="229"/>
      <c r="D836" s="230">
        <v>2016.0</v>
      </c>
      <c r="E836" s="275">
        <f t="shared" si="2080"/>
        <v>81.3</v>
      </c>
      <c r="F836" s="275">
        <f t="shared" ref="F836:G836" si="2081">I836+L836+O836+R836+U836+X836+AA836+AD836+AK836+AG836</f>
        <v>0</v>
      </c>
      <c r="G836" s="275">
        <f t="shared" si="2081"/>
        <v>81.3</v>
      </c>
      <c r="H836" s="232">
        <f t="shared" si="2067"/>
        <v>0</v>
      </c>
      <c r="I836" s="227"/>
      <c r="J836" s="227"/>
      <c r="K836" s="232">
        <f t="shared" si="2069"/>
        <v>0</v>
      </c>
      <c r="L836" s="227"/>
      <c r="M836" s="227"/>
      <c r="N836" s="232">
        <f t="shared" si="18"/>
        <v>0</v>
      </c>
      <c r="O836" s="227"/>
      <c r="P836" s="227"/>
      <c r="Q836" s="232">
        <f t="shared" si="20"/>
        <v>0</v>
      </c>
      <c r="R836" s="227"/>
      <c r="S836" s="227"/>
      <c r="T836" s="232">
        <f t="shared" si="22"/>
        <v>0</v>
      </c>
      <c r="U836" s="227"/>
      <c r="V836" s="227"/>
      <c r="W836" s="232">
        <f t="shared" si="24"/>
        <v>0</v>
      </c>
      <c r="X836" s="227"/>
      <c r="Y836" s="227"/>
      <c r="Z836" s="232">
        <f t="shared" si="26"/>
        <v>0</v>
      </c>
      <c r="AA836" s="227"/>
      <c r="AB836" s="227"/>
      <c r="AC836" s="232">
        <f t="shared" si="28"/>
        <v>0</v>
      </c>
      <c r="AD836" s="227"/>
      <c r="AE836" s="227"/>
      <c r="AF836" s="232">
        <f t="shared" si="2039"/>
        <v>77.8</v>
      </c>
      <c r="AG836" s="227"/>
      <c r="AH836" s="234">
        <v>77.8</v>
      </c>
      <c r="AI836" s="92"/>
      <c r="AJ836" s="232">
        <f t="shared" si="32"/>
        <v>3.5</v>
      </c>
      <c r="AK836" s="227"/>
      <c r="AL836" s="234">
        <v>3.5</v>
      </c>
      <c r="AM836" s="227"/>
    </row>
    <row r="837" ht="15.75" hidden="1" customHeight="1" outlineLevel="2">
      <c r="A837" s="227"/>
      <c r="B837" s="116"/>
      <c r="C837" s="229"/>
      <c r="D837" s="230">
        <v>2017.0</v>
      </c>
      <c r="E837" s="275">
        <f t="shared" si="2080"/>
        <v>394.764</v>
      </c>
      <c r="F837" s="275">
        <f t="shared" ref="F837:G837" si="2082">I837+L837+O837+R837+U837+X837+AA837+AD837+AK837+AG837</f>
        <v>264.464</v>
      </c>
      <c r="G837" s="275">
        <f t="shared" si="2082"/>
        <v>130.3</v>
      </c>
      <c r="H837" s="232">
        <f t="shared" si="2067"/>
        <v>0</v>
      </c>
      <c r="I837" s="227"/>
      <c r="J837" s="227"/>
      <c r="K837" s="232">
        <f t="shared" si="2069"/>
        <v>0</v>
      </c>
      <c r="L837" s="227"/>
      <c r="M837" s="227"/>
      <c r="N837" s="233">
        <f t="shared" si="18"/>
        <v>60.941</v>
      </c>
      <c r="O837" s="234">
        <v>60.941</v>
      </c>
      <c r="P837" s="227"/>
      <c r="Q837" s="233">
        <f t="shared" si="20"/>
        <v>203.523</v>
      </c>
      <c r="R837" s="234">
        <v>203.523</v>
      </c>
      <c r="S837" s="227"/>
      <c r="T837" s="232">
        <f t="shared" si="22"/>
        <v>0</v>
      </c>
      <c r="U837" s="227"/>
      <c r="V837" s="227"/>
      <c r="W837" s="232">
        <f t="shared" si="24"/>
        <v>0</v>
      </c>
      <c r="X837" s="227"/>
      <c r="Y837" s="227"/>
      <c r="Z837" s="232">
        <f t="shared" si="26"/>
        <v>0</v>
      </c>
      <c r="AA837" s="227"/>
      <c r="AB837" s="227"/>
      <c r="AC837" s="232">
        <f t="shared" si="28"/>
        <v>0</v>
      </c>
      <c r="AD837" s="227"/>
      <c r="AE837" s="227"/>
      <c r="AF837" s="232">
        <f t="shared" si="2039"/>
        <v>52.3</v>
      </c>
      <c r="AG837" s="227"/>
      <c r="AH837" s="234">
        <v>52.3</v>
      </c>
      <c r="AI837" s="92"/>
      <c r="AJ837" s="232">
        <f t="shared" si="32"/>
        <v>78</v>
      </c>
      <c r="AK837" s="227"/>
      <c r="AL837" s="234">
        <v>78.0</v>
      </c>
      <c r="AM837" s="227"/>
    </row>
    <row r="838" ht="15.75" hidden="1" customHeight="1" outlineLevel="2">
      <c r="A838" s="227"/>
      <c r="B838" s="116"/>
      <c r="C838" s="229"/>
      <c r="D838" s="230">
        <v>2018.0</v>
      </c>
      <c r="E838" s="275">
        <f t="shared" si="2080"/>
        <v>461.0262</v>
      </c>
      <c r="F838" s="275">
        <f t="shared" ref="F838:G838" si="2083">I838+L838+O838+R838+U838+X838+AA838+AD838+AK838+AG838</f>
        <v>333.4262</v>
      </c>
      <c r="G838" s="275">
        <f t="shared" si="2083"/>
        <v>127.6</v>
      </c>
      <c r="H838" s="232">
        <f t="shared" si="2067"/>
        <v>0</v>
      </c>
      <c r="I838" s="227"/>
      <c r="J838" s="227"/>
      <c r="K838" s="232">
        <f t="shared" si="2069"/>
        <v>0</v>
      </c>
      <c r="L838" s="227"/>
      <c r="M838" s="227"/>
      <c r="N838" s="232">
        <f t="shared" si="18"/>
        <v>0</v>
      </c>
      <c r="O838" s="227"/>
      <c r="P838" s="227"/>
      <c r="Q838" s="232">
        <f t="shared" si="20"/>
        <v>0</v>
      </c>
      <c r="R838" s="227"/>
      <c r="S838" s="227"/>
      <c r="T838" s="232">
        <f t="shared" si="22"/>
        <v>0</v>
      </c>
      <c r="U838" s="227"/>
      <c r="V838" s="227"/>
      <c r="W838" s="232">
        <f t="shared" si="24"/>
        <v>0</v>
      </c>
      <c r="X838" s="227"/>
      <c r="Y838" s="227"/>
      <c r="Z838" s="232">
        <f t="shared" si="26"/>
        <v>0</v>
      </c>
      <c r="AA838" s="227"/>
      <c r="AB838" s="227"/>
      <c r="AC838" s="232">
        <f t="shared" si="28"/>
        <v>0</v>
      </c>
      <c r="AD838" s="227"/>
      <c r="AE838" s="227"/>
      <c r="AF838" s="233">
        <f t="shared" si="2039"/>
        <v>314.3472</v>
      </c>
      <c r="AG838" s="234">
        <v>314.3472</v>
      </c>
      <c r="AH838" s="227"/>
      <c r="AI838" s="235" t="s">
        <v>617</v>
      </c>
      <c r="AJ838" s="233">
        <f t="shared" si="32"/>
        <v>146.679</v>
      </c>
      <c r="AK838" s="234">
        <v>19.079</v>
      </c>
      <c r="AL838" s="234">
        <v>127.6</v>
      </c>
      <c r="AM838" s="227"/>
    </row>
    <row r="839" ht="15.75" hidden="1" customHeight="1" outlineLevel="2">
      <c r="A839" s="227"/>
      <c r="B839" s="116"/>
      <c r="C839" s="229"/>
      <c r="D839" s="230">
        <v>2019.0</v>
      </c>
      <c r="E839" s="275">
        <f t="shared" si="2080"/>
        <v>1294.34419</v>
      </c>
      <c r="F839" s="275">
        <f t="shared" ref="F839:G839" si="2084">I839+L839+O839+R839+U839+X839+AA839+AD839+AK839+AG839</f>
        <v>1067.04419</v>
      </c>
      <c r="G839" s="275">
        <f t="shared" si="2084"/>
        <v>227.3</v>
      </c>
      <c r="H839" s="232">
        <f t="shared" si="2067"/>
        <v>0</v>
      </c>
      <c r="I839" s="227"/>
      <c r="J839" s="227"/>
      <c r="K839" s="232">
        <f t="shared" si="2069"/>
        <v>0</v>
      </c>
      <c r="L839" s="227"/>
      <c r="M839" s="227"/>
      <c r="N839" s="232">
        <f t="shared" si="18"/>
        <v>0</v>
      </c>
      <c r="O839" s="227"/>
      <c r="P839" s="227"/>
      <c r="Q839" s="232">
        <f t="shared" si="20"/>
        <v>0</v>
      </c>
      <c r="R839" s="227"/>
      <c r="S839" s="227"/>
      <c r="T839" s="232">
        <f t="shared" si="22"/>
        <v>0</v>
      </c>
      <c r="U839" s="227"/>
      <c r="V839" s="227"/>
      <c r="W839" s="232">
        <f t="shared" si="24"/>
        <v>0</v>
      </c>
      <c r="X839" s="227"/>
      <c r="Y839" s="227"/>
      <c r="Z839" s="232">
        <f t="shared" si="26"/>
        <v>0</v>
      </c>
      <c r="AA839" s="227"/>
      <c r="AB839" s="227"/>
      <c r="AC839" s="232">
        <f t="shared" si="28"/>
        <v>0</v>
      </c>
      <c r="AD839" s="227"/>
      <c r="AE839" s="227"/>
      <c r="AF839" s="233">
        <f t="shared" si="2039"/>
        <v>1167.14419</v>
      </c>
      <c r="AG839" s="234">
        <v>1067.04419</v>
      </c>
      <c r="AH839" s="234">
        <v>100.1</v>
      </c>
      <c r="AI839" s="235" t="s">
        <v>617</v>
      </c>
      <c r="AJ839" s="232">
        <f t="shared" si="32"/>
        <v>127.2</v>
      </c>
      <c r="AK839" s="227"/>
      <c r="AL839" s="234">
        <v>127.2</v>
      </c>
      <c r="AM839" s="227"/>
    </row>
    <row r="840" ht="15.75" hidden="1" customHeight="1" outlineLevel="2">
      <c r="A840" s="227"/>
      <c r="B840" s="116"/>
      <c r="C840" s="229"/>
      <c r="D840" s="230">
        <v>2020.0</v>
      </c>
      <c r="E840" s="275">
        <f t="shared" si="2080"/>
        <v>237.2</v>
      </c>
      <c r="F840" s="275">
        <f t="shared" ref="F840:G840" si="2085">I840+L840+O840+R840+U840+X840+AA840+AD840+AK840+AG840</f>
        <v>0</v>
      </c>
      <c r="G840" s="275">
        <f t="shared" si="2085"/>
        <v>237.2</v>
      </c>
      <c r="H840" s="232">
        <f t="shared" si="2067"/>
        <v>0</v>
      </c>
      <c r="I840" s="227"/>
      <c r="J840" s="227"/>
      <c r="K840" s="232"/>
      <c r="L840" s="227"/>
      <c r="M840" s="227"/>
      <c r="N840" s="232">
        <f t="shared" si="18"/>
        <v>0</v>
      </c>
      <c r="O840" s="227"/>
      <c r="P840" s="227"/>
      <c r="Q840" s="232">
        <f t="shared" si="20"/>
        <v>0</v>
      </c>
      <c r="R840" s="227"/>
      <c r="S840" s="227"/>
      <c r="T840" s="232">
        <f t="shared" si="22"/>
        <v>0</v>
      </c>
      <c r="U840" s="227"/>
      <c r="V840" s="227"/>
      <c r="W840" s="232">
        <f t="shared" si="24"/>
        <v>0</v>
      </c>
      <c r="X840" s="227"/>
      <c r="Y840" s="227"/>
      <c r="Z840" s="232">
        <f t="shared" si="26"/>
        <v>0</v>
      </c>
      <c r="AA840" s="227"/>
      <c r="AB840" s="227"/>
      <c r="AC840" s="232">
        <f t="shared" si="28"/>
        <v>0</v>
      </c>
      <c r="AD840" s="227"/>
      <c r="AE840" s="227"/>
      <c r="AF840" s="232">
        <f t="shared" si="2039"/>
        <v>199</v>
      </c>
      <c r="AG840" s="227"/>
      <c r="AH840" s="234">
        <v>199.0</v>
      </c>
      <c r="AI840" s="92"/>
      <c r="AJ840" s="232">
        <f t="shared" si="32"/>
        <v>38.2</v>
      </c>
      <c r="AK840" s="227"/>
      <c r="AL840" s="234">
        <v>38.2</v>
      </c>
      <c r="AM840" s="227"/>
    </row>
    <row r="841" ht="15.75" hidden="1" customHeight="1" outlineLevel="2">
      <c r="A841" s="227"/>
      <c r="B841" s="116"/>
      <c r="C841" s="229"/>
      <c r="D841" s="236">
        <v>2021.0</v>
      </c>
      <c r="E841" s="275">
        <f t="shared" si="2080"/>
        <v>0</v>
      </c>
      <c r="F841" s="275">
        <f t="shared" ref="F841:G841" si="2086">I841+L841+O841+R841+U841+X841+AA841+AD841+AK841+AG841</f>
        <v>0</v>
      </c>
      <c r="G841" s="275">
        <f t="shared" si="2086"/>
        <v>0</v>
      </c>
      <c r="H841" s="232">
        <f t="shared" si="2067"/>
        <v>0</v>
      </c>
      <c r="I841" s="227"/>
      <c r="J841" s="227"/>
      <c r="K841" s="232">
        <f t="shared" ref="K841:K897" si="2089">L841+M841</f>
        <v>0</v>
      </c>
      <c r="L841" s="227"/>
      <c r="M841" s="227"/>
      <c r="N841" s="232">
        <f t="shared" si="18"/>
        <v>0</v>
      </c>
      <c r="O841" s="227"/>
      <c r="P841" s="227"/>
      <c r="Q841" s="232">
        <f t="shared" si="20"/>
        <v>0</v>
      </c>
      <c r="R841" s="227"/>
      <c r="S841" s="227"/>
      <c r="T841" s="232">
        <f t="shared" si="22"/>
        <v>0</v>
      </c>
      <c r="U841" s="227"/>
      <c r="V841" s="227"/>
      <c r="W841" s="232">
        <f t="shared" si="24"/>
        <v>0</v>
      </c>
      <c r="X841" s="227"/>
      <c r="Y841" s="227"/>
      <c r="Z841" s="232">
        <f t="shared" si="26"/>
        <v>0</v>
      </c>
      <c r="AA841" s="227"/>
      <c r="AB841" s="227"/>
      <c r="AC841" s="232">
        <f t="shared" si="28"/>
        <v>0</v>
      </c>
      <c r="AD841" s="227"/>
      <c r="AE841" s="227"/>
      <c r="AF841" s="232">
        <f t="shared" si="2039"/>
        <v>0</v>
      </c>
      <c r="AG841" s="227"/>
      <c r="AH841" s="234"/>
      <c r="AI841" s="92"/>
      <c r="AJ841" s="232">
        <f t="shared" si="32"/>
        <v>0</v>
      </c>
      <c r="AK841" s="227"/>
      <c r="AL841" s="234"/>
      <c r="AM841" s="227"/>
    </row>
    <row r="842" ht="15.75" hidden="1" customHeight="1" outlineLevel="1" collapsed="1">
      <c r="A842" s="220">
        <v>97.0</v>
      </c>
      <c r="B842" s="274" t="s">
        <v>618</v>
      </c>
      <c r="C842" s="220" t="s">
        <v>619</v>
      </c>
      <c r="D842" s="220"/>
      <c r="E842" s="223">
        <f t="shared" ref="E842:G842" si="2087">SUM(E843:E849)</f>
        <v>1665.44502</v>
      </c>
      <c r="F842" s="223">
        <f t="shared" si="2087"/>
        <v>693.44502</v>
      </c>
      <c r="G842" s="223">
        <f t="shared" si="2087"/>
        <v>972</v>
      </c>
      <c r="H842" s="220">
        <f t="shared" si="2067"/>
        <v>0</v>
      </c>
      <c r="I842" s="220">
        <f t="shared" ref="I842:J842" si="2088">SUM(I843:I849)</f>
        <v>0</v>
      </c>
      <c r="J842" s="220">
        <f t="shared" si="2088"/>
        <v>0</v>
      </c>
      <c r="K842" s="220">
        <f t="shared" si="2089"/>
        <v>0</v>
      </c>
      <c r="L842" s="220">
        <f t="shared" ref="L842:M842" si="2090">SUM(L843:L849)</f>
        <v>0</v>
      </c>
      <c r="M842" s="220">
        <f t="shared" si="2090"/>
        <v>0</v>
      </c>
      <c r="N842" s="220">
        <f t="shared" si="18"/>
        <v>0</v>
      </c>
      <c r="O842" s="220">
        <f t="shared" ref="O842:P842" si="2091">SUM(O843:O849)</f>
        <v>0</v>
      </c>
      <c r="P842" s="220">
        <f t="shared" si="2091"/>
        <v>0</v>
      </c>
      <c r="Q842" s="220">
        <f t="shared" si="20"/>
        <v>693.44502</v>
      </c>
      <c r="R842" s="220">
        <f t="shared" ref="R842:S842" si="2092">SUM(R843:R849)</f>
        <v>693.44502</v>
      </c>
      <c r="S842" s="220">
        <f t="shared" si="2092"/>
        <v>0</v>
      </c>
      <c r="T842" s="220">
        <f t="shared" si="22"/>
        <v>0</v>
      </c>
      <c r="U842" s="220">
        <f t="shared" ref="U842:V842" si="2093">SUM(U843:U849)</f>
        <v>0</v>
      </c>
      <c r="V842" s="220">
        <f t="shared" si="2093"/>
        <v>0</v>
      </c>
      <c r="W842" s="220">
        <f t="shared" si="24"/>
        <v>0</v>
      </c>
      <c r="X842" s="220">
        <f t="shared" ref="X842:Y842" si="2094">SUM(X843:X849)</f>
        <v>0</v>
      </c>
      <c r="Y842" s="220">
        <f t="shared" si="2094"/>
        <v>0</v>
      </c>
      <c r="Z842" s="220">
        <f t="shared" si="26"/>
        <v>0</v>
      </c>
      <c r="AA842" s="220">
        <f t="shared" ref="AA842:AB842" si="2095">SUM(AA843:AA849)</f>
        <v>0</v>
      </c>
      <c r="AB842" s="220">
        <f t="shared" si="2095"/>
        <v>0</v>
      </c>
      <c r="AC842" s="220">
        <f t="shared" si="28"/>
        <v>0</v>
      </c>
      <c r="AD842" s="220">
        <f t="shared" ref="AD842:AE842" si="2096">SUM(AD843:AD849)</f>
        <v>0</v>
      </c>
      <c r="AE842" s="220">
        <f t="shared" si="2096"/>
        <v>0</v>
      </c>
      <c r="AF842" s="220">
        <f t="shared" si="2039"/>
        <v>103.4</v>
      </c>
      <c r="AG842" s="224">
        <f t="shared" ref="AG842:AH842" si="2097">SUM(AG843:AG849)</f>
        <v>0</v>
      </c>
      <c r="AH842" s="224">
        <f t="shared" si="2097"/>
        <v>103.4</v>
      </c>
      <c r="AI842" s="225"/>
      <c r="AJ842" s="226">
        <f t="shared" si="32"/>
        <v>868.6</v>
      </c>
      <c r="AK842" s="224">
        <f t="shared" ref="AK842:AL842" si="2098">SUM(AK843:AK849)</f>
        <v>0</v>
      </c>
      <c r="AL842" s="224">
        <f t="shared" si="2098"/>
        <v>868.6</v>
      </c>
      <c r="AM842" s="224"/>
    </row>
    <row r="843" ht="15.75" hidden="1" customHeight="1" outlineLevel="2">
      <c r="A843" s="227"/>
      <c r="B843" s="116"/>
      <c r="C843" s="229"/>
      <c r="D843" s="230">
        <v>2015.0</v>
      </c>
      <c r="E843" s="275">
        <f t="shared" ref="E843:E849" si="2100">SUM(F843:G843)</f>
        <v>31.6</v>
      </c>
      <c r="F843" s="275">
        <f t="shared" ref="F843:G843" si="2099">I843+L843+O843+R843+U843+X843+AA843+AD843+AK843+AG843</f>
        <v>0</v>
      </c>
      <c r="G843" s="275">
        <f t="shared" si="2099"/>
        <v>31.6</v>
      </c>
      <c r="H843" s="232">
        <f t="shared" si="2067"/>
        <v>0</v>
      </c>
      <c r="I843" s="227"/>
      <c r="J843" s="227"/>
      <c r="K843" s="232">
        <f t="shared" si="2089"/>
        <v>0</v>
      </c>
      <c r="L843" s="227"/>
      <c r="M843" s="227"/>
      <c r="N843" s="232">
        <f t="shared" si="18"/>
        <v>0</v>
      </c>
      <c r="O843" s="227"/>
      <c r="P843" s="227"/>
      <c r="Q843" s="232">
        <f t="shared" si="20"/>
        <v>0</v>
      </c>
      <c r="R843" s="227"/>
      <c r="S843" s="227"/>
      <c r="T843" s="232">
        <f t="shared" si="22"/>
        <v>0</v>
      </c>
      <c r="U843" s="227"/>
      <c r="V843" s="227"/>
      <c r="W843" s="232">
        <f t="shared" si="24"/>
        <v>0</v>
      </c>
      <c r="X843" s="227"/>
      <c r="Y843" s="227"/>
      <c r="Z843" s="232">
        <f t="shared" si="26"/>
        <v>0</v>
      </c>
      <c r="AA843" s="227"/>
      <c r="AB843" s="227"/>
      <c r="AC843" s="232">
        <f t="shared" si="28"/>
        <v>0</v>
      </c>
      <c r="AD843" s="227"/>
      <c r="AE843" s="227"/>
      <c r="AF843" s="232">
        <f t="shared" si="2039"/>
        <v>18.8</v>
      </c>
      <c r="AG843" s="227"/>
      <c r="AH843" s="234">
        <v>18.8</v>
      </c>
      <c r="AI843" s="92"/>
      <c r="AJ843" s="232">
        <f t="shared" si="32"/>
        <v>12.8</v>
      </c>
      <c r="AK843" s="227"/>
      <c r="AL843" s="234">
        <v>12.8</v>
      </c>
      <c r="AM843" s="227"/>
    </row>
    <row r="844" ht="15.75" hidden="1" customHeight="1" outlineLevel="2">
      <c r="A844" s="227"/>
      <c r="B844" s="116"/>
      <c r="C844" s="229"/>
      <c r="D844" s="230">
        <v>2016.0</v>
      </c>
      <c r="E844" s="275">
        <f t="shared" si="2100"/>
        <v>6.4</v>
      </c>
      <c r="F844" s="275">
        <f t="shared" ref="F844:G844" si="2101">I844+L844+O844+R844+U844+X844+AA844+AD844+AK844+AG844</f>
        <v>0</v>
      </c>
      <c r="G844" s="275">
        <f t="shared" si="2101"/>
        <v>6.4</v>
      </c>
      <c r="H844" s="232">
        <f t="shared" si="2067"/>
        <v>0</v>
      </c>
      <c r="I844" s="227"/>
      <c r="J844" s="227"/>
      <c r="K844" s="232">
        <f t="shared" si="2089"/>
        <v>0</v>
      </c>
      <c r="L844" s="227"/>
      <c r="M844" s="227"/>
      <c r="N844" s="232">
        <f t="shared" si="18"/>
        <v>0</v>
      </c>
      <c r="O844" s="227"/>
      <c r="P844" s="227"/>
      <c r="Q844" s="232">
        <f t="shared" si="20"/>
        <v>0</v>
      </c>
      <c r="R844" s="227"/>
      <c r="S844" s="227"/>
      <c r="T844" s="232">
        <f t="shared" si="22"/>
        <v>0</v>
      </c>
      <c r="U844" s="227"/>
      <c r="V844" s="227"/>
      <c r="W844" s="232">
        <f t="shared" si="24"/>
        <v>0</v>
      </c>
      <c r="X844" s="227"/>
      <c r="Y844" s="227"/>
      <c r="Z844" s="232">
        <f t="shared" si="26"/>
        <v>0</v>
      </c>
      <c r="AA844" s="227"/>
      <c r="AB844" s="227"/>
      <c r="AC844" s="232">
        <f t="shared" si="28"/>
        <v>0</v>
      </c>
      <c r="AD844" s="227"/>
      <c r="AE844" s="227"/>
      <c r="AF844" s="232">
        <f t="shared" si="2039"/>
        <v>0</v>
      </c>
      <c r="AG844" s="227"/>
      <c r="AH844" s="227"/>
      <c r="AI844" s="92"/>
      <c r="AJ844" s="232">
        <f t="shared" si="32"/>
        <v>6.4</v>
      </c>
      <c r="AK844" s="227"/>
      <c r="AL844" s="234">
        <v>6.4</v>
      </c>
      <c r="AM844" s="227"/>
    </row>
    <row r="845" ht="15.75" hidden="1" customHeight="1" outlineLevel="2">
      <c r="A845" s="227"/>
      <c r="B845" s="116"/>
      <c r="C845" s="229"/>
      <c r="D845" s="230">
        <v>2017.0</v>
      </c>
      <c r="E845" s="275">
        <f t="shared" si="2100"/>
        <v>178.2</v>
      </c>
      <c r="F845" s="275">
        <f t="shared" ref="F845:G845" si="2102">I845+L845+O845+R845+U845+X845+AA845+AD845+AK845+AG845</f>
        <v>0</v>
      </c>
      <c r="G845" s="275">
        <f t="shared" si="2102"/>
        <v>178.2</v>
      </c>
      <c r="H845" s="232">
        <f t="shared" si="2067"/>
        <v>0</v>
      </c>
      <c r="I845" s="227"/>
      <c r="J845" s="227"/>
      <c r="K845" s="232">
        <f t="shared" si="2089"/>
        <v>0</v>
      </c>
      <c r="L845" s="227"/>
      <c r="M845" s="227"/>
      <c r="N845" s="232">
        <f t="shared" si="18"/>
        <v>0</v>
      </c>
      <c r="O845" s="227"/>
      <c r="P845" s="227"/>
      <c r="Q845" s="232">
        <f t="shared" si="20"/>
        <v>0</v>
      </c>
      <c r="R845" s="227"/>
      <c r="S845" s="227"/>
      <c r="T845" s="232">
        <f t="shared" si="22"/>
        <v>0</v>
      </c>
      <c r="U845" s="227"/>
      <c r="V845" s="227"/>
      <c r="W845" s="232">
        <f t="shared" si="24"/>
        <v>0</v>
      </c>
      <c r="X845" s="227"/>
      <c r="Y845" s="227"/>
      <c r="Z845" s="232">
        <f t="shared" si="26"/>
        <v>0</v>
      </c>
      <c r="AA845" s="227"/>
      <c r="AB845" s="227"/>
      <c r="AC845" s="232">
        <f t="shared" si="28"/>
        <v>0</v>
      </c>
      <c r="AD845" s="227"/>
      <c r="AE845" s="227"/>
      <c r="AF845" s="232">
        <f t="shared" si="2039"/>
        <v>8.4</v>
      </c>
      <c r="AG845" s="227"/>
      <c r="AH845" s="234">
        <v>8.4</v>
      </c>
      <c r="AI845" s="92"/>
      <c r="AJ845" s="232">
        <f t="shared" si="32"/>
        <v>169.8</v>
      </c>
      <c r="AK845" s="227"/>
      <c r="AL845" s="234">
        <v>169.8</v>
      </c>
      <c r="AM845" s="227"/>
    </row>
    <row r="846" ht="15.75" hidden="1" customHeight="1" outlineLevel="2">
      <c r="A846" s="227"/>
      <c r="B846" s="116"/>
      <c r="C846" s="229"/>
      <c r="D846" s="230">
        <v>2018.0</v>
      </c>
      <c r="E846" s="275">
        <f t="shared" si="2100"/>
        <v>330.2</v>
      </c>
      <c r="F846" s="275">
        <f t="shared" ref="F846:G846" si="2103">I846+L846+O846+R846+U846+X846+AA846+AD846+AK846+AG846</f>
        <v>0</v>
      </c>
      <c r="G846" s="275">
        <f t="shared" si="2103"/>
        <v>330.2</v>
      </c>
      <c r="H846" s="232">
        <f t="shared" si="2067"/>
        <v>0</v>
      </c>
      <c r="I846" s="227"/>
      <c r="J846" s="227"/>
      <c r="K846" s="232">
        <f t="shared" si="2089"/>
        <v>0</v>
      </c>
      <c r="L846" s="227"/>
      <c r="M846" s="227"/>
      <c r="N846" s="232">
        <f t="shared" si="18"/>
        <v>0</v>
      </c>
      <c r="O846" s="227"/>
      <c r="P846" s="227"/>
      <c r="Q846" s="232">
        <f t="shared" si="20"/>
        <v>0</v>
      </c>
      <c r="R846" s="227"/>
      <c r="S846" s="227"/>
      <c r="T846" s="232">
        <f t="shared" si="22"/>
        <v>0</v>
      </c>
      <c r="U846" s="227"/>
      <c r="V846" s="227"/>
      <c r="W846" s="232">
        <f t="shared" si="24"/>
        <v>0</v>
      </c>
      <c r="X846" s="227"/>
      <c r="Y846" s="227"/>
      <c r="Z846" s="232">
        <f t="shared" si="26"/>
        <v>0</v>
      </c>
      <c r="AA846" s="227"/>
      <c r="AB846" s="227"/>
      <c r="AC846" s="232">
        <f t="shared" si="28"/>
        <v>0</v>
      </c>
      <c r="AD846" s="227"/>
      <c r="AE846" s="227"/>
      <c r="AF846" s="232">
        <f t="shared" si="2039"/>
        <v>15.8</v>
      </c>
      <c r="AG846" s="227"/>
      <c r="AH846" s="234">
        <v>15.8</v>
      </c>
      <c r="AI846" s="92"/>
      <c r="AJ846" s="232">
        <f t="shared" si="32"/>
        <v>314.4</v>
      </c>
      <c r="AK846" s="227"/>
      <c r="AL846" s="234">
        <v>314.4</v>
      </c>
      <c r="AM846" s="227"/>
    </row>
    <row r="847" ht="15.75" hidden="1" customHeight="1" outlineLevel="2">
      <c r="A847" s="227"/>
      <c r="B847" s="116"/>
      <c r="C847" s="229"/>
      <c r="D847" s="230">
        <v>2019.0</v>
      </c>
      <c r="E847" s="275">
        <f t="shared" si="2100"/>
        <v>831.24502</v>
      </c>
      <c r="F847" s="275">
        <f t="shared" ref="F847:G847" si="2104">I847+L847+O847+R847+U847+X847+AA847+AD847+AK847+AG847</f>
        <v>499.44502</v>
      </c>
      <c r="G847" s="275">
        <f t="shared" si="2104"/>
        <v>331.8</v>
      </c>
      <c r="H847" s="232">
        <f t="shared" si="2067"/>
        <v>0</v>
      </c>
      <c r="I847" s="227"/>
      <c r="J847" s="227"/>
      <c r="K847" s="232">
        <f t="shared" si="2089"/>
        <v>0</v>
      </c>
      <c r="L847" s="227"/>
      <c r="M847" s="227"/>
      <c r="N847" s="232">
        <f t="shared" si="18"/>
        <v>0</v>
      </c>
      <c r="O847" s="227"/>
      <c r="P847" s="227"/>
      <c r="Q847" s="233">
        <f t="shared" si="20"/>
        <v>499.44502</v>
      </c>
      <c r="R847" s="234">
        <v>499.44502</v>
      </c>
      <c r="S847" s="227"/>
      <c r="T847" s="232">
        <f t="shared" si="22"/>
        <v>0</v>
      </c>
      <c r="U847" s="227"/>
      <c r="V847" s="227"/>
      <c r="W847" s="232">
        <f t="shared" si="24"/>
        <v>0</v>
      </c>
      <c r="X847" s="227"/>
      <c r="Y847" s="227"/>
      <c r="Z847" s="232">
        <f t="shared" si="26"/>
        <v>0</v>
      </c>
      <c r="AA847" s="227"/>
      <c r="AB847" s="227"/>
      <c r="AC847" s="232">
        <f t="shared" si="28"/>
        <v>0</v>
      </c>
      <c r="AD847" s="227"/>
      <c r="AE847" s="227"/>
      <c r="AF847" s="232">
        <f t="shared" si="2039"/>
        <v>10.5</v>
      </c>
      <c r="AG847" s="227"/>
      <c r="AH847" s="234">
        <v>10.5</v>
      </c>
      <c r="AI847" s="92"/>
      <c r="AJ847" s="232">
        <f t="shared" si="32"/>
        <v>321.3</v>
      </c>
      <c r="AK847" s="227"/>
      <c r="AL847" s="234">
        <v>321.3</v>
      </c>
      <c r="AM847" s="227"/>
    </row>
    <row r="848" ht="15.75" hidden="1" customHeight="1" outlineLevel="2">
      <c r="A848" s="227"/>
      <c r="B848" s="116"/>
      <c r="C848" s="229"/>
      <c r="D848" s="230">
        <v>2020.0</v>
      </c>
      <c r="E848" s="275">
        <f t="shared" si="2100"/>
        <v>287.8</v>
      </c>
      <c r="F848" s="275">
        <f t="shared" ref="F848:G848" si="2105">I848+L848+O848+R848+U848+X848+AA848+AD848+AK848+AG848</f>
        <v>194</v>
      </c>
      <c r="G848" s="275">
        <f t="shared" si="2105"/>
        <v>93.8</v>
      </c>
      <c r="H848" s="232">
        <f t="shared" si="2067"/>
        <v>0</v>
      </c>
      <c r="I848" s="227"/>
      <c r="J848" s="227"/>
      <c r="K848" s="232">
        <f t="shared" si="2089"/>
        <v>0</v>
      </c>
      <c r="L848" s="227"/>
      <c r="M848" s="227"/>
      <c r="N848" s="232">
        <f t="shared" si="18"/>
        <v>0</v>
      </c>
      <c r="O848" s="227"/>
      <c r="P848" s="227"/>
      <c r="Q848" s="232">
        <f t="shared" si="20"/>
        <v>194</v>
      </c>
      <c r="R848" s="234">
        <v>194.0</v>
      </c>
      <c r="S848" s="227"/>
      <c r="T848" s="232">
        <f t="shared" si="22"/>
        <v>0</v>
      </c>
      <c r="U848" s="227"/>
      <c r="V848" s="227"/>
      <c r="W848" s="232">
        <f t="shared" si="24"/>
        <v>0</v>
      </c>
      <c r="X848" s="227"/>
      <c r="Y848" s="227"/>
      <c r="Z848" s="232">
        <f t="shared" si="26"/>
        <v>0</v>
      </c>
      <c r="AA848" s="227"/>
      <c r="AB848" s="227"/>
      <c r="AC848" s="232">
        <f t="shared" si="28"/>
        <v>0</v>
      </c>
      <c r="AD848" s="227"/>
      <c r="AE848" s="227"/>
      <c r="AF848" s="232">
        <f t="shared" si="2039"/>
        <v>49.9</v>
      </c>
      <c r="AG848" s="227"/>
      <c r="AH848" s="234">
        <v>49.9</v>
      </c>
      <c r="AI848" s="92"/>
      <c r="AJ848" s="232">
        <f t="shared" si="32"/>
        <v>43.9</v>
      </c>
      <c r="AK848" s="227"/>
      <c r="AL848" s="234">
        <v>43.9</v>
      </c>
      <c r="AM848" s="227"/>
    </row>
    <row r="849" ht="15.75" hidden="1" customHeight="1" outlineLevel="2">
      <c r="A849" s="227"/>
      <c r="B849" s="116"/>
      <c r="C849" s="229"/>
      <c r="D849" s="236">
        <v>2021.0</v>
      </c>
      <c r="E849" s="275">
        <f t="shared" si="2100"/>
        <v>0</v>
      </c>
      <c r="F849" s="275">
        <f t="shared" ref="F849:G849" si="2106">I849+L849+O849+R849+U849+X849+AA849+AD849+AK849+AG849</f>
        <v>0</v>
      </c>
      <c r="G849" s="275">
        <f t="shared" si="2106"/>
        <v>0</v>
      </c>
      <c r="H849" s="232">
        <f t="shared" si="2067"/>
        <v>0</v>
      </c>
      <c r="I849" s="227"/>
      <c r="J849" s="227"/>
      <c r="K849" s="232">
        <f t="shared" si="2089"/>
        <v>0</v>
      </c>
      <c r="L849" s="227"/>
      <c r="M849" s="227"/>
      <c r="N849" s="232">
        <f t="shared" si="18"/>
        <v>0</v>
      </c>
      <c r="O849" s="227"/>
      <c r="P849" s="227"/>
      <c r="Q849" s="232">
        <f t="shared" si="20"/>
        <v>0</v>
      </c>
      <c r="R849" s="227"/>
      <c r="S849" s="227"/>
      <c r="T849" s="232">
        <f t="shared" si="22"/>
        <v>0</v>
      </c>
      <c r="U849" s="227"/>
      <c r="V849" s="227"/>
      <c r="W849" s="232">
        <f t="shared" si="24"/>
        <v>0</v>
      </c>
      <c r="X849" s="227"/>
      <c r="Y849" s="227"/>
      <c r="Z849" s="232">
        <f t="shared" si="26"/>
        <v>0</v>
      </c>
      <c r="AA849" s="227"/>
      <c r="AB849" s="227"/>
      <c r="AC849" s="232">
        <f t="shared" si="28"/>
        <v>0</v>
      </c>
      <c r="AD849" s="227"/>
      <c r="AE849" s="227"/>
      <c r="AF849" s="232">
        <f t="shared" si="2039"/>
        <v>0</v>
      </c>
      <c r="AG849" s="227"/>
      <c r="AH849" s="234"/>
      <c r="AI849" s="92"/>
      <c r="AJ849" s="232">
        <f t="shared" si="32"/>
        <v>0</v>
      </c>
      <c r="AK849" s="227"/>
      <c r="AL849" s="234"/>
      <c r="AM849" s="227"/>
    </row>
    <row r="850" ht="15.75" hidden="1" customHeight="1" outlineLevel="1" collapsed="1">
      <c r="A850" s="220">
        <v>98.0</v>
      </c>
      <c r="B850" s="274" t="s">
        <v>620</v>
      </c>
      <c r="C850" s="283" t="s">
        <v>621</v>
      </c>
      <c r="D850" s="220"/>
      <c r="E850" s="223">
        <f t="shared" ref="E850:G850" si="2107">SUM(E851:E857)</f>
        <v>1910.1</v>
      </c>
      <c r="F850" s="223">
        <f t="shared" si="2107"/>
        <v>0</v>
      </c>
      <c r="G850" s="223">
        <f t="shared" si="2107"/>
        <v>1910.1</v>
      </c>
      <c r="H850" s="220">
        <f t="shared" si="2067"/>
        <v>0</v>
      </c>
      <c r="I850" s="220">
        <f t="shared" ref="I850:J850" si="2108">SUM(I851:I857)</f>
        <v>0</v>
      </c>
      <c r="J850" s="220">
        <f t="shared" si="2108"/>
        <v>0</v>
      </c>
      <c r="K850" s="220">
        <f t="shared" si="2089"/>
        <v>0</v>
      </c>
      <c r="L850" s="220">
        <f t="shared" ref="L850:M850" si="2109">SUM(L851:L857)</f>
        <v>0</v>
      </c>
      <c r="M850" s="220">
        <f t="shared" si="2109"/>
        <v>0</v>
      </c>
      <c r="N850" s="220">
        <f t="shared" si="18"/>
        <v>0</v>
      </c>
      <c r="O850" s="220">
        <f t="shared" ref="O850:P850" si="2110">SUM(O851:O857)</f>
        <v>0</v>
      </c>
      <c r="P850" s="220">
        <f t="shared" si="2110"/>
        <v>0</v>
      </c>
      <c r="Q850" s="220">
        <f t="shared" si="20"/>
        <v>0</v>
      </c>
      <c r="R850" s="220">
        <f t="shared" ref="R850:S850" si="2111">SUM(R851:R857)</f>
        <v>0</v>
      </c>
      <c r="S850" s="220">
        <f t="shared" si="2111"/>
        <v>0</v>
      </c>
      <c r="T850" s="220">
        <f t="shared" si="22"/>
        <v>0</v>
      </c>
      <c r="U850" s="220">
        <f t="shared" ref="U850:V850" si="2112">SUM(U851:U857)</f>
        <v>0</v>
      </c>
      <c r="V850" s="220">
        <f t="shared" si="2112"/>
        <v>0</v>
      </c>
      <c r="W850" s="220">
        <f t="shared" si="24"/>
        <v>0</v>
      </c>
      <c r="X850" s="220">
        <f t="shared" ref="X850:Y850" si="2113">SUM(X851:X857)</f>
        <v>0</v>
      </c>
      <c r="Y850" s="220">
        <f t="shared" si="2113"/>
        <v>0</v>
      </c>
      <c r="Z850" s="220">
        <f t="shared" si="26"/>
        <v>0</v>
      </c>
      <c r="AA850" s="220">
        <f t="shared" ref="AA850:AB850" si="2114">SUM(AA851:AA857)</f>
        <v>0</v>
      </c>
      <c r="AB850" s="220">
        <f t="shared" si="2114"/>
        <v>0</v>
      </c>
      <c r="AC850" s="220">
        <f t="shared" si="28"/>
        <v>0</v>
      </c>
      <c r="AD850" s="220">
        <f t="shared" ref="AD850:AE850" si="2115">SUM(AD851:AD857)</f>
        <v>0</v>
      </c>
      <c r="AE850" s="220">
        <f t="shared" si="2115"/>
        <v>0</v>
      </c>
      <c r="AF850" s="220">
        <f t="shared" si="2039"/>
        <v>920.1</v>
      </c>
      <c r="AG850" s="224">
        <f t="shared" ref="AG850:AH850" si="2116">SUM(AG851:AG857)</f>
        <v>0</v>
      </c>
      <c r="AH850" s="224">
        <f t="shared" si="2116"/>
        <v>920.1</v>
      </c>
      <c r="AI850" s="225"/>
      <c r="AJ850" s="226">
        <f t="shared" si="32"/>
        <v>990</v>
      </c>
      <c r="AK850" s="224">
        <f t="shared" ref="AK850:AL850" si="2117">SUM(AK851:AK857)</f>
        <v>0</v>
      </c>
      <c r="AL850" s="224">
        <f t="shared" si="2117"/>
        <v>990</v>
      </c>
      <c r="AM850" s="224"/>
    </row>
    <row r="851" ht="15.75" hidden="1" customHeight="1" outlineLevel="2">
      <c r="A851" s="227"/>
      <c r="B851" s="116"/>
      <c r="C851" s="229"/>
      <c r="D851" s="230">
        <v>2015.0</v>
      </c>
      <c r="E851" s="275">
        <f t="shared" ref="E851:E857" si="2119">SUM(F851:G851)</f>
        <v>10.7</v>
      </c>
      <c r="F851" s="275">
        <f t="shared" ref="F851:G851" si="2118">I851+L851+O851+R851+U851+X851+AA851+AD851+AK851+AG851</f>
        <v>0</v>
      </c>
      <c r="G851" s="275">
        <f t="shared" si="2118"/>
        <v>10.7</v>
      </c>
      <c r="H851" s="232">
        <f t="shared" si="2067"/>
        <v>0</v>
      </c>
      <c r="I851" s="227"/>
      <c r="J851" s="227"/>
      <c r="K851" s="232">
        <f t="shared" si="2089"/>
        <v>0</v>
      </c>
      <c r="L851" s="227"/>
      <c r="M851" s="227"/>
      <c r="N851" s="232">
        <f t="shared" si="18"/>
        <v>0</v>
      </c>
      <c r="O851" s="227"/>
      <c r="P851" s="227"/>
      <c r="Q851" s="232">
        <f t="shared" si="20"/>
        <v>0</v>
      </c>
      <c r="R851" s="227"/>
      <c r="S851" s="227"/>
      <c r="T851" s="232">
        <f t="shared" si="22"/>
        <v>0</v>
      </c>
      <c r="U851" s="227"/>
      <c r="V851" s="227"/>
      <c r="W851" s="232">
        <f t="shared" si="24"/>
        <v>0</v>
      </c>
      <c r="X851" s="227"/>
      <c r="Y851" s="227"/>
      <c r="Z851" s="232">
        <f t="shared" si="26"/>
        <v>0</v>
      </c>
      <c r="AA851" s="227"/>
      <c r="AB851" s="227"/>
      <c r="AC851" s="232">
        <f t="shared" si="28"/>
        <v>0</v>
      </c>
      <c r="AD851" s="227"/>
      <c r="AE851" s="227"/>
      <c r="AF851" s="232">
        <f t="shared" si="2039"/>
        <v>3</v>
      </c>
      <c r="AG851" s="227"/>
      <c r="AH851" s="234">
        <v>3.0</v>
      </c>
      <c r="AI851" s="92"/>
      <c r="AJ851" s="232">
        <f t="shared" si="32"/>
        <v>7.7</v>
      </c>
      <c r="AK851" s="227"/>
      <c r="AL851" s="234">
        <v>7.7</v>
      </c>
      <c r="AM851" s="227"/>
    </row>
    <row r="852" ht="15.75" hidden="1" customHeight="1" outlineLevel="2">
      <c r="A852" s="227"/>
      <c r="B852" s="116"/>
      <c r="C852" s="229"/>
      <c r="D852" s="230">
        <v>2016.0</v>
      </c>
      <c r="E852" s="275">
        <f t="shared" si="2119"/>
        <v>384.4</v>
      </c>
      <c r="F852" s="275">
        <f t="shared" ref="F852:G852" si="2120">I852+L852+O852+R852+U852+X852+AA852+AD852+AK852+AG852</f>
        <v>0</v>
      </c>
      <c r="G852" s="275">
        <f t="shared" si="2120"/>
        <v>384.4</v>
      </c>
      <c r="H852" s="232">
        <f t="shared" si="2067"/>
        <v>0</v>
      </c>
      <c r="I852" s="227"/>
      <c r="J852" s="227"/>
      <c r="K852" s="232">
        <f t="shared" si="2089"/>
        <v>0</v>
      </c>
      <c r="L852" s="227"/>
      <c r="M852" s="227"/>
      <c r="N852" s="232">
        <f t="shared" si="18"/>
        <v>0</v>
      </c>
      <c r="O852" s="227"/>
      <c r="P852" s="227"/>
      <c r="Q852" s="232">
        <f t="shared" si="20"/>
        <v>0</v>
      </c>
      <c r="R852" s="227"/>
      <c r="S852" s="227"/>
      <c r="T852" s="232">
        <f t="shared" si="22"/>
        <v>0</v>
      </c>
      <c r="U852" s="227"/>
      <c r="V852" s="227"/>
      <c r="W852" s="232">
        <f t="shared" si="24"/>
        <v>0</v>
      </c>
      <c r="X852" s="227"/>
      <c r="Y852" s="227"/>
      <c r="Z852" s="232">
        <f t="shared" si="26"/>
        <v>0</v>
      </c>
      <c r="AA852" s="227"/>
      <c r="AB852" s="227"/>
      <c r="AC852" s="232">
        <f t="shared" si="28"/>
        <v>0</v>
      </c>
      <c r="AD852" s="227"/>
      <c r="AE852" s="227"/>
      <c r="AF852" s="232">
        <f t="shared" si="2039"/>
        <v>231</v>
      </c>
      <c r="AG852" s="227"/>
      <c r="AH852" s="234">
        <v>231.0</v>
      </c>
      <c r="AI852" s="92"/>
      <c r="AJ852" s="232">
        <f t="shared" si="32"/>
        <v>153.4</v>
      </c>
      <c r="AK852" s="227"/>
      <c r="AL852" s="234">
        <v>153.4</v>
      </c>
      <c r="AM852" s="227"/>
    </row>
    <row r="853" ht="15.75" hidden="1" customHeight="1" outlineLevel="2">
      <c r="A853" s="227"/>
      <c r="B853" s="116"/>
      <c r="C853" s="229"/>
      <c r="D853" s="230">
        <v>2017.0</v>
      </c>
      <c r="E853" s="275">
        <f t="shared" si="2119"/>
        <v>537.6</v>
      </c>
      <c r="F853" s="275">
        <f t="shared" ref="F853:G853" si="2121">I853+L853+O853+R853+U853+X853+AA853+AD853+AK853+AG853</f>
        <v>0</v>
      </c>
      <c r="G853" s="275">
        <f t="shared" si="2121"/>
        <v>537.6</v>
      </c>
      <c r="H853" s="232">
        <f t="shared" si="2067"/>
        <v>0</v>
      </c>
      <c r="I853" s="227"/>
      <c r="J853" s="227"/>
      <c r="K853" s="232">
        <f t="shared" si="2089"/>
        <v>0</v>
      </c>
      <c r="L853" s="227"/>
      <c r="M853" s="227"/>
      <c r="N853" s="232">
        <f t="shared" si="18"/>
        <v>0</v>
      </c>
      <c r="O853" s="227"/>
      <c r="P853" s="227"/>
      <c r="Q853" s="232">
        <f t="shared" si="20"/>
        <v>0</v>
      </c>
      <c r="R853" s="227"/>
      <c r="S853" s="227"/>
      <c r="T853" s="232">
        <f t="shared" si="22"/>
        <v>0</v>
      </c>
      <c r="U853" s="227"/>
      <c r="V853" s="227"/>
      <c r="W853" s="232">
        <f t="shared" si="24"/>
        <v>0</v>
      </c>
      <c r="X853" s="227"/>
      <c r="Y853" s="227"/>
      <c r="Z853" s="232">
        <f t="shared" si="26"/>
        <v>0</v>
      </c>
      <c r="AA853" s="227"/>
      <c r="AB853" s="227"/>
      <c r="AC853" s="232">
        <f t="shared" si="28"/>
        <v>0</v>
      </c>
      <c r="AD853" s="227"/>
      <c r="AE853" s="227"/>
      <c r="AF853" s="232">
        <f t="shared" si="2039"/>
        <v>224.9</v>
      </c>
      <c r="AG853" s="227"/>
      <c r="AH853" s="234">
        <v>224.9</v>
      </c>
      <c r="AI853" s="92"/>
      <c r="AJ853" s="232">
        <f t="shared" si="32"/>
        <v>312.7</v>
      </c>
      <c r="AK853" s="227"/>
      <c r="AL853" s="234">
        <v>312.7</v>
      </c>
      <c r="AM853" s="227"/>
    </row>
    <row r="854" ht="15.75" hidden="1" customHeight="1" outlineLevel="2">
      <c r="A854" s="227"/>
      <c r="B854" s="116"/>
      <c r="C854" s="229"/>
      <c r="D854" s="230">
        <v>2018.0</v>
      </c>
      <c r="E854" s="275">
        <f t="shared" si="2119"/>
        <v>355.7</v>
      </c>
      <c r="F854" s="275">
        <f t="shared" ref="F854:G854" si="2122">I854+L854+O854+R854+U854+X854+AA854+AD854+AK854+AG854</f>
        <v>0</v>
      </c>
      <c r="G854" s="275">
        <f t="shared" si="2122"/>
        <v>355.7</v>
      </c>
      <c r="H854" s="232">
        <f t="shared" si="2067"/>
        <v>0</v>
      </c>
      <c r="I854" s="227"/>
      <c r="J854" s="227"/>
      <c r="K854" s="232">
        <f t="shared" si="2089"/>
        <v>0</v>
      </c>
      <c r="L854" s="227"/>
      <c r="M854" s="227"/>
      <c r="N854" s="232">
        <f t="shared" si="18"/>
        <v>0</v>
      </c>
      <c r="O854" s="227"/>
      <c r="P854" s="227"/>
      <c r="Q854" s="232">
        <f t="shared" si="20"/>
        <v>0</v>
      </c>
      <c r="R854" s="227"/>
      <c r="S854" s="227"/>
      <c r="T854" s="232">
        <f t="shared" si="22"/>
        <v>0</v>
      </c>
      <c r="U854" s="227"/>
      <c r="V854" s="227"/>
      <c r="W854" s="232">
        <f t="shared" si="24"/>
        <v>0</v>
      </c>
      <c r="X854" s="227"/>
      <c r="Y854" s="227"/>
      <c r="Z854" s="232">
        <f t="shared" si="26"/>
        <v>0</v>
      </c>
      <c r="AA854" s="227"/>
      <c r="AB854" s="227"/>
      <c r="AC854" s="232">
        <f t="shared" si="28"/>
        <v>0</v>
      </c>
      <c r="AD854" s="227"/>
      <c r="AE854" s="227"/>
      <c r="AF854" s="232">
        <f t="shared" si="2039"/>
        <v>60</v>
      </c>
      <c r="AG854" s="227"/>
      <c r="AH854" s="234">
        <v>60.0</v>
      </c>
      <c r="AI854" s="92"/>
      <c r="AJ854" s="232">
        <f t="shared" si="32"/>
        <v>295.7</v>
      </c>
      <c r="AK854" s="227"/>
      <c r="AL854" s="234">
        <v>295.7</v>
      </c>
      <c r="AM854" s="227"/>
    </row>
    <row r="855" ht="15.75" hidden="1" customHeight="1" outlineLevel="2">
      <c r="A855" s="227"/>
      <c r="B855" s="116"/>
      <c r="C855" s="229"/>
      <c r="D855" s="230">
        <v>2019.0</v>
      </c>
      <c r="E855" s="275">
        <f t="shared" si="2119"/>
        <v>400.5</v>
      </c>
      <c r="F855" s="275">
        <f t="shared" ref="F855:G855" si="2123">I855+L855+O855+R855+U855+X855+AA855+AD855+AK855+AG855</f>
        <v>0</v>
      </c>
      <c r="G855" s="275">
        <f t="shared" si="2123"/>
        <v>400.5</v>
      </c>
      <c r="H855" s="232">
        <f t="shared" si="2067"/>
        <v>0</v>
      </c>
      <c r="I855" s="227"/>
      <c r="J855" s="227"/>
      <c r="K855" s="232">
        <f t="shared" si="2089"/>
        <v>0</v>
      </c>
      <c r="L855" s="227"/>
      <c r="M855" s="227"/>
      <c r="N855" s="232">
        <f t="shared" si="18"/>
        <v>0</v>
      </c>
      <c r="O855" s="227"/>
      <c r="P855" s="227"/>
      <c r="Q855" s="232">
        <f t="shared" si="20"/>
        <v>0</v>
      </c>
      <c r="R855" s="227"/>
      <c r="S855" s="227"/>
      <c r="T855" s="232">
        <f t="shared" si="22"/>
        <v>0</v>
      </c>
      <c r="U855" s="227"/>
      <c r="V855" s="227"/>
      <c r="W855" s="232">
        <f t="shared" si="24"/>
        <v>0</v>
      </c>
      <c r="X855" s="227"/>
      <c r="Y855" s="227"/>
      <c r="Z855" s="232">
        <f t="shared" si="26"/>
        <v>0</v>
      </c>
      <c r="AA855" s="227"/>
      <c r="AB855" s="227"/>
      <c r="AC855" s="232">
        <f t="shared" si="28"/>
        <v>0</v>
      </c>
      <c r="AD855" s="227"/>
      <c r="AE855" s="227"/>
      <c r="AF855" s="232">
        <f t="shared" si="2039"/>
        <v>202.7</v>
      </c>
      <c r="AG855" s="227"/>
      <c r="AH855" s="234">
        <v>202.7</v>
      </c>
      <c r="AI855" s="92"/>
      <c r="AJ855" s="232">
        <f t="shared" si="32"/>
        <v>197.8</v>
      </c>
      <c r="AK855" s="227"/>
      <c r="AL855" s="234">
        <v>197.8</v>
      </c>
      <c r="AM855" s="227"/>
    </row>
    <row r="856" ht="15.75" hidden="1" customHeight="1" outlineLevel="2">
      <c r="A856" s="227"/>
      <c r="B856" s="116"/>
      <c r="C856" s="229"/>
      <c r="D856" s="230">
        <v>2020.0</v>
      </c>
      <c r="E856" s="275">
        <f t="shared" si="2119"/>
        <v>221.2</v>
      </c>
      <c r="F856" s="275">
        <f t="shared" ref="F856:G856" si="2124">I856+L856+O856+R856+U856+X856+AA856+AD856+AK856+AG856</f>
        <v>0</v>
      </c>
      <c r="G856" s="275">
        <f t="shared" si="2124"/>
        <v>221.2</v>
      </c>
      <c r="H856" s="232">
        <f t="shared" si="2067"/>
        <v>0</v>
      </c>
      <c r="I856" s="227"/>
      <c r="J856" s="227"/>
      <c r="K856" s="232">
        <f t="shared" si="2089"/>
        <v>0</v>
      </c>
      <c r="L856" s="227"/>
      <c r="M856" s="227"/>
      <c r="N856" s="232">
        <f t="shared" si="18"/>
        <v>0</v>
      </c>
      <c r="O856" s="227"/>
      <c r="P856" s="227"/>
      <c r="Q856" s="232">
        <f t="shared" si="20"/>
        <v>0</v>
      </c>
      <c r="R856" s="227"/>
      <c r="S856" s="227"/>
      <c r="T856" s="232">
        <f t="shared" si="22"/>
        <v>0</v>
      </c>
      <c r="U856" s="227"/>
      <c r="V856" s="227"/>
      <c r="W856" s="232">
        <f t="shared" si="24"/>
        <v>0</v>
      </c>
      <c r="X856" s="227"/>
      <c r="Y856" s="227"/>
      <c r="Z856" s="232">
        <f t="shared" si="26"/>
        <v>0</v>
      </c>
      <c r="AA856" s="227"/>
      <c r="AB856" s="227"/>
      <c r="AC856" s="232">
        <f t="shared" si="28"/>
        <v>0</v>
      </c>
      <c r="AD856" s="227"/>
      <c r="AE856" s="227"/>
      <c r="AF856" s="232">
        <f t="shared" si="2039"/>
        <v>198.5</v>
      </c>
      <c r="AG856" s="227"/>
      <c r="AH856" s="234">
        <v>198.5</v>
      </c>
      <c r="AI856" s="92"/>
      <c r="AJ856" s="232">
        <f t="shared" si="32"/>
        <v>22.7</v>
      </c>
      <c r="AK856" s="227"/>
      <c r="AL856" s="234">
        <v>22.7</v>
      </c>
      <c r="AM856" s="227"/>
    </row>
    <row r="857" ht="15.75" hidden="1" customHeight="1" outlineLevel="2">
      <c r="A857" s="227"/>
      <c r="B857" s="116"/>
      <c r="C857" s="229"/>
      <c r="D857" s="236">
        <v>2021.0</v>
      </c>
      <c r="E857" s="275">
        <f t="shared" si="2119"/>
        <v>0</v>
      </c>
      <c r="F857" s="275">
        <f t="shared" ref="F857:G857" si="2125">I857+L857+O857+R857+U857+X857+AA857+AD857+AK857+AG857</f>
        <v>0</v>
      </c>
      <c r="G857" s="275">
        <f t="shared" si="2125"/>
        <v>0</v>
      </c>
      <c r="H857" s="232">
        <f t="shared" si="2067"/>
        <v>0</v>
      </c>
      <c r="I857" s="227"/>
      <c r="J857" s="227"/>
      <c r="K857" s="232">
        <f t="shared" si="2089"/>
        <v>0</v>
      </c>
      <c r="L857" s="227"/>
      <c r="M857" s="227"/>
      <c r="N857" s="232">
        <f t="shared" si="18"/>
        <v>0</v>
      </c>
      <c r="O857" s="227"/>
      <c r="P857" s="227"/>
      <c r="Q857" s="232">
        <f t="shared" si="20"/>
        <v>0</v>
      </c>
      <c r="R857" s="227"/>
      <c r="S857" s="227"/>
      <c r="T857" s="232">
        <f t="shared" si="22"/>
        <v>0</v>
      </c>
      <c r="U857" s="227"/>
      <c r="V857" s="227"/>
      <c r="W857" s="232">
        <f t="shared" si="24"/>
        <v>0</v>
      </c>
      <c r="X857" s="227"/>
      <c r="Y857" s="227"/>
      <c r="Z857" s="232">
        <f t="shared" si="26"/>
        <v>0</v>
      </c>
      <c r="AA857" s="227"/>
      <c r="AB857" s="227"/>
      <c r="AC857" s="232">
        <f t="shared" si="28"/>
        <v>0</v>
      </c>
      <c r="AD857" s="227"/>
      <c r="AE857" s="227"/>
      <c r="AF857" s="232">
        <f t="shared" si="2039"/>
        <v>0</v>
      </c>
      <c r="AG857" s="227"/>
      <c r="AH857" s="234"/>
      <c r="AI857" s="92"/>
      <c r="AJ857" s="232">
        <f t="shared" si="32"/>
        <v>0</v>
      </c>
      <c r="AK857" s="227"/>
      <c r="AL857" s="234"/>
      <c r="AM857" s="227"/>
    </row>
    <row r="858" ht="15.75" hidden="1" customHeight="1" outlineLevel="1" collapsed="1">
      <c r="A858" s="220">
        <v>99.0</v>
      </c>
      <c r="B858" s="274" t="s">
        <v>622</v>
      </c>
      <c r="C858" s="283" t="s">
        <v>623</v>
      </c>
      <c r="D858" s="220"/>
      <c r="E858" s="223">
        <f t="shared" ref="E858:G858" si="2126">SUM(E859:E865)</f>
        <v>2447.37301</v>
      </c>
      <c r="F858" s="223">
        <f t="shared" si="2126"/>
        <v>644.27301</v>
      </c>
      <c r="G858" s="223">
        <f t="shared" si="2126"/>
        <v>1803.1</v>
      </c>
      <c r="H858" s="220">
        <f t="shared" si="2067"/>
        <v>0</v>
      </c>
      <c r="I858" s="220">
        <f t="shared" ref="I858:J858" si="2127">SUM(I859:I865)</f>
        <v>0</v>
      </c>
      <c r="J858" s="220">
        <f t="shared" si="2127"/>
        <v>0</v>
      </c>
      <c r="K858" s="220">
        <f t="shared" si="2089"/>
        <v>235.64</v>
      </c>
      <c r="L858" s="220">
        <f t="shared" ref="L858:M858" si="2128">SUM(L859:L865)</f>
        <v>235.64</v>
      </c>
      <c r="M858" s="220">
        <f t="shared" si="2128"/>
        <v>0</v>
      </c>
      <c r="N858" s="220">
        <f t="shared" si="18"/>
        <v>0</v>
      </c>
      <c r="O858" s="220">
        <f t="shared" ref="O858:P858" si="2129">SUM(O859:O865)</f>
        <v>0</v>
      </c>
      <c r="P858" s="220">
        <f t="shared" si="2129"/>
        <v>0</v>
      </c>
      <c r="Q858" s="220">
        <f t="shared" si="20"/>
        <v>40.19737</v>
      </c>
      <c r="R858" s="220">
        <f t="shared" ref="R858:S858" si="2130">SUM(R859:R865)</f>
        <v>40.19737</v>
      </c>
      <c r="S858" s="220">
        <f t="shared" si="2130"/>
        <v>0</v>
      </c>
      <c r="T858" s="220">
        <f t="shared" si="22"/>
        <v>0</v>
      </c>
      <c r="U858" s="220">
        <f t="shared" ref="U858:V858" si="2131">SUM(U859:U865)</f>
        <v>0</v>
      </c>
      <c r="V858" s="220">
        <f t="shared" si="2131"/>
        <v>0</v>
      </c>
      <c r="W858" s="220">
        <f t="shared" si="24"/>
        <v>0</v>
      </c>
      <c r="X858" s="220">
        <f t="shared" ref="X858:Y858" si="2132">SUM(X859:X865)</f>
        <v>0</v>
      </c>
      <c r="Y858" s="220">
        <f t="shared" si="2132"/>
        <v>0</v>
      </c>
      <c r="Z858" s="220">
        <f t="shared" si="26"/>
        <v>0</v>
      </c>
      <c r="AA858" s="220">
        <f t="shared" ref="AA858:AB858" si="2133">SUM(AA859:AA865)</f>
        <v>0</v>
      </c>
      <c r="AB858" s="220">
        <f t="shared" si="2133"/>
        <v>0</v>
      </c>
      <c r="AC858" s="220">
        <f t="shared" si="28"/>
        <v>352.85964</v>
      </c>
      <c r="AD858" s="220">
        <f t="shared" ref="AD858:AE858" si="2134">SUM(AD859:AD865)</f>
        <v>352.85964</v>
      </c>
      <c r="AE858" s="220">
        <f t="shared" si="2134"/>
        <v>0</v>
      </c>
      <c r="AF858" s="220">
        <f t="shared" si="2039"/>
        <v>994.976</v>
      </c>
      <c r="AG858" s="224">
        <f t="shared" ref="AG858:AH858" si="2135">SUM(AG859:AG865)</f>
        <v>15.576</v>
      </c>
      <c r="AH858" s="224">
        <f t="shared" si="2135"/>
        <v>979.4</v>
      </c>
      <c r="AI858" s="225"/>
      <c r="AJ858" s="226">
        <f t="shared" si="32"/>
        <v>823.7</v>
      </c>
      <c r="AK858" s="224">
        <f t="shared" ref="AK858:AL858" si="2136">SUM(AK859:AK865)</f>
        <v>0</v>
      </c>
      <c r="AL858" s="224">
        <f t="shared" si="2136"/>
        <v>823.7</v>
      </c>
      <c r="AM858" s="224"/>
    </row>
    <row r="859" ht="15.75" hidden="1" customHeight="1" outlineLevel="2">
      <c r="A859" s="227"/>
      <c r="B859" s="116"/>
      <c r="C859" s="229"/>
      <c r="D859" s="230">
        <v>2015.0</v>
      </c>
      <c r="E859" s="275">
        <f t="shared" ref="E859:E865" si="2138">SUM(F859:G859)</f>
        <v>120.99737</v>
      </c>
      <c r="F859" s="275">
        <f t="shared" ref="F859:G859" si="2137">I859+L859+O859+R859+U859+X859+AA859+AD859+AK859+AG859</f>
        <v>90.19737</v>
      </c>
      <c r="G859" s="275">
        <f t="shared" si="2137"/>
        <v>30.8</v>
      </c>
      <c r="H859" s="232">
        <f t="shared" si="2067"/>
        <v>0</v>
      </c>
      <c r="I859" s="227"/>
      <c r="J859" s="227"/>
      <c r="K859" s="233">
        <f t="shared" si="2089"/>
        <v>50</v>
      </c>
      <c r="L859" s="234">
        <v>50.0</v>
      </c>
      <c r="M859" s="227"/>
      <c r="N859" s="232">
        <f t="shared" si="18"/>
        <v>0</v>
      </c>
      <c r="O859" s="227"/>
      <c r="P859" s="227"/>
      <c r="Q859" s="233">
        <f t="shared" si="20"/>
        <v>40.19737</v>
      </c>
      <c r="R859" s="234">
        <v>40.19737</v>
      </c>
      <c r="S859" s="227"/>
      <c r="T859" s="232">
        <f t="shared" si="22"/>
        <v>0</v>
      </c>
      <c r="U859" s="227"/>
      <c r="V859" s="227"/>
      <c r="W859" s="232">
        <f t="shared" si="24"/>
        <v>0</v>
      </c>
      <c r="X859" s="227"/>
      <c r="Y859" s="227"/>
      <c r="Z859" s="232">
        <f t="shared" si="26"/>
        <v>0</v>
      </c>
      <c r="AA859" s="227"/>
      <c r="AB859" s="227"/>
      <c r="AC859" s="232">
        <f t="shared" si="28"/>
        <v>0</v>
      </c>
      <c r="AD859" s="227"/>
      <c r="AE859" s="227"/>
      <c r="AF859" s="232">
        <f t="shared" si="2039"/>
        <v>30.1</v>
      </c>
      <c r="AG859" s="227"/>
      <c r="AH859" s="234">
        <v>30.1</v>
      </c>
      <c r="AI859" s="92"/>
      <c r="AJ859" s="232">
        <f t="shared" si="32"/>
        <v>0.7</v>
      </c>
      <c r="AK859" s="227"/>
      <c r="AL859" s="234">
        <v>0.7</v>
      </c>
      <c r="AM859" s="227"/>
    </row>
    <row r="860" ht="15.75" hidden="1" customHeight="1" outlineLevel="2">
      <c r="A860" s="227"/>
      <c r="B860" s="116"/>
      <c r="C860" s="229"/>
      <c r="D860" s="230">
        <v>2016.0</v>
      </c>
      <c r="E860" s="275">
        <f t="shared" si="2138"/>
        <v>257.94</v>
      </c>
      <c r="F860" s="275">
        <f t="shared" ref="F860:G860" si="2139">I860+L860+O860+R860+U860+X860+AA860+AD860+AK860+AG860</f>
        <v>185.64</v>
      </c>
      <c r="G860" s="275">
        <f t="shared" si="2139"/>
        <v>72.3</v>
      </c>
      <c r="H860" s="232">
        <f t="shared" si="2067"/>
        <v>0</v>
      </c>
      <c r="I860" s="227"/>
      <c r="J860" s="227"/>
      <c r="K860" s="233">
        <f t="shared" si="2089"/>
        <v>185.64</v>
      </c>
      <c r="L860" s="234">
        <v>185.64</v>
      </c>
      <c r="M860" s="227"/>
      <c r="N860" s="232">
        <f t="shared" si="18"/>
        <v>0</v>
      </c>
      <c r="O860" s="227"/>
      <c r="P860" s="227"/>
      <c r="Q860" s="232">
        <f t="shared" si="20"/>
        <v>0</v>
      </c>
      <c r="R860" s="227"/>
      <c r="S860" s="227"/>
      <c r="T860" s="232">
        <f t="shared" si="22"/>
        <v>0</v>
      </c>
      <c r="U860" s="227"/>
      <c r="V860" s="227"/>
      <c r="W860" s="232">
        <f t="shared" si="24"/>
        <v>0</v>
      </c>
      <c r="X860" s="227"/>
      <c r="Y860" s="227"/>
      <c r="Z860" s="232">
        <f t="shared" si="26"/>
        <v>0</v>
      </c>
      <c r="AA860" s="227"/>
      <c r="AB860" s="227"/>
      <c r="AC860" s="232">
        <f t="shared" si="28"/>
        <v>0</v>
      </c>
      <c r="AD860" s="227"/>
      <c r="AE860" s="227"/>
      <c r="AF860" s="232">
        <f t="shared" si="2039"/>
        <v>52.9</v>
      </c>
      <c r="AG860" s="227"/>
      <c r="AH860" s="234">
        <v>52.9</v>
      </c>
      <c r="AI860" s="92"/>
      <c r="AJ860" s="232">
        <f t="shared" si="32"/>
        <v>19.4</v>
      </c>
      <c r="AK860" s="227"/>
      <c r="AL860" s="234">
        <v>19.4</v>
      </c>
      <c r="AM860" s="227"/>
    </row>
    <row r="861" ht="15.75" hidden="1" customHeight="1" outlineLevel="2">
      <c r="A861" s="227"/>
      <c r="B861" s="116"/>
      <c r="C861" s="229"/>
      <c r="D861" s="230">
        <v>2017.0</v>
      </c>
      <c r="E861" s="275">
        <f t="shared" si="2138"/>
        <v>344.492</v>
      </c>
      <c r="F861" s="275">
        <f t="shared" ref="F861:G861" si="2140">I861+L861+O861+R861+U861+X861+AA861+AD861+AK861+AG861</f>
        <v>113.092</v>
      </c>
      <c r="G861" s="275">
        <f t="shared" si="2140"/>
        <v>231.4</v>
      </c>
      <c r="H861" s="232">
        <f t="shared" si="2067"/>
        <v>0</v>
      </c>
      <c r="I861" s="227"/>
      <c r="J861" s="227"/>
      <c r="K861" s="232">
        <f t="shared" si="2089"/>
        <v>0</v>
      </c>
      <c r="L861" s="227"/>
      <c r="M861" s="227"/>
      <c r="N861" s="232">
        <f t="shared" si="18"/>
        <v>0</v>
      </c>
      <c r="O861" s="227"/>
      <c r="P861" s="227"/>
      <c r="Q861" s="232">
        <f t="shared" si="20"/>
        <v>0</v>
      </c>
      <c r="R861" s="227"/>
      <c r="S861" s="227"/>
      <c r="T861" s="232">
        <f t="shared" si="22"/>
        <v>0</v>
      </c>
      <c r="U861" s="227"/>
      <c r="V861" s="227"/>
      <c r="W861" s="232">
        <f t="shared" si="24"/>
        <v>0</v>
      </c>
      <c r="X861" s="227"/>
      <c r="Y861" s="227"/>
      <c r="Z861" s="232">
        <f t="shared" si="26"/>
        <v>0</v>
      </c>
      <c r="AA861" s="227"/>
      <c r="AB861" s="227"/>
      <c r="AC861" s="233">
        <f t="shared" si="28"/>
        <v>113.092</v>
      </c>
      <c r="AD861" s="234">
        <v>113.092</v>
      </c>
      <c r="AE861" s="227"/>
      <c r="AF861" s="232">
        <f t="shared" si="2039"/>
        <v>7.8</v>
      </c>
      <c r="AG861" s="227"/>
      <c r="AH861" s="234">
        <v>7.8</v>
      </c>
      <c r="AI861" s="92"/>
      <c r="AJ861" s="232">
        <f t="shared" si="32"/>
        <v>223.6</v>
      </c>
      <c r="AK861" s="227"/>
      <c r="AL861" s="234">
        <v>223.6</v>
      </c>
      <c r="AM861" s="227"/>
    </row>
    <row r="862" ht="15.75" hidden="1" customHeight="1" outlineLevel="2">
      <c r="A862" s="227"/>
      <c r="B862" s="116"/>
      <c r="C862" s="229"/>
      <c r="D862" s="230">
        <v>2018.0</v>
      </c>
      <c r="E862" s="275">
        <f t="shared" si="2138"/>
        <v>646.62155</v>
      </c>
      <c r="F862" s="275">
        <f t="shared" ref="F862:G862" si="2141">I862+L862+O862+R862+U862+X862+AA862+AD862+AK862+AG862</f>
        <v>233.62155</v>
      </c>
      <c r="G862" s="275">
        <f t="shared" si="2141"/>
        <v>413</v>
      </c>
      <c r="H862" s="232">
        <f t="shared" si="2067"/>
        <v>0</v>
      </c>
      <c r="I862" s="227"/>
      <c r="J862" s="227"/>
      <c r="K862" s="232">
        <f t="shared" si="2089"/>
        <v>0</v>
      </c>
      <c r="L862" s="227"/>
      <c r="M862" s="227"/>
      <c r="N862" s="232">
        <f t="shared" si="18"/>
        <v>0</v>
      </c>
      <c r="O862" s="227"/>
      <c r="P862" s="227"/>
      <c r="Q862" s="232">
        <f t="shared" si="20"/>
        <v>0</v>
      </c>
      <c r="R862" s="227"/>
      <c r="S862" s="227"/>
      <c r="T862" s="232">
        <f t="shared" si="22"/>
        <v>0</v>
      </c>
      <c r="U862" s="227"/>
      <c r="V862" s="227"/>
      <c r="W862" s="232">
        <f t="shared" si="24"/>
        <v>0</v>
      </c>
      <c r="X862" s="227"/>
      <c r="Y862" s="227"/>
      <c r="Z862" s="232">
        <f t="shared" si="26"/>
        <v>0</v>
      </c>
      <c r="AA862" s="227"/>
      <c r="AB862" s="227"/>
      <c r="AC862" s="233">
        <f t="shared" si="28"/>
        <v>233.62155</v>
      </c>
      <c r="AD862" s="234">
        <v>233.62155</v>
      </c>
      <c r="AE862" s="227"/>
      <c r="AF862" s="233">
        <f t="shared" si="2039"/>
        <v>89.2</v>
      </c>
      <c r="AG862" s="234"/>
      <c r="AH862" s="234">
        <v>89.2</v>
      </c>
      <c r="AI862" s="92"/>
      <c r="AJ862" s="232">
        <f t="shared" si="32"/>
        <v>323.8</v>
      </c>
      <c r="AK862" s="227"/>
      <c r="AL862" s="234">
        <v>323.8</v>
      </c>
      <c r="AM862" s="227"/>
    </row>
    <row r="863" ht="15.75" hidden="1" customHeight="1" outlineLevel="2">
      <c r="A863" s="227"/>
      <c r="B863" s="116"/>
      <c r="C863" s="229"/>
      <c r="D863" s="230">
        <v>2019.0</v>
      </c>
      <c r="E863" s="275">
        <f t="shared" si="2138"/>
        <v>527.72209</v>
      </c>
      <c r="F863" s="275">
        <f t="shared" ref="F863:G863" si="2142">I863+L863+O863+R863+U863+X863+AA863+AD863+AK863+AG863</f>
        <v>21.72209</v>
      </c>
      <c r="G863" s="275">
        <f t="shared" si="2142"/>
        <v>506</v>
      </c>
      <c r="H863" s="232">
        <f t="shared" si="2067"/>
        <v>0</v>
      </c>
      <c r="I863" s="227"/>
      <c r="J863" s="227"/>
      <c r="K863" s="232">
        <f t="shared" si="2089"/>
        <v>0</v>
      </c>
      <c r="L863" s="227"/>
      <c r="M863" s="227"/>
      <c r="N863" s="232">
        <f t="shared" si="18"/>
        <v>0</v>
      </c>
      <c r="O863" s="227"/>
      <c r="P863" s="227"/>
      <c r="Q863" s="232">
        <f t="shared" si="20"/>
        <v>0</v>
      </c>
      <c r="R863" s="227"/>
      <c r="S863" s="227"/>
      <c r="T863" s="232">
        <f t="shared" si="22"/>
        <v>0</v>
      </c>
      <c r="U863" s="227"/>
      <c r="V863" s="227"/>
      <c r="W863" s="232">
        <f t="shared" si="24"/>
        <v>0</v>
      </c>
      <c r="X863" s="227"/>
      <c r="Y863" s="227"/>
      <c r="Z863" s="232">
        <f t="shared" si="26"/>
        <v>0</v>
      </c>
      <c r="AA863" s="227"/>
      <c r="AB863" s="227"/>
      <c r="AC863" s="233">
        <f t="shared" si="28"/>
        <v>6.14609</v>
      </c>
      <c r="AD863" s="234">
        <v>6.14609</v>
      </c>
      <c r="AE863" s="227"/>
      <c r="AF863" s="233">
        <f t="shared" si="2039"/>
        <v>298.476</v>
      </c>
      <c r="AG863" s="234">
        <v>15.576</v>
      </c>
      <c r="AH863" s="234">
        <v>282.9</v>
      </c>
      <c r="AI863" s="235" t="s">
        <v>624</v>
      </c>
      <c r="AJ863" s="232">
        <f t="shared" si="32"/>
        <v>223.1</v>
      </c>
      <c r="AK863" s="227"/>
      <c r="AL863" s="234">
        <v>223.1</v>
      </c>
      <c r="AM863" s="227"/>
    </row>
    <row r="864" ht="15.75" hidden="1" customHeight="1" outlineLevel="2">
      <c r="A864" s="227"/>
      <c r="B864" s="116"/>
      <c r="C864" s="229"/>
      <c r="D864" s="230">
        <v>2020.0</v>
      </c>
      <c r="E864" s="275">
        <f t="shared" si="2138"/>
        <v>549.6</v>
      </c>
      <c r="F864" s="275">
        <f t="shared" ref="F864:G864" si="2143">I864+L864+O864+R864+U864+X864+AA864+AD864+AK864+AG864</f>
        <v>0</v>
      </c>
      <c r="G864" s="275">
        <f t="shared" si="2143"/>
        <v>549.6</v>
      </c>
      <c r="H864" s="232">
        <f t="shared" si="2067"/>
        <v>0</v>
      </c>
      <c r="I864" s="227"/>
      <c r="J864" s="227"/>
      <c r="K864" s="232">
        <f t="shared" si="2089"/>
        <v>0</v>
      </c>
      <c r="L864" s="227"/>
      <c r="M864" s="227"/>
      <c r="N864" s="232">
        <f t="shared" si="18"/>
        <v>0</v>
      </c>
      <c r="O864" s="227"/>
      <c r="P864" s="227"/>
      <c r="Q864" s="232">
        <f t="shared" si="20"/>
        <v>0</v>
      </c>
      <c r="R864" s="227"/>
      <c r="S864" s="227"/>
      <c r="T864" s="232">
        <f t="shared" si="22"/>
        <v>0</v>
      </c>
      <c r="U864" s="227"/>
      <c r="V864" s="227"/>
      <c r="W864" s="232">
        <f t="shared" si="24"/>
        <v>0</v>
      </c>
      <c r="X864" s="227"/>
      <c r="Y864" s="227"/>
      <c r="Z864" s="232">
        <f t="shared" si="26"/>
        <v>0</v>
      </c>
      <c r="AA864" s="227"/>
      <c r="AB864" s="227"/>
      <c r="AC864" s="232">
        <f t="shared" si="28"/>
        <v>0</v>
      </c>
      <c r="AD864" s="227"/>
      <c r="AE864" s="227"/>
      <c r="AF864" s="232">
        <f t="shared" si="2039"/>
        <v>516.5</v>
      </c>
      <c r="AG864" s="227"/>
      <c r="AH864" s="234">
        <v>516.5</v>
      </c>
      <c r="AI864" s="92"/>
      <c r="AJ864" s="232">
        <f t="shared" si="32"/>
        <v>33.1</v>
      </c>
      <c r="AK864" s="227"/>
      <c r="AL864" s="234">
        <v>33.1</v>
      </c>
      <c r="AM864" s="227"/>
    </row>
    <row r="865" ht="15.75" hidden="1" customHeight="1" outlineLevel="2">
      <c r="A865" s="227"/>
      <c r="B865" s="116"/>
      <c r="C865" s="229"/>
      <c r="D865" s="236">
        <v>2021.0</v>
      </c>
      <c r="E865" s="275">
        <f t="shared" si="2138"/>
        <v>0</v>
      </c>
      <c r="F865" s="275">
        <f t="shared" ref="F865:G865" si="2144">I865+L865+O865+R865+U865+X865+AA865+AD865+AK865+AG865</f>
        <v>0</v>
      </c>
      <c r="G865" s="275">
        <f t="shared" si="2144"/>
        <v>0</v>
      </c>
      <c r="H865" s="232">
        <f t="shared" si="2067"/>
        <v>0</v>
      </c>
      <c r="I865" s="227"/>
      <c r="J865" s="227"/>
      <c r="K865" s="232">
        <f t="shared" si="2089"/>
        <v>0</v>
      </c>
      <c r="L865" s="227"/>
      <c r="M865" s="227"/>
      <c r="N865" s="232">
        <f t="shared" si="18"/>
        <v>0</v>
      </c>
      <c r="O865" s="227"/>
      <c r="P865" s="227"/>
      <c r="Q865" s="232">
        <f t="shared" si="20"/>
        <v>0</v>
      </c>
      <c r="R865" s="227"/>
      <c r="S865" s="227"/>
      <c r="T865" s="232">
        <f t="shared" si="22"/>
        <v>0</v>
      </c>
      <c r="U865" s="227"/>
      <c r="V865" s="227"/>
      <c r="W865" s="232">
        <f t="shared" si="24"/>
        <v>0</v>
      </c>
      <c r="X865" s="227"/>
      <c r="Y865" s="227"/>
      <c r="Z865" s="232">
        <f t="shared" si="26"/>
        <v>0</v>
      </c>
      <c r="AA865" s="227"/>
      <c r="AB865" s="227"/>
      <c r="AC865" s="232">
        <f t="shared" si="28"/>
        <v>0</v>
      </c>
      <c r="AD865" s="227"/>
      <c r="AE865" s="227"/>
      <c r="AF865" s="232">
        <f t="shared" si="2039"/>
        <v>0</v>
      </c>
      <c r="AG865" s="227"/>
      <c r="AH865" s="234"/>
      <c r="AI865" s="92"/>
      <c r="AJ865" s="232">
        <f t="shared" si="32"/>
        <v>0</v>
      </c>
      <c r="AK865" s="227"/>
      <c r="AL865" s="234"/>
      <c r="AM865" s="227"/>
    </row>
    <row r="866" ht="15.75" hidden="1" customHeight="1" outlineLevel="1" collapsed="1">
      <c r="A866" s="220">
        <v>100.0</v>
      </c>
      <c r="B866" s="274" t="s">
        <v>625</v>
      </c>
      <c r="C866" s="283" t="s">
        <v>626</v>
      </c>
      <c r="D866" s="220"/>
      <c r="E866" s="223">
        <f t="shared" ref="E866:G866" si="2145">SUM(E867:E873)</f>
        <v>2225.5565</v>
      </c>
      <c r="F866" s="223">
        <f t="shared" si="2145"/>
        <v>1185.1565</v>
      </c>
      <c r="G866" s="223">
        <f t="shared" si="2145"/>
        <v>1040.4</v>
      </c>
      <c r="H866" s="220">
        <f t="shared" si="2067"/>
        <v>0</v>
      </c>
      <c r="I866" s="220">
        <f t="shared" ref="I866:J866" si="2146">SUM(I867:I873)</f>
        <v>0</v>
      </c>
      <c r="J866" s="220">
        <f t="shared" si="2146"/>
        <v>0</v>
      </c>
      <c r="K866" s="220">
        <f t="shared" si="2089"/>
        <v>628.51646</v>
      </c>
      <c r="L866" s="220">
        <f t="shared" ref="L866:M866" si="2147">SUM(L867:L873)</f>
        <v>628.51646</v>
      </c>
      <c r="M866" s="220">
        <f t="shared" si="2147"/>
        <v>0</v>
      </c>
      <c r="N866" s="220">
        <f t="shared" si="18"/>
        <v>98.78467</v>
      </c>
      <c r="O866" s="220">
        <f t="shared" ref="O866:P866" si="2148">SUM(O867:O873)</f>
        <v>98.78467</v>
      </c>
      <c r="P866" s="220">
        <f t="shared" si="2148"/>
        <v>0</v>
      </c>
      <c r="Q866" s="220">
        <f t="shared" si="20"/>
        <v>260.30537</v>
      </c>
      <c r="R866" s="220">
        <f t="shared" ref="R866:S866" si="2149">SUM(R867:R873)</f>
        <v>260.30537</v>
      </c>
      <c r="S866" s="220">
        <f t="shared" si="2149"/>
        <v>0</v>
      </c>
      <c r="T866" s="220">
        <f t="shared" si="22"/>
        <v>0</v>
      </c>
      <c r="U866" s="220">
        <f t="shared" ref="U866:V866" si="2150">SUM(U867:U873)</f>
        <v>0</v>
      </c>
      <c r="V866" s="220">
        <f t="shared" si="2150"/>
        <v>0</v>
      </c>
      <c r="W866" s="220">
        <f t="shared" si="24"/>
        <v>0</v>
      </c>
      <c r="X866" s="220">
        <f t="shared" ref="X866:Y866" si="2151">SUM(X867:X873)</f>
        <v>0</v>
      </c>
      <c r="Y866" s="220">
        <f t="shared" si="2151"/>
        <v>0</v>
      </c>
      <c r="Z866" s="220">
        <f t="shared" si="26"/>
        <v>0</v>
      </c>
      <c r="AA866" s="220">
        <f t="shared" ref="AA866:AB866" si="2152">SUM(AA867:AA873)</f>
        <v>0</v>
      </c>
      <c r="AB866" s="220">
        <f t="shared" si="2152"/>
        <v>0</v>
      </c>
      <c r="AC866" s="220">
        <f t="shared" si="28"/>
        <v>0</v>
      </c>
      <c r="AD866" s="220">
        <f t="shared" ref="AD866:AE866" si="2153">SUM(AD867:AD873)</f>
        <v>0</v>
      </c>
      <c r="AE866" s="220">
        <f t="shared" si="2153"/>
        <v>0</v>
      </c>
      <c r="AF866" s="220">
        <f t="shared" si="2039"/>
        <v>486.3</v>
      </c>
      <c r="AG866" s="224">
        <f t="shared" ref="AG866:AH866" si="2154">SUM(AG867:AG873)</f>
        <v>0</v>
      </c>
      <c r="AH866" s="224">
        <f t="shared" si="2154"/>
        <v>486.3</v>
      </c>
      <c r="AI866" s="225"/>
      <c r="AJ866" s="226">
        <f t="shared" si="32"/>
        <v>751.65</v>
      </c>
      <c r="AK866" s="224">
        <f t="shared" ref="AK866:AL866" si="2155">SUM(AK867:AK873)</f>
        <v>197.55</v>
      </c>
      <c r="AL866" s="224">
        <f t="shared" si="2155"/>
        <v>554.1</v>
      </c>
      <c r="AM866" s="224"/>
    </row>
    <row r="867" ht="15.75" hidden="1" customHeight="1" outlineLevel="2">
      <c r="A867" s="227"/>
      <c r="B867" s="116"/>
      <c r="C867" s="229"/>
      <c r="D867" s="230">
        <v>2015.0</v>
      </c>
      <c r="E867" s="275">
        <f t="shared" ref="E867:E873" si="2157">SUM(F867:G867)</f>
        <v>121.2</v>
      </c>
      <c r="F867" s="275">
        <f t="shared" ref="F867:G867" si="2156">I867+L867+O867+R867+U867+X867+AA867+AD867+AK867+AG867</f>
        <v>0</v>
      </c>
      <c r="G867" s="275">
        <f t="shared" si="2156"/>
        <v>121.2</v>
      </c>
      <c r="H867" s="232">
        <f t="shared" si="2067"/>
        <v>0</v>
      </c>
      <c r="I867" s="227"/>
      <c r="J867" s="227"/>
      <c r="K867" s="232">
        <f t="shared" si="2089"/>
        <v>0</v>
      </c>
      <c r="L867" s="227"/>
      <c r="M867" s="227"/>
      <c r="N867" s="232">
        <f t="shared" si="18"/>
        <v>0</v>
      </c>
      <c r="O867" s="227"/>
      <c r="P867" s="227"/>
      <c r="Q867" s="232">
        <f t="shared" si="20"/>
        <v>0</v>
      </c>
      <c r="R867" s="227"/>
      <c r="S867" s="227"/>
      <c r="T867" s="232">
        <f t="shared" si="22"/>
        <v>0</v>
      </c>
      <c r="U867" s="227"/>
      <c r="V867" s="227"/>
      <c r="W867" s="232">
        <f t="shared" si="24"/>
        <v>0</v>
      </c>
      <c r="X867" s="227"/>
      <c r="Y867" s="227"/>
      <c r="Z867" s="232">
        <f t="shared" si="26"/>
        <v>0</v>
      </c>
      <c r="AA867" s="227"/>
      <c r="AB867" s="227"/>
      <c r="AC867" s="232">
        <f t="shared" si="28"/>
        <v>0</v>
      </c>
      <c r="AD867" s="227"/>
      <c r="AE867" s="227"/>
      <c r="AF867" s="232">
        <f t="shared" si="2039"/>
        <v>96.1</v>
      </c>
      <c r="AG867" s="227"/>
      <c r="AH867" s="234">
        <v>96.1</v>
      </c>
      <c r="AI867" s="92"/>
      <c r="AJ867" s="232">
        <f t="shared" si="32"/>
        <v>25.1</v>
      </c>
      <c r="AK867" s="227"/>
      <c r="AL867" s="234">
        <v>25.1</v>
      </c>
      <c r="AM867" s="227"/>
    </row>
    <row r="868" ht="15.75" hidden="1" customHeight="1" outlineLevel="2">
      <c r="A868" s="227"/>
      <c r="B868" s="116"/>
      <c r="C868" s="229"/>
      <c r="D868" s="230">
        <v>2016.0</v>
      </c>
      <c r="E868" s="275">
        <f t="shared" si="2157"/>
        <v>261.96</v>
      </c>
      <c r="F868" s="275">
        <f t="shared" ref="F868:G868" si="2158">I868+L868+O868+R868+U868+X868+AA868+AD868+AK868+AG868</f>
        <v>199.36</v>
      </c>
      <c r="G868" s="275">
        <f t="shared" si="2158"/>
        <v>62.6</v>
      </c>
      <c r="H868" s="232">
        <f t="shared" si="2067"/>
        <v>0</v>
      </c>
      <c r="I868" s="227"/>
      <c r="J868" s="227"/>
      <c r="K868" s="233">
        <f t="shared" si="2089"/>
        <v>199.36</v>
      </c>
      <c r="L868" s="234">
        <v>199.36</v>
      </c>
      <c r="M868" s="227"/>
      <c r="N868" s="232">
        <f t="shared" si="18"/>
        <v>0</v>
      </c>
      <c r="O868" s="227"/>
      <c r="P868" s="227"/>
      <c r="Q868" s="232">
        <f t="shared" si="20"/>
        <v>0</v>
      </c>
      <c r="R868" s="227"/>
      <c r="S868" s="227"/>
      <c r="T868" s="232">
        <f t="shared" si="22"/>
        <v>0</v>
      </c>
      <c r="U868" s="227"/>
      <c r="V868" s="227"/>
      <c r="W868" s="232">
        <f t="shared" si="24"/>
        <v>0</v>
      </c>
      <c r="X868" s="227"/>
      <c r="Y868" s="227"/>
      <c r="Z868" s="232">
        <f t="shared" si="26"/>
        <v>0</v>
      </c>
      <c r="AA868" s="227"/>
      <c r="AB868" s="227"/>
      <c r="AC868" s="232">
        <f t="shared" si="28"/>
        <v>0</v>
      </c>
      <c r="AD868" s="227"/>
      <c r="AE868" s="227"/>
      <c r="AF868" s="232">
        <f t="shared" si="2039"/>
        <v>49.3</v>
      </c>
      <c r="AG868" s="227"/>
      <c r="AH868" s="234">
        <v>49.3</v>
      </c>
      <c r="AI868" s="92"/>
      <c r="AJ868" s="232">
        <f t="shared" si="32"/>
        <v>13.3</v>
      </c>
      <c r="AK868" s="227"/>
      <c r="AL868" s="234">
        <v>13.3</v>
      </c>
      <c r="AM868" s="227"/>
    </row>
    <row r="869" ht="15.75" hidden="1" customHeight="1" outlineLevel="2">
      <c r="A869" s="227"/>
      <c r="B869" s="116"/>
      <c r="C869" s="229"/>
      <c r="D869" s="230">
        <v>2017.0</v>
      </c>
      <c r="E869" s="275">
        <f t="shared" si="2157"/>
        <v>609.73506</v>
      </c>
      <c r="F869" s="275">
        <f t="shared" ref="F869:G869" si="2159">I869+L869+O869+R869+U869+X869+AA869+AD869+AK869+AG869</f>
        <v>538.63506</v>
      </c>
      <c r="G869" s="275">
        <f t="shared" si="2159"/>
        <v>71.1</v>
      </c>
      <c r="H869" s="232">
        <f t="shared" si="2067"/>
        <v>0</v>
      </c>
      <c r="I869" s="227"/>
      <c r="J869" s="227"/>
      <c r="K869" s="232">
        <f t="shared" si="2089"/>
        <v>124.7</v>
      </c>
      <c r="L869" s="234">
        <v>124.7</v>
      </c>
      <c r="M869" s="227"/>
      <c r="N869" s="233">
        <f t="shared" si="18"/>
        <v>98.78467</v>
      </c>
      <c r="O869" s="234">
        <v>98.78467</v>
      </c>
      <c r="P869" s="227"/>
      <c r="Q869" s="233">
        <f t="shared" si="20"/>
        <v>117.60039</v>
      </c>
      <c r="R869" s="234">
        <v>117.60039</v>
      </c>
      <c r="S869" s="227"/>
      <c r="T869" s="232">
        <f t="shared" si="22"/>
        <v>0</v>
      </c>
      <c r="U869" s="227"/>
      <c r="V869" s="227"/>
      <c r="W869" s="232">
        <f t="shared" si="24"/>
        <v>0</v>
      </c>
      <c r="X869" s="227"/>
      <c r="Y869" s="227"/>
      <c r="Z869" s="232">
        <f t="shared" si="26"/>
        <v>0</v>
      </c>
      <c r="AA869" s="227"/>
      <c r="AB869" s="227"/>
      <c r="AC869" s="232">
        <f t="shared" si="28"/>
        <v>0</v>
      </c>
      <c r="AD869" s="227"/>
      <c r="AE869" s="227"/>
      <c r="AF869" s="233">
        <f t="shared" si="2039"/>
        <v>0</v>
      </c>
      <c r="AG869" s="234"/>
      <c r="AH869" s="227"/>
      <c r="AI869" s="92"/>
      <c r="AJ869" s="233">
        <f t="shared" si="32"/>
        <v>268.65</v>
      </c>
      <c r="AK869" s="234">
        <v>197.55</v>
      </c>
      <c r="AL869" s="234">
        <v>71.1</v>
      </c>
      <c r="AM869" s="227"/>
    </row>
    <row r="870" ht="15.75" hidden="1" customHeight="1" outlineLevel="2">
      <c r="A870" s="227"/>
      <c r="B870" s="116"/>
      <c r="C870" s="229"/>
      <c r="D870" s="230">
        <v>2018.0</v>
      </c>
      <c r="E870" s="275">
        <f t="shared" si="2157"/>
        <v>719.88348</v>
      </c>
      <c r="F870" s="275">
        <f t="shared" ref="F870:G870" si="2160">I870+L870+O870+R870+U870+X870+AA870+AD870+AK870+AG870</f>
        <v>296.58348</v>
      </c>
      <c r="G870" s="275">
        <f t="shared" si="2160"/>
        <v>423.3</v>
      </c>
      <c r="H870" s="232">
        <f t="shared" si="2067"/>
        <v>0</v>
      </c>
      <c r="I870" s="227"/>
      <c r="J870" s="227"/>
      <c r="K870" s="233">
        <f t="shared" si="2089"/>
        <v>296.58348</v>
      </c>
      <c r="L870" s="234">
        <v>296.58348</v>
      </c>
      <c r="M870" s="227"/>
      <c r="N870" s="232">
        <f t="shared" si="18"/>
        <v>0</v>
      </c>
      <c r="O870" s="227"/>
      <c r="P870" s="227"/>
      <c r="Q870" s="232">
        <f t="shared" si="20"/>
        <v>0</v>
      </c>
      <c r="R870" s="227"/>
      <c r="S870" s="227"/>
      <c r="T870" s="232">
        <f t="shared" si="22"/>
        <v>0</v>
      </c>
      <c r="U870" s="227"/>
      <c r="V870" s="227"/>
      <c r="W870" s="232">
        <f t="shared" si="24"/>
        <v>0</v>
      </c>
      <c r="X870" s="227"/>
      <c r="Y870" s="227"/>
      <c r="Z870" s="232">
        <f t="shared" si="26"/>
        <v>0</v>
      </c>
      <c r="AA870" s="227"/>
      <c r="AB870" s="227"/>
      <c r="AC870" s="232">
        <f t="shared" si="28"/>
        <v>0</v>
      </c>
      <c r="AD870" s="227"/>
      <c r="AE870" s="227"/>
      <c r="AF870" s="232">
        <f t="shared" si="2039"/>
        <v>141.7</v>
      </c>
      <c r="AG870" s="227"/>
      <c r="AH870" s="234">
        <v>141.7</v>
      </c>
      <c r="AI870" s="92"/>
      <c r="AJ870" s="232">
        <f t="shared" si="32"/>
        <v>281.6</v>
      </c>
      <c r="AK870" s="227"/>
      <c r="AL870" s="234">
        <v>281.6</v>
      </c>
      <c r="AM870" s="227"/>
    </row>
    <row r="871" ht="15.75" hidden="1" customHeight="1" outlineLevel="2">
      <c r="A871" s="227"/>
      <c r="B871" s="116"/>
      <c r="C871" s="229"/>
      <c r="D871" s="230">
        <v>2019.0</v>
      </c>
      <c r="E871" s="275">
        <f t="shared" si="2157"/>
        <v>282.87796</v>
      </c>
      <c r="F871" s="275">
        <f t="shared" ref="F871:G871" si="2161">I871+L871+O871+R871+U871+X871+AA871+AD871+AK871+AG871</f>
        <v>150.57796</v>
      </c>
      <c r="G871" s="275">
        <f t="shared" si="2161"/>
        <v>132.3</v>
      </c>
      <c r="H871" s="232">
        <f t="shared" si="2067"/>
        <v>0</v>
      </c>
      <c r="I871" s="227"/>
      <c r="J871" s="227"/>
      <c r="K871" s="233">
        <f t="shared" si="2089"/>
        <v>7.87298</v>
      </c>
      <c r="L871" s="234">
        <v>7.87298</v>
      </c>
      <c r="M871" s="227"/>
      <c r="N871" s="232">
        <f t="shared" si="18"/>
        <v>0</v>
      </c>
      <c r="O871" s="227"/>
      <c r="P871" s="227"/>
      <c r="Q871" s="233">
        <f t="shared" si="20"/>
        <v>142.70498</v>
      </c>
      <c r="R871" s="234">
        <v>142.70498</v>
      </c>
      <c r="S871" s="227"/>
      <c r="T871" s="232">
        <f t="shared" si="22"/>
        <v>0</v>
      </c>
      <c r="U871" s="227"/>
      <c r="V871" s="227"/>
      <c r="W871" s="232">
        <f t="shared" si="24"/>
        <v>0</v>
      </c>
      <c r="X871" s="227"/>
      <c r="Y871" s="227"/>
      <c r="Z871" s="232">
        <f t="shared" si="26"/>
        <v>0</v>
      </c>
      <c r="AA871" s="227"/>
      <c r="AB871" s="227"/>
      <c r="AC871" s="232">
        <f t="shared" si="28"/>
        <v>0</v>
      </c>
      <c r="AD871" s="227"/>
      <c r="AE871" s="227"/>
      <c r="AF871" s="232">
        <f t="shared" si="2039"/>
        <v>2.4</v>
      </c>
      <c r="AG871" s="227"/>
      <c r="AH871" s="234">
        <v>2.4</v>
      </c>
      <c r="AI871" s="92"/>
      <c r="AJ871" s="232">
        <f t="shared" si="32"/>
        <v>129.9</v>
      </c>
      <c r="AK871" s="227"/>
      <c r="AL871" s="234">
        <v>129.9</v>
      </c>
      <c r="AM871" s="227"/>
    </row>
    <row r="872" ht="15.75" hidden="1" customHeight="1" outlineLevel="2">
      <c r="A872" s="227"/>
      <c r="B872" s="116"/>
      <c r="C872" s="229"/>
      <c r="D872" s="230">
        <v>2020.0</v>
      </c>
      <c r="E872" s="275">
        <f t="shared" si="2157"/>
        <v>229.9</v>
      </c>
      <c r="F872" s="275">
        <f t="shared" ref="F872:G872" si="2162">I872+L872+O872+R872+U872+X872+AA872+AD872+AK872+AG872</f>
        <v>0</v>
      </c>
      <c r="G872" s="275">
        <f t="shared" si="2162"/>
        <v>229.9</v>
      </c>
      <c r="H872" s="232">
        <f t="shared" si="2067"/>
        <v>0</v>
      </c>
      <c r="I872" s="227"/>
      <c r="J872" s="227"/>
      <c r="K872" s="232">
        <f t="shared" si="2089"/>
        <v>0</v>
      </c>
      <c r="L872" s="227"/>
      <c r="M872" s="227"/>
      <c r="N872" s="232">
        <f t="shared" si="18"/>
        <v>0</v>
      </c>
      <c r="O872" s="227"/>
      <c r="P872" s="227"/>
      <c r="Q872" s="232">
        <f t="shared" si="20"/>
        <v>0</v>
      </c>
      <c r="R872" s="227"/>
      <c r="S872" s="227"/>
      <c r="T872" s="232">
        <f t="shared" si="22"/>
        <v>0</v>
      </c>
      <c r="U872" s="227"/>
      <c r="V872" s="227"/>
      <c r="W872" s="232">
        <f t="shared" si="24"/>
        <v>0</v>
      </c>
      <c r="X872" s="227"/>
      <c r="Y872" s="227"/>
      <c r="Z872" s="232">
        <f t="shared" si="26"/>
        <v>0</v>
      </c>
      <c r="AA872" s="227"/>
      <c r="AB872" s="227"/>
      <c r="AC872" s="232">
        <f t="shared" si="28"/>
        <v>0</v>
      </c>
      <c r="AD872" s="227"/>
      <c r="AE872" s="227"/>
      <c r="AF872" s="232">
        <f t="shared" si="2039"/>
        <v>196.8</v>
      </c>
      <c r="AG872" s="227"/>
      <c r="AH872" s="234">
        <v>196.8</v>
      </c>
      <c r="AI872" s="92"/>
      <c r="AJ872" s="232">
        <f t="shared" si="32"/>
        <v>33.1</v>
      </c>
      <c r="AK872" s="227"/>
      <c r="AL872" s="234">
        <v>33.1</v>
      </c>
      <c r="AM872" s="227"/>
    </row>
    <row r="873" ht="15.75" hidden="1" customHeight="1" outlineLevel="2">
      <c r="A873" s="227"/>
      <c r="B873" s="116"/>
      <c r="C873" s="229"/>
      <c r="D873" s="236">
        <v>2021.0</v>
      </c>
      <c r="E873" s="275">
        <f t="shared" si="2157"/>
        <v>0</v>
      </c>
      <c r="F873" s="275">
        <f t="shared" ref="F873:G873" si="2163">I873+L873+O873+R873+U873+X873+AA873+AD873+AK873+AG873</f>
        <v>0</v>
      </c>
      <c r="G873" s="275">
        <f t="shared" si="2163"/>
        <v>0</v>
      </c>
      <c r="H873" s="232">
        <f t="shared" si="2067"/>
        <v>0</v>
      </c>
      <c r="I873" s="227"/>
      <c r="J873" s="227"/>
      <c r="K873" s="232">
        <f t="shared" si="2089"/>
        <v>0</v>
      </c>
      <c r="L873" s="227"/>
      <c r="M873" s="227"/>
      <c r="N873" s="232">
        <f t="shared" si="18"/>
        <v>0</v>
      </c>
      <c r="O873" s="227"/>
      <c r="P873" s="227"/>
      <c r="Q873" s="232">
        <f t="shared" si="20"/>
        <v>0</v>
      </c>
      <c r="R873" s="227"/>
      <c r="S873" s="227"/>
      <c r="T873" s="232">
        <f t="shared" si="22"/>
        <v>0</v>
      </c>
      <c r="U873" s="227"/>
      <c r="V873" s="227"/>
      <c r="W873" s="232">
        <f t="shared" si="24"/>
        <v>0</v>
      </c>
      <c r="X873" s="227"/>
      <c r="Y873" s="227"/>
      <c r="Z873" s="232">
        <f t="shared" si="26"/>
        <v>0</v>
      </c>
      <c r="AA873" s="227"/>
      <c r="AB873" s="227"/>
      <c r="AC873" s="232">
        <f t="shared" si="28"/>
        <v>0</v>
      </c>
      <c r="AD873" s="227"/>
      <c r="AE873" s="227"/>
      <c r="AF873" s="232">
        <f t="shared" si="2039"/>
        <v>0</v>
      </c>
      <c r="AG873" s="227"/>
      <c r="AH873" s="234"/>
      <c r="AI873" s="92"/>
      <c r="AJ873" s="232">
        <f t="shared" si="32"/>
        <v>0</v>
      </c>
      <c r="AK873" s="227"/>
      <c r="AL873" s="234"/>
      <c r="AM873" s="227"/>
    </row>
    <row r="874" ht="15.75" hidden="1" customHeight="1" outlineLevel="1" collapsed="1">
      <c r="A874" s="220">
        <v>101.0</v>
      </c>
      <c r="B874" s="274" t="s">
        <v>627</v>
      </c>
      <c r="C874" s="283" t="s">
        <v>628</v>
      </c>
      <c r="D874" s="220"/>
      <c r="E874" s="223">
        <f t="shared" ref="E874:G874" si="2164">SUM(E875:E881)</f>
        <v>2709.46857</v>
      </c>
      <c r="F874" s="223">
        <f t="shared" si="2164"/>
        <v>1075.36857</v>
      </c>
      <c r="G874" s="223">
        <f t="shared" si="2164"/>
        <v>1634.1</v>
      </c>
      <c r="H874" s="220">
        <f t="shared" si="2067"/>
        <v>4.86</v>
      </c>
      <c r="I874" s="220">
        <f t="shared" ref="I874:J874" si="2165">SUM(I875:I881)</f>
        <v>4.86</v>
      </c>
      <c r="J874" s="220">
        <f t="shared" si="2165"/>
        <v>0</v>
      </c>
      <c r="K874" s="220">
        <f t="shared" si="2089"/>
        <v>323.57108</v>
      </c>
      <c r="L874" s="220">
        <f t="shared" ref="L874:M874" si="2166">SUM(L875:L881)</f>
        <v>323.57108</v>
      </c>
      <c r="M874" s="220">
        <f t="shared" si="2166"/>
        <v>0</v>
      </c>
      <c r="N874" s="220">
        <f t="shared" si="18"/>
        <v>0</v>
      </c>
      <c r="O874" s="220">
        <f t="shared" ref="O874:P874" si="2167">SUM(O875:O881)</f>
        <v>0</v>
      </c>
      <c r="P874" s="220">
        <f t="shared" si="2167"/>
        <v>0</v>
      </c>
      <c r="Q874" s="220">
        <f t="shared" si="20"/>
        <v>0</v>
      </c>
      <c r="R874" s="220">
        <f t="shared" ref="R874:S874" si="2168">SUM(R875:R881)</f>
        <v>0</v>
      </c>
      <c r="S874" s="220">
        <f t="shared" si="2168"/>
        <v>0</v>
      </c>
      <c r="T874" s="220">
        <f t="shared" si="22"/>
        <v>0</v>
      </c>
      <c r="U874" s="220">
        <f t="shared" ref="U874:V874" si="2169">SUM(U875:U881)</f>
        <v>0</v>
      </c>
      <c r="V874" s="220">
        <f t="shared" si="2169"/>
        <v>0</v>
      </c>
      <c r="W874" s="220">
        <f t="shared" si="24"/>
        <v>0</v>
      </c>
      <c r="X874" s="220">
        <f t="shared" ref="X874:Y874" si="2170">SUM(X875:X881)</f>
        <v>0</v>
      </c>
      <c r="Y874" s="220">
        <f t="shared" si="2170"/>
        <v>0</v>
      </c>
      <c r="Z874" s="220">
        <f t="shared" si="26"/>
        <v>0</v>
      </c>
      <c r="AA874" s="220">
        <f t="shared" ref="AA874:AB874" si="2171">SUM(AA875:AA881)</f>
        <v>0</v>
      </c>
      <c r="AB874" s="220">
        <f t="shared" si="2171"/>
        <v>0</v>
      </c>
      <c r="AC874" s="220">
        <f t="shared" si="28"/>
        <v>0</v>
      </c>
      <c r="AD874" s="220">
        <f t="shared" ref="AD874:AE874" si="2172">SUM(AD875:AD881)</f>
        <v>0</v>
      </c>
      <c r="AE874" s="220">
        <f t="shared" si="2172"/>
        <v>0</v>
      </c>
      <c r="AF874" s="220">
        <f t="shared" si="2039"/>
        <v>1156.70849</v>
      </c>
      <c r="AG874" s="224">
        <f t="shared" ref="AG874:AH874" si="2173">SUM(AG875:AG881)</f>
        <v>741.50849</v>
      </c>
      <c r="AH874" s="224">
        <f t="shared" si="2173"/>
        <v>415.2</v>
      </c>
      <c r="AI874" s="225"/>
      <c r="AJ874" s="226">
        <f t="shared" si="32"/>
        <v>1224.329</v>
      </c>
      <c r="AK874" s="224">
        <f t="shared" ref="AK874:AL874" si="2174">SUM(AK875:AK881)</f>
        <v>5.429</v>
      </c>
      <c r="AL874" s="224">
        <f t="shared" si="2174"/>
        <v>1218.9</v>
      </c>
      <c r="AM874" s="224"/>
    </row>
    <row r="875" ht="15.75" hidden="1" customHeight="1" outlineLevel="2">
      <c r="A875" s="227"/>
      <c r="B875" s="116"/>
      <c r="C875" s="229"/>
      <c r="D875" s="230">
        <v>2015.0</v>
      </c>
      <c r="E875" s="275">
        <f t="shared" ref="E875:E881" si="2176">SUM(F875:G875)</f>
        <v>1217.26049</v>
      </c>
      <c r="F875" s="275">
        <f t="shared" ref="F875:G875" si="2175">I875+L875+O875+R875+U875+X875+AA875+AD875+AK875+AG875</f>
        <v>912.76049</v>
      </c>
      <c r="G875" s="275">
        <f t="shared" si="2175"/>
        <v>304.5</v>
      </c>
      <c r="H875" s="232">
        <f t="shared" si="2067"/>
        <v>0</v>
      </c>
      <c r="I875" s="227"/>
      <c r="J875" s="227"/>
      <c r="K875" s="233">
        <f t="shared" si="2089"/>
        <v>268.673</v>
      </c>
      <c r="L875" s="234">
        <v>268.673</v>
      </c>
      <c r="M875" s="227"/>
      <c r="N875" s="232">
        <f t="shared" si="18"/>
        <v>0</v>
      </c>
      <c r="O875" s="227"/>
      <c r="P875" s="227"/>
      <c r="Q875" s="232">
        <f t="shared" si="20"/>
        <v>0</v>
      </c>
      <c r="R875" s="227"/>
      <c r="S875" s="227"/>
      <c r="T875" s="232">
        <f t="shared" si="22"/>
        <v>0</v>
      </c>
      <c r="U875" s="227"/>
      <c r="V875" s="227"/>
      <c r="W875" s="232">
        <f t="shared" si="24"/>
        <v>0</v>
      </c>
      <c r="X875" s="227"/>
      <c r="Y875" s="227"/>
      <c r="Z875" s="232">
        <f t="shared" si="26"/>
        <v>0</v>
      </c>
      <c r="AA875" s="227"/>
      <c r="AB875" s="227"/>
      <c r="AC875" s="232">
        <f t="shared" si="28"/>
        <v>0</v>
      </c>
      <c r="AD875" s="227"/>
      <c r="AE875" s="227"/>
      <c r="AF875" s="233">
        <f t="shared" si="2039"/>
        <v>687.55849</v>
      </c>
      <c r="AG875" s="234">
        <v>638.65849</v>
      </c>
      <c r="AH875" s="234">
        <v>48.9</v>
      </c>
      <c r="AI875" s="235" t="s">
        <v>629</v>
      </c>
      <c r="AJ875" s="233">
        <f t="shared" si="32"/>
        <v>261.029</v>
      </c>
      <c r="AK875" s="234">
        <v>5.429</v>
      </c>
      <c r="AL875" s="234">
        <v>255.6</v>
      </c>
      <c r="AM875" s="227"/>
    </row>
    <row r="876" ht="15.75" hidden="1" customHeight="1" outlineLevel="2">
      <c r="A876" s="227"/>
      <c r="B876" s="116"/>
      <c r="C876" s="229"/>
      <c r="D876" s="230">
        <v>2016.0</v>
      </c>
      <c r="E876" s="275">
        <f t="shared" si="2176"/>
        <v>109.75</v>
      </c>
      <c r="F876" s="275">
        <f t="shared" ref="F876:G876" si="2177">I876+L876+O876+R876+U876+X876+AA876+AD876+AK876+AG876</f>
        <v>102.85</v>
      </c>
      <c r="G876" s="275">
        <f t="shared" si="2177"/>
        <v>6.9</v>
      </c>
      <c r="H876" s="232">
        <f t="shared" si="2067"/>
        <v>0</v>
      </c>
      <c r="I876" s="227"/>
      <c r="J876" s="227"/>
      <c r="K876" s="232">
        <f t="shared" si="2089"/>
        <v>0</v>
      </c>
      <c r="L876" s="227"/>
      <c r="M876" s="227"/>
      <c r="N876" s="232">
        <f t="shared" si="18"/>
        <v>0</v>
      </c>
      <c r="O876" s="227"/>
      <c r="P876" s="227"/>
      <c r="Q876" s="232">
        <f t="shared" si="20"/>
        <v>0</v>
      </c>
      <c r="R876" s="227"/>
      <c r="S876" s="227"/>
      <c r="T876" s="232">
        <f t="shared" si="22"/>
        <v>0</v>
      </c>
      <c r="U876" s="227"/>
      <c r="V876" s="227"/>
      <c r="W876" s="232">
        <f t="shared" si="24"/>
        <v>0</v>
      </c>
      <c r="X876" s="227"/>
      <c r="Y876" s="227"/>
      <c r="Z876" s="232">
        <f t="shared" si="26"/>
        <v>0</v>
      </c>
      <c r="AA876" s="227"/>
      <c r="AB876" s="227"/>
      <c r="AC876" s="232">
        <f t="shared" si="28"/>
        <v>0</v>
      </c>
      <c r="AD876" s="227"/>
      <c r="AE876" s="227"/>
      <c r="AF876" s="233">
        <f t="shared" si="2039"/>
        <v>102.85</v>
      </c>
      <c r="AG876" s="234">
        <v>102.85</v>
      </c>
      <c r="AH876" s="227"/>
      <c r="AI876" s="235" t="s">
        <v>630</v>
      </c>
      <c r="AJ876" s="232">
        <f t="shared" si="32"/>
        <v>6.9</v>
      </c>
      <c r="AK876" s="227"/>
      <c r="AL876" s="234">
        <v>6.9</v>
      </c>
      <c r="AM876" s="227"/>
    </row>
    <row r="877" ht="15.75" hidden="1" customHeight="1" outlineLevel="2">
      <c r="A877" s="227"/>
      <c r="B877" s="116"/>
      <c r="C877" s="229"/>
      <c r="D877" s="230">
        <v>2017.0</v>
      </c>
      <c r="E877" s="275">
        <f t="shared" si="2176"/>
        <v>160.3</v>
      </c>
      <c r="F877" s="275">
        <f t="shared" ref="F877:G877" si="2178">I877+L877+O877+R877+U877+X877+AA877+AD877+AK877+AG877</f>
        <v>0</v>
      </c>
      <c r="G877" s="275">
        <f t="shared" si="2178"/>
        <v>160.3</v>
      </c>
      <c r="H877" s="232">
        <f t="shared" si="2067"/>
        <v>0</v>
      </c>
      <c r="I877" s="227"/>
      <c r="J877" s="227"/>
      <c r="K877" s="232">
        <f t="shared" si="2089"/>
        <v>0</v>
      </c>
      <c r="L877" s="227"/>
      <c r="M877" s="227"/>
      <c r="N877" s="232">
        <f t="shared" si="18"/>
        <v>0</v>
      </c>
      <c r="O877" s="227"/>
      <c r="P877" s="227"/>
      <c r="Q877" s="232">
        <f t="shared" si="20"/>
        <v>0</v>
      </c>
      <c r="R877" s="227"/>
      <c r="S877" s="227"/>
      <c r="T877" s="232">
        <f t="shared" si="22"/>
        <v>0</v>
      </c>
      <c r="U877" s="227"/>
      <c r="V877" s="227"/>
      <c r="W877" s="232">
        <f t="shared" si="24"/>
        <v>0</v>
      </c>
      <c r="X877" s="227"/>
      <c r="Y877" s="227"/>
      <c r="Z877" s="232">
        <f t="shared" si="26"/>
        <v>0</v>
      </c>
      <c r="AA877" s="227"/>
      <c r="AB877" s="227"/>
      <c r="AC877" s="232">
        <f t="shared" si="28"/>
        <v>0</v>
      </c>
      <c r="AD877" s="227"/>
      <c r="AE877" s="227"/>
      <c r="AF877" s="232">
        <f t="shared" si="2039"/>
        <v>49.9</v>
      </c>
      <c r="AG877" s="227"/>
      <c r="AH877" s="234">
        <v>49.9</v>
      </c>
      <c r="AI877" s="92"/>
      <c r="AJ877" s="232">
        <f t="shared" si="32"/>
        <v>110.4</v>
      </c>
      <c r="AK877" s="227"/>
      <c r="AL877" s="234">
        <v>110.4</v>
      </c>
      <c r="AM877" s="227"/>
    </row>
    <row r="878" ht="15.75" hidden="1" customHeight="1" outlineLevel="2">
      <c r="A878" s="227"/>
      <c r="B878" s="116"/>
      <c r="C878" s="229"/>
      <c r="D878" s="230">
        <v>2018.0</v>
      </c>
      <c r="E878" s="275">
        <f t="shared" si="2176"/>
        <v>699.3</v>
      </c>
      <c r="F878" s="275">
        <f t="shared" ref="F878:G878" si="2179">I878+L878+O878+R878+U878+X878+AA878+AD878+AK878+AG878</f>
        <v>0</v>
      </c>
      <c r="G878" s="275">
        <f t="shared" si="2179"/>
        <v>699.3</v>
      </c>
      <c r="H878" s="232">
        <f t="shared" si="2067"/>
        <v>0</v>
      </c>
      <c r="I878" s="227"/>
      <c r="J878" s="227"/>
      <c r="K878" s="232">
        <f t="shared" si="2089"/>
        <v>0</v>
      </c>
      <c r="L878" s="227"/>
      <c r="M878" s="227"/>
      <c r="N878" s="232">
        <f t="shared" si="18"/>
        <v>0</v>
      </c>
      <c r="O878" s="227"/>
      <c r="P878" s="227"/>
      <c r="Q878" s="232">
        <f t="shared" si="20"/>
        <v>0</v>
      </c>
      <c r="R878" s="227"/>
      <c r="S878" s="227"/>
      <c r="T878" s="232">
        <f t="shared" si="22"/>
        <v>0</v>
      </c>
      <c r="U878" s="227"/>
      <c r="V878" s="227"/>
      <c r="W878" s="232">
        <f t="shared" si="24"/>
        <v>0</v>
      </c>
      <c r="X878" s="227"/>
      <c r="Y878" s="227"/>
      <c r="Z878" s="232">
        <f t="shared" si="26"/>
        <v>0</v>
      </c>
      <c r="AA878" s="227"/>
      <c r="AB878" s="227"/>
      <c r="AC878" s="232">
        <f t="shared" si="28"/>
        <v>0</v>
      </c>
      <c r="AD878" s="227"/>
      <c r="AE878" s="227"/>
      <c r="AF878" s="232">
        <f t="shared" si="2039"/>
        <v>148.3</v>
      </c>
      <c r="AG878" s="227"/>
      <c r="AH878" s="234">
        <v>148.3</v>
      </c>
      <c r="AI878" s="92"/>
      <c r="AJ878" s="232">
        <f t="shared" si="32"/>
        <v>551</v>
      </c>
      <c r="AK878" s="227"/>
      <c r="AL878" s="234">
        <v>551.0</v>
      </c>
      <c r="AM878" s="227"/>
    </row>
    <row r="879" ht="15.75" hidden="1" customHeight="1" outlineLevel="2">
      <c r="A879" s="227"/>
      <c r="B879" s="116"/>
      <c r="C879" s="229"/>
      <c r="D879" s="230">
        <v>2019.0</v>
      </c>
      <c r="E879" s="275">
        <f t="shared" si="2176"/>
        <v>264.75808</v>
      </c>
      <c r="F879" s="275">
        <f t="shared" ref="F879:G879" si="2180">I879+L879+O879+R879+U879+X879+AA879+AD879+AK879+AG879</f>
        <v>59.75808</v>
      </c>
      <c r="G879" s="275">
        <f t="shared" si="2180"/>
        <v>205</v>
      </c>
      <c r="H879" s="233">
        <f t="shared" si="2067"/>
        <v>4.86</v>
      </c>
      <c r="I879" s="234">
        <v>4.86</v>
      </c>
      <c r="J879" s="227"/>
      <c r="K879" s="233">
        <f t="shared" si="2089"/>
        <v>54.89808</v>
      </c>
      <c r="L879" s="234">
        <v>54.89808</v>
      </c>
      <c r="M879" s="227"/>
      <c r="N879" s="232">
        <f t="shared" si="18"/>
        <v>0</v>
      </c>
      <c r="O879" s="227"/>
      <c r="P879" s="227"/>
      <c r="Q879" s="232">
        <f t="shared" si="20"/>
        <v>0</v>
      </c>
      <c r="R879" s="227"/>
      <c r="S879" s="227"/>
      <c r="T879" s="232">
        <f t="shared" si="22"/>
        <v>0</v>
      </c>
      <c r="U879" s="227"/>
      <c r="V879" s="227"/>
      <c r="W879" s="232">
        <f t="shared" si="24"/>
        <v>0</v>
      </c>
      <c r="X879" s="227"/>
      <c r="Y879" s="227"/>
      <c r="Z879" s="232">
        <f t="shared" si="26"/>
        <v>0</v>
      </c>
      <c r="AA879" s="227"/>
      <c r="AB879" s="227"/>
      <c r="AC879" s="232">
        <f t="shared" si="28"/>
        <v>0</v>
      </c>
      <c r="AD879" s="227"/>
      <c r="AE879" s="227"/>
      <c r="AF879" s="232">
        <f t="shared" si="2039"/>
        <v>1.4</v>
      </c>
      <c r="AG879" s="227"/>
      <c r="AH879" s="234">
        <v>1.4</v>
      </c>
      <c r="AI879" s="92"/>
      <c r="AJ879" s="232">
        <f t="shared" si="32"/>
        <v>203.6</v>
      </c>
      <c r="AK879" s="227"/>
      <c r="AL879" s="234">
        <v>203.6</v>
      </c>
      <c r="AM879" s="227"/>
    </row>
    <row r="880" ht="15.75" hidden="1" customHeight="1" outlineLevel="2">
      <c r="A880" s="227"/>
      <c r="B880" s="116"/>
      <c r="C880" s="229"/>
      <c r="D880" s="230">
        <v>2020.0</v>
      </c>
      <c r="E880" s="275">
        <f t="shared" si="2176"/>
        <v>258.1</v>
      </c>
      <c r="F880" s="275">
        <f t="shared" ref="F880:G880" si="2181">I880+L880+O880+R880+U880+X880+AA880+AD880+AK880+AG880</f>
        <v>0</v>
      </c>
      <c r="G880" s="275">
        <f t="shared" si="2181"/>
        <v>258.1</v>
      </c>
      <c r="H880" s="232">
        <f t="shared" si="2067"/>
        <v>0</v>
      </c>
      <c r="I880" s="227"/>
      <c r="J880" s="227"/>
      <c r="K880" s="232">
        <f t="shared" si="2089"/>
        <v>0</v>
      </c>
      <c r="L880" s="227"/>
      <c r="M880" s="227"/>
      <c r="N880" s="232">
        <f t="shared" si="18"/>
        <v>0</v>
      </c>
      <c r="O880" s="227"/>
      <c r="P880" s="227"/>
      <c r="Q880" s="232">
        <f t="shared" si="20"/>
        <v>0</v>
      </c>
      <c r="R880" s="227"/>
      <c r="S880" s="227"/>
      <c r="T880" s="232">
        <f t="shared" si="22"/>
        <v>0</v>
      </c>
      <c r="U880" s="227"/>
      <c r="V880" s="227"/>
      <c r="W880" s="232">
        <f t="shared" si="24"/>
        <v>0</v>
      </c>
      <c r="X880" s="227"/>
      <c r="Y880" s="227"/>
      <c r="Z880" s="232">
        <f t="shared" si="26"/>
        <v>0</v>
      </c>
      <c r="AA880" s="227"/>
      <c r="AB880" s="227"/>
      <c r="AC880" s="232">
        <f t="shared" si="28"/>
        <v>0</v>
      </c>
      <c r="AD880" s="227"/>
      <c r="AE880" s="227"/>
      <c r="AF880" s="232">
        <f t="shared" si="2039"/>
        <v>166.7</v>
      </c>
      <c r="AG880" s="227"/>
      <c r="AH880" s="234">
        <v>166.7</v>
      </c>
      <c r="AI880" s="92"/>
      <c r="AJ880" s="232">
        <f t="shared" si="32"/>
        <v>91.4</v>
      </c>
      <c r="AK880" s="227"/>
      <c r="AL880" s="234">
        <v>91.4</v>
      </c>
      <c r="AM880" s="227"/>
    </row>
    <row r="881" ht="15.75" hidden="1" customHeight="1" outlineLevel="2">
      <c r="A881" s="227"/>
      <c r="B881" s="116"/>
      <c r="C881" s="229"/>
      <c r="D881" s="236">
        <v>2021.0</v>
      </c>
      <c r="E881" s="275">
        <f t="shared" si="2176"/>
        <v>0</v>
      </c>
      <c r="F881" s="275">
        <f t="shared" ref="F881:G881" si="2182">I881+L881+O881+R881+U881+X881+AA881+AD881+AK881+AG881</f>
        <v>0</v>
      </c>
      <c r="G881" s="275">
        <f t="shared" si="2182"/>
        <v>0</v>
      </c>
      <c r="H881" s="232">
        <f t="shared" si="2067"/>
        <v>0</v>
      </c>
      <c r="I881" s="227"/>
      <c r="J881" s="227"/>
      <c r="K881" s="232">
        <f t="shared" si="2089"/>
        <v>0</v>
      </c>
      <c r="L881" s="227"/>
      <c r="M881" s="227"/>
      <c r="N881" s="232">
        <f t="shared" si="18"/>
        <v>0</v>
      </c>
      <c r="O881" s="227"/>
      <c r="P881" s="227"/>
      <c r="Q881" s="232">
        <f t="shared" si="20"/>
        <v>0</v>
      </c>
      <c r="R881" s="227"/>
      <c r="S881" s="227"/>
      <c r="T881" s="232">
        <f t="shared" si="22"/>
        <v>0</v>
      </c>
      <c r="U881" s="227"/>
      <c r="V881" s="227"/>
      <c r="W881" s="232">
        <f t="shared" si="24"/>
        <v>0</v>
      </c>
      <c r="X881" s="227"/>
      <c r="Y881" s="227"/>
      <c r="Z881" s="232">
        <f t="shared" si="26"/>
        <v>0</v>
      </c>
      <c r="AA881" s="227"/>
      <c r="AB881" s="227"/>
      <c r="AC881" s="232">
        <f t="shared" si="28"/>
        <v>0</v>
      </c>
      <c r="AD881" s="227"/>
      <c r="AE881" s="227"/>
      <c r="AF881" s="232">
        <f t="shared" si="2039"/>
        <v>0</v>
      </c>
      <c r="AG881" s="227"/>
      <c r="AH881" s="234"/>
      <c r="AI881" s="92"/>
      <c r="AJ881" s="232">
        <f t="shared" si="32"/>
        <v>0</v>
      </c>
      <c r="AK881" s="227"/>
      <c r="AL881" s="234"/>
      <c r="AM881" s="227"/>
    </row>
    <row r="882" ht="15.75" hidden="1" customHeight="1" outlineLevel="1" collapsed="1">
      <c r="A882" s="220">
        <v>102.0</v>
      </c>
      <c r="B882" s="274" t="s">
        <v>631</v>
      </c>
      <c r="C882" s="283" t="s">
        <v>632</v>
      </c>
      <c r="D882" s="220"/>
      <c r="E882" s="223">
        <f t="shared" ref="E882:G882" si="2183">SUM(E883:E889)</f>
        <v>545.23555</v>
      </c>
      <c r="F882" s="223">
        <f t="shared" si="2183"/>
        <v>27.93555</v>
      </c>
      <c r="G882" s="223">
        <f t="shared" si="2183"/>
        <v>517.3</v>
      </c>
      <c r="H882" s="220">
        <f t="shared" si="2067"/>
        <v>0</v>
      </c>
      <c r="I882" s="220">
        <f t="shared" ref="I882:J882" si="2184">SUM(I883:I889)</f>
        <v>0</v>
      </c>
      <c r="J882" s="220">
        <f t="shared" si="2184"/>
        <v>0</v>
      </c>
      <c r="K882" s="220">
        <f t="shared" si="2089"/>
        <v>0</v>
      </c>
      <c r="L882" s="220">
        <f t="shared" ref="L882:M882" si="2185">SUM(L883:L889)</f>
        <v>0</v>
      </c>
      <c r="M882" s="220">
        <f t="shared" si="2185"/>
        <v>0</v>
      </c>
      <c r="N882" s="220">
        <f t="shared" si="18"/>
        <v>0</v>
      </c>
      <c r="O882" s="220">
        <f t="shared" ref="O882:P882" si="2186">SUM(O883:O889)</f>
        <v>0</v>
      </c>
      <c r="P882" s="220">
        <f t="shared" si="2186"/>
        <v>0</v>
      </c>
      <c r="Q882" s="220">
        <f t="shared" si="20"/>
        <v>0</v>
      </c>
      <c r="R882" s="220">
        <f t="shared" ref="R882:S882" si="2187">SUM(R883:R889)</f>
        <v>0</v>
      </c>
      <c r="S882" s="220">
        <f t="shared" si="2187"/>
        <v>0</v>
      </c>
      <c r="T882" s="220">
        <f t="shared" si="22"/>
        <v>0</v>
      </c>
      <c r="U882" s="220">
        <f t="shared" ref="U882:V882" si="2188">SUM(U883:U889)</f>
        <v>0</v>
      </c>
      <c r="V882" s="220">
        <f t="shared" si="2188"/>
        <v>0</v>
      </c>
      <c r="W882" s="220">
        <f t="shared" si="24"/>
        <v>0</v>
      </c>
      <c r="X882" s="220">
        <f t="shared" ref="X882:Y882" si="2189">SUM(X883:X889)</f>
        <v>0</v>
      </c>
      <c r="Y882" s="220">
        <f t="shared" si="2189"/>
        <v>0</v>
      </c>
      <c r="Z882" s="220">
        <f t="shared" si="26"/>
        <v>0</v>
      </c>
      <c r="AA882" s="220">
        <f t="shared" ref="AA882:AB882" si="2190">SUM(AA883:AA889)</f>
        <v>0</v>
      </c>
      <c r="AB882" s="220">
        <f t="shared" si="2190"/>
        <v>0</v>
      </c>
      <c r="AC882" s="220">
        <f t="shared" si="28"/>
        <v>0</v>
      </c>
      <c r="AD882" s="220">
        <f t="shared" ref="AD882:AE882" si="2191">SUM(AD883:AD889)</f>
        <v>0</v>
      </c>
      <c r="AE882" s="220">
        <f t="shared" si="2191"/>
        <v>0</v>
      </c>
      <c r="AF882" s="220">
        <f t="shared" si="2039"/>
        <v>29.93555</v>
      </c>
      <c r="AG882" s="224">
        <f t="shared" ref="AG882:AH882" si="2192">SUM(AG883:AG889)</f>
        <v>27.93555</v>
      </c>
      <c r="AH882" s="224">
        <f t="shared" si="2192"/>
        <v>2</v>
      </c>
      <c r="AI882" s="225"/>
      <c r="AJ882" s="226">
        <f t="shared" si="32"/>
        <v>515.3</v>
      </c>
      <c r="AK882" s="224">
        <f t="shared" ref="AK882:AL882" si="2193">SUM(AK883:AK889)</f>
        <v>0</v>
      </c>
      <c r="AL882" s="224">
        <f t="shared" si="2193"/>
        <v>515.3</v>
      </c>
      <c r="AM882" s="224"/>
    </row>
    <row r="883" ht="15.75" hidden="1" customHeight="1" outlineLevel="2">
      <c r="A883" s="227"/>
      <c r="B883" s="116"/>
      <c r="C883" s="229"/>
      <c r="D883" s="230">
        <v>2015.0</v>
      </c>
      <c r="E883" s="275">
        <f t="shared" ref="E883:E889" si="2195">SUM(F883:G883)</f>
        <v>20.3</v>
      </c>
      <c r="F883" s="275">
        <f t="shared" ref="F883:G883" si="2194">I883+L883+O883+R883+U883+X883+AA883+AD883+AK883+AG883</f>
        <v>0</v>
      </c>
      <c r="G883" s="275">
        <f t="shared" si="2194"/>
        <v>20.3</v>
      </c>
      <c r="H883" s="232">
        <f t="shared" si="2067"/>
        <v>0</v>
      </c>
      <c r="I883" s="227"/>
      <c r="J883" s="227"/>
      <c r="K883" s="232">
        <f t="shared" si="2089"/>
        <v>0</v>
      </c>
      <c r="L883" s="227"/>
      <c r="M883" s="227"/>
      <c r="N883" s="232">
        <f t="shared" si="18"/>
        <v>0</v>
      </c>
      <c r="O883" s="227"/>
      <c r="P883" s="227"/>
      <c r="Q883" s="232">
        <f t="shared" si="20"/>
        <v>0</v>
      </c>
      <c r="R883" s="227"/>
      <c r="S883" s="227"/>
      <c r="T883" s="232">
        <f t="shared" si="22"/>
        <v>0</v>
      </c>
      <c r="U883" s="227"/>
      <c r="V883" s="227"/>
      <c r="W883" s="232">
        <f t="shared" si="24"/>
        <v>0</v>
      </c>
      <c r="X883" s="227"/>
      <c r="Y883" s="227"/>
      <c r="Z883" s="232">
        <f t="shared" si="26"/>
        <v>0</v>
      </c>
      <c r="AA883" s="227"/>
      <c r="AB883" s="227"/>
      <c r="AC883" s="232">
        <f t="shared" si="28"/>
        <v>0</v>
      </c>
      <c r="AD883" s="227"/>
      <c r="AE883" s="227"/>
      <c r="AF883" s="232">
        <f t="shared" si="2039"/>
        <v>0</v>
      </c>
      <c r="AG883" s="227"/>
      <c r="AH883" s="227"/>
      <c r="AI883" s="92"/>
      <c r="AJ883" s="232">
        <f t="shared" si="32"/>
        <v>20.3</v>
      </c>
      <c r="AK883" s="227"/>
      <c r="AL883" s="234">
        <v>20.3</v>
      </c>
      <c r="AM883" s="227"/>
    </row>
    <row r="884" ht="15.75" hidden="1" customHeight="1" outlineLevel="2">
      <c r="A884" s="227"/>
      <c r="B884" s="116"/>
      <c r="C884" s="229"/>
      <c r="D884" s="230">
        <v>2016.0</v>
      </c>
      <c r="E884" s="275">
        <f t="shared" si="2195"/>
        <v>7</v>
      </c>
      <c r="F884" s="275">
        <f t="shared" ref="F884:G884" si="2196">I884+L884+O884+R884+U884+X884+AA884+AD884+AK884+AG884</f>
        <v>0</v>
      </c>
      <c r="G884" s="275">
        <f t="shared" si="2196"/>
        <v>7</v>
      </c>
      <c r="H884" s="232">
        <f t="shared" si="2067"/>
        <v>0</v>
      </c>
      <c r="I884" s="227"/>
      <c r="J884" s="227"/>
      <c r="K884" s="232">
        <f t="shared" si="2089"/>
        <v>0</v>
      </c>
      <c r="L884" s="227"/>
      <c r="M884" s="227"/>
      <c r="N884" s="232">
        <f t="shared" si="18"/>
        <v>0</v>
      </c>
      <c r="O884" s="227"/>
      <c r="P884" s="227"/>
      <c r="Q884" s="232">
        <f t="shared" si="20"/>
        <v>0</v>
      </c>
      <c r="R884" s="227"/>
      <c r="S884" s="227"/>
      <c r="T884" s="232">
        <f t="shared" si="22"/>
        <v>0</v>
      </c>
      <c r="U884" s="227"/>
      <c r="V884" s="227"/>
      <c r="W884" s="232">
        <f t="shared" si="24"/>
        <v>0</v>
      </c>
      <c r="X884" s="227"/>
      <c r="Y884" s="227"/>
      <c r="Z884" s="232">
        <f t="shared" si="26"/>
        <v>0</v>
      </c>
      <c r="AA884" s="227"/>
      <c r="AB884" s="227"/>
      <c r="AC884" s="232">
        <f t="shared" si="28"/>
        <v>0</v>
      </c>
      <c r="AD884" s="227"/>
      <c r="AE884" s="227"/>
      <c r="AF884" s="232">
        <f t="shared" si="2039"/>
        <v>0</v>
      </c>
      <c r="AG884" s="227"/>
      <c r="AH884" s="227"/>
      <c r="AI884" s="92"/>
      <c r="AJ884" s="232">
        <f t="shared" si="32"/>
        <v>7</v>
      </c>
      <c r="AK884" s="227"/>
      <c r="AL884" s="234">
        <v>7.0</v>
      </c>
      <c r="AM884" s="227"/>
    </row>
    <row r="885" ht="15.75" hidden="1" customHeight="1" outlineLevel="2">
      <c r="A885" s="227"/>
      <c r="B885" s="116"/>
      <c r="C885" s="229"/>
      <c r="D885" s="230">
        <v>2017.0</v>
      </c>
      <c r="E885" s="275">
        <f t="shared" si="2195"/>
        <v>119.13555</v>
      </c>
      <c r="F885" s="275">
        <f t="shared" ref="F885:G885" si="2197">I885+L885+O885+R885+U885+X885+AA885+AD885+AK885+AG885</f>
        <v>27.93555</v>
      </c>
      <c r="G885" s="275">
        <f t="shared" si="2197"/>
        <v>91.2</v>
      </c>
      <c r="H885" s="232">
        <f t="shared" si="2067"/>
        <v>0</v>
      </c>
      <c r="I885" s="227"/>
      <c r="J885" s="227"/>
      <c r="K885" s="232">
        <f t="shared" si="2089"/>
        <v>0</v>
      </c>
      <c r="L885" s="227"/>
      <c r="M885" s="227"/>
      <c r="N885" s="232">
        <f t="shared" si="18"/>
        <v>0</v>
      </c>
      <c r="O885" s="227"/>
      <c r="P885" s="227"/>
      <c r="Q885" s="232">
        <f t="shared" si="20"/>
        <v>0</v>
      </c>
      <c r="R885" s="227"/>
      <c r="S885" s="227"/>
      <c r="T885" s="232">
        <f t="shared" si="22"/>
        <v>0</v>
      </c>
      <c r="U885" s="227"/>
      <c r="V885" s="227"/>
      <c r="W885" s="232">
        <f t="shared" si="24"/>
        <v>0</v>
      </c>
      <c r="X885" s="227"/>
      <c r="Y885" s="227"/>
      <c r="Z885" s="232">
        <f t="shared" si="26"/>
        <v>0</v>
      </c>
      <c r="AA885" s="227"/>
      <c r="AB885" s="227"/>
      <c r="AC885" s="232">
        <f t="shared" si="28"/>
        <v>0</v>
      </c>
      <c r="AD885" s="227"/>
      <c r="AE885" s="227"/>
      <c r="AF885" s="233">
        <f t="shared" si="2039"/>
        <v>27.93555</v>
      </c>
      <c r="AG885" s="234">
        <v>27.93555</v>
      </c>
      <c r="AH885" s="227"/>
      <c r="AI885" s="235" t="s">
        <v>633</v>
      </c>
      <c r="AJ885" s="232">
        <f t="shared" si="32"/>
        <v>91.2</v>
      </c>
      <c r="AK885" s="227"/>
      <c r="AL885" s="234">
        <v>91.2</v>
      </c>
      <c r="AM885" s="227"/>
    </row>
    <row r="886" ht="15.75" hidden="1" customHeight="1" outlineLevel="2">
      <c r="A886" s="227"/>
      <c r="B886" s="116"/>
      <c r="C886" s="229"/>
      <c r="D886" s="230">
        <v>2018.0</v>
      </c>
      <c r="E886" s="275">
        <f t="shared" si="2195"/>
        <v>69.7</v>
      </c>
      <c r="F886" s="275">
        <f t="shared" ref="F886:G886" si="2198">I886+L886+O886+R886+U886+X886+AA886+AD886+AK886+AG886</f>
        <v>0</v>
      </c>
      <c r="G886" s="275">
        <f t="shared" si="2198"/>
        <v>69.7</v>
      </c>
      <c r="H886" s="232">
        <f t="shared" si="2067"/>
        <v>0</v>
      </c>
      <c r="I886" s="227"/>
      <c r="J886" s="227"/>
      <c r="K886" s="232">
        <f t="shared" si="2089"/>
        <v>0</v>
      </c>
      <c r="L886" s="227"/>
      <c r="M886" s="227"/>
      <c r="N886" s="232">
        <f t="shared" si="18"/>
        <v>0</v>
      </c>
      <c r="O886" s="227"/>
      <c r="P886" s="227"/>
      <c r="Q886" s="232">
        <f t="shared" si="20"/>
        <v>0</v>
      </c>
      <c r="R886" s="227"/>
      <c r="S886" s="227"/>
      <c r="T886" s="232">
        <f t="shared" si="22"/>
        <v>0</v>
      </c>
      <c r="U886" s="227"/>
      <c r="V886" s="227"/>
      <c r="W886" s="232">
        <f t="shared" si="24"/>
        <v>0</v>
      </c>
      <c r="X886" s="227"/>
      <c r="Y886" s="227"/>
      <c r="Z886" s="232">
        <f t="shared" si="26"/>
        <v>0</v>
      </c>
      <c r="AA886" s="227"/>
      <c r="AB886" s="227"/>
      <c r="AC886" s="232">
        <f t="shared" si="28"/>
        <v>0</v>
      </c>
      <c r="AD886" s="227"/>
      <c r="AE886" s="227"/>
      <c r="AF886" s="232">
        <f t="shared" si="2039"/>
        <v>0</v>
      </c>
      <c r="AG886" s="227"/>
      <c r="AH886" s="227"/>
      <c r="AI886" s="92"/>
      <c r="AJ886" s="232">
        <f t="shared" si="32"/>
        <v>69.7</v>
      </c>
      <c r="AK886" s="227"/>
      <c r="AL886" s="234">
        <v>69.7</v>
      </c>
      <c r="AM886" s="227"/>
    </row>
    <row r="887" ht="15.75" hidden="1" customHeight="1" outlineLevel="2">
      <c r="A887" s="227"/>
      <c r="B887" s="116"/>
      <c r="C887" s="229"/>
      <c r="D887" s="230">
        <v>2019.0</v>
      </c>
      <c r="E887" s="275">
        <f t="shared" si="2195"/>
        <v>220.9</v>
      </c>
      <c r="F887" s="275">
        <f t="shared" ref="F887:G887" si="2199">I887+L887+O887+R887+U887+X887+AA887+AD887+AK887+AG887</f>
        <v>0</v>
      </c>
      <c r="G887" s="275">
        <f t="shared" si="2199"/>
        <v>220.9</v>
      </c>
      <c r="H887" s="232">
        <f t="shared" si="2067"/>
        <v>0</v>
      </c>
      <c r="I887" s="227"/>
      <c r="J887" s="227"/>
      <c r="K887" s="232">
        <f t="shared" si="2089"/>
        <v>0</v>
      </c>
      <c r="L887" s="227"/>
      <c r="M887" s="227"/>
      <c r="N887" s="232">
        <f t="shared" si="18"/>
        <v>0</v>
      </c>
      <c r="O887" s="227"/>
      <c r="P887" s="227"/>
      <c r="Q887" s="232">
        <f t="shared" si="20"/>
        <v>0</v>
      </c>
      <c r="R887" s="227"/>
      <c r="S887" s="227"/>
      <c r="T887" s="232">
        <f t="shared" si="22"/>
        <v>0</v>
      </c>
      <c r="U887" s="227"/>
      <c r="V887" s="227"/>
      <c r="W887" s="232">
        <f t="shared" si="24"/>
        <v>0</v>
      </c>
      <c r="X887" s="227"/>
      <c r="Y887" s="227"/>
      <c r="Z887" s="232">
        <f t="shared" si="26"/>
        <v>0</v>
      </c>
      <c r="AA887" s="227"/>
      <c r="AB887" s="227"/>
      <c r="AC887" s="232">
        <f t="shared" si="28"/>
        <v>0</v>
      </c>
      <c r="AD887" s="227"/>
      <c r="AE887" s="227"/>
      <c r="AF887" s="232">
        <f t="shared" si="2039"/>
        <v>2</v>
      </c>
      <c r="AG887" s="227"/>
      <c r="AH887" s="234">
        <v>2.0</v>
      </c>
      <c r="AI887" s="92"/>
      <c r="AJ887" s="232">
        <f t="shared" si="32"/>
        <v>218.9</v>
      </c>
      <c r="AK887" s="227"/>
      <c r="AL887" s="234">
        <v>218.9</v>
      </c>
      <c r="AM887" s="227"/>
    </row>
    <row r="888" ht="15.75" hidden="1" customHeight="1" outlineLevel="2">
      <c r="A888" s="227"/>
      <c r="B888" s="116"/>
      <c r="C888" s="229"/>
      <c r="D888" s="230">
        <v>2020.0</v>
      </c>
      <c r="E888" s="275">
        <f t="shared" si="2195"/>
        <v>108.2</v>
      </c>
      <c r="F888" s="275">
        <f t="shared" ref="F888:G888" si="2200">I888+L888+O888+R888+U888+X888+AA888+AD888+AK888+AG888</f>
        <v>0</v>
      </c>
      <c r="G888" s="275">
        <f t="shared" si="2200"/>
        <v>108.2</v>
      </c>
      <c r="H888" s="232">
        <f t="shared" si="2067"/>
        <v>0</v>
      </c>
      <c r="I888" s="227"/>
      <c r="J888" s="227"/>
      <c r="K888" s="232">
        <f t="shared" si="2089"/>
        <v>0</v>
      </c>
      <c r="L888" s="227"/>
      <c r="M888" s="227"/>
      <c r="N888" s="232">
        <f t="shared" si="18"/>
        <v>0</v>
      </c>
      <c r="O888" s="227"/>
      <c r="P888" s="227"/>
      <c r="Q888" s="232">
        <f t="shared" si="20"/>
        <v>0</v>
      </c>
      <c r="R888" s="227"/>
      <c r="S888" s="227"/>
      <c r="T888" s="232">
        <f t="shared" si="22"/>
        <v>0</v>
      </c>
      <c r="U888" s="227"/>
      <c r="V888" s="227"/>
      <c r="W888" s="232">
        <f t="shared" si="24"/>
        <v>0</v>
      </c>
      <c r="X888" s="227"/>
      <c r="Y888" s="227"/>
      <c r="Z888" s="232">
        <f t="shared" si="26"/>
        <v>0</v>
      </c>
      <c r="AA888" s="227"/>
      <c r="AB888" s="227"/>
      <c r="AC888" s="232">
        <f t="shared" si="28"/>
        <v>0</v>
      </c>
      <c r="AD888" s="227"/>
      <c r="AE888" s="227"/>
      <c r="AF888" s="232">
        <f t="shared" si="2039"/>
        <v>0</v>
      </c>
      <c r="AG888" s="227"/>
      <c r="AH888" s="227"/>
      <c r="AI888" s="92"/>
      <c r="AJ888" s="232">
        <f t="shared" si="32"/>
        <v>108.2</v>
      </c>
      <c r="AK888" s="227"/>
      <c r="AL888" s="234">
        <v>108.2</v>
      </c>
      <c r="AM888" s="227"/>
    </row>
    <row r="889" ht="15.75" hidden="1" customHeight="1" outlineLevel="2">
      <c r="A889" s="227"/>
      <c r="B889" s="116"/>
      <c r="C889" s="229"/>
      <c r="D889" s="236">
        <v>2021.0</v>
      </c>
      <c r="E889" s="275">
        <f t="shared" si="2195"/>
        <v>0</v>
      </c>
      <c r="F889" s="275">
        <f t="shared" ref="F889:G889" si="2201">I889+L889+O889+R889+U889+X889+AA889+AD889+AK889+AG889</f>
        <v>0</v>
      </c>
      <c r="G889" s="275">
        <f t="shared" si="2201"/>
        <v>0</v>
      </c>
      <c r="H889" s="232">
        <f t="shared" si="2067"/>
        <v>0</v>
      </c>
      <c r="I889" s="227"/>
      <c r="J889" s="227"/>
      <c r="K889" s="232">
        <f t="shared" si="2089"/>
        <v>0</v>
      </c>
      <c r="L889" s="227"/>
      <c r="M889" s="227"/>
      <c r="N889" s="232">
        <f t="shared" si="18"/>
        <v>0</v>
      </c>
      <c r="O889" s="227"/>
      <c r="P889" s="227"/>
      <c r="Q889" s="232">
        <f t="shared" si="20"/>
        <v>0</v>
      </c>
      <c r="R889" s="227"/>
      <c r="S889" s="227"/>
      <c r="T889" s="232">
        <f t="shared" si="22"/>
        <v>0</v>
      </c>
      <c r="U889" s="227"/>
      <c r="V889" s="227"/>
      <c r="W889" s="232">
        <f t="shared" si="24"/>
        <v>0</v>
      </c>
      <c r="X889" s="227"/>
      <c r="Y889" s="227"/>
      <c r="Z889" s="232">
        <f t="shared" si="26"/>
        <v>0</v>
      </c>
      <c r="AA889" s="227"/>
      <c r="AB889" s="227"/>
      <c r="AC889" s="232">
        <f t="shared" si="28"/>
        <v>0</v>
      </c>
      <c r="AD889" s="227"/>
      <c r="AE889" s="227"/>
      <c r="AF889" s="232">
        <f t="shared" si="2039"/>
        <v>0</v>
      </c>
      <c r="AG889" s="227"/>
      <c r="AH889" s="227"/>
      <c r="AI889" s="92"/>
      <c r="AJ889" s="232">
        <f t="shared" si="32"/>
        <v>0</v>
      </c>
      <c r="AK889" s="227"/>
      <c r="AL889" s="234"/>
      <c r="AM889" s="227"/>
    </row>
    <row r="890" ht="15.75" hidden="1" customHeight="1" outlineLevel="1" collapsed="1">
      <c r="A890" s="220">
        <v>103.0</v>
      </c>
      <c r="B890" s="274" t="s">
        <v>634</v>
      </c>
      <c r="C890" s="283" t="s">
        <v>635</v>
      </c>
      <c r="D890" s="220"/>
      <c r="E890" s="223">
        <f t="shared" ref="E890:G890" si="2202">SUM(E891:E897)</f>
        <v>2673.3424</v>
      </c>
      <c r="F890" s="223">
        <f t="shared" si="2202"/>
        <v>1404.2424</v>
      </c>
      <c r="G890" s="223">
        <f t="shared" si="2202"/>
        <v>1269.1</v>
      </c>
      <c r="H890" s="220">
        <f t="shared" si="2067"/>
        <v>0</v>
      </c>
      <c r="I890" s="220">
        <f t="shared" ref="I890:J890" si="2203">SUM(I891:I897)</f>
        <v>0</v>
      </c>
      <c r="J890" s="220">
        <f t="shared" si="2203"/>
        <v>0</v>
      </c>
      <c r="K890" s="220">
        <f t="shared" si="2089"/>
        <v>0</v>
      </c>
      <c r="L890" s="220">
        <f t="shared" ref="L890:M890" si="2204">SUM(L891:L897)</f>
        <v>0</v>
      </c>
      <c r="M890" s="220">
        <f t="shared" si="2204"/>
        <v>0</v>
      </c>
      <c r="N890" s="220">
        <f t="shared" si="18"/>
        <v>0</v>
      </c>
      <c r="O890" s="220">
        <f t="shared" ref="O890:P890" si="2205">SUM(O891:O897)</f>
        <v>0</v>
      </c>
      <c r="P890" s="220">
        <f t="shared" si="2205"/>
        <v>0</v>
      </c>
      <c r="Q890" s="220">
        <f t="shared" si="20"/>
        <v>657.67</v>
      </c>
      <c r="R890" s="220">
        <f t="shared" ref="R890:S890" si="2206">SUM(R891:R897)</f>
        <v>657.67</v>
      </c>
      <c r="S890" s="220">
        <f t="shared" si="2206"/>
        <v>0</v>
      </c>
      <c r="T890" s="220">
        <f t="shared" si="22"/>
        <v>0</v>
      </c>
      <c r="U890" s="220">
        <f t="shared" ref="U890:V890" si="2207">SUM(U891:U897)</f>
        <v>0</v>
      </c>
      <c r="V890" s="220">
        <f t="shared" si="2207"/>
        <v>0</v>
      </c>
      <c r="W890" s="220">
        <f t="shared" si="24"/>
        <v>0</v>
      </c>
      <c r="X890" s="220">
        <f t="shared" ref="X890:Y890" si="2208">SUM(X891:X897)</f>
        <v>0</v>
      </c>
      <c r="Y890" s="220">
        <f t="shared" si="2208"/>
        <v>0</v>
      </c>
      <c r="Z890" s="220">
        <f t="shared" si="26"/>
        <v>0</v>
      </c>
      <c r="AA890" s="220">
        <f t="shared" ref="AA890:AB890" si="2209">SUM(AA891:AA897)</f>
        <v>0</v>
      </c>
      <c r="AB890" s="220">
        <f t="shared" si="2209"/>
        <v>0</v>
      </c>
      <c r="AC890" s="220">
        <f t="shared" si="28"/>
        <v>0</v>
      </c>
      <c r="AD890" s="220">
        <f t="shared" ref="AD890:AE890" si="2210">SUM(AD891:AD897)</f>
        <v>0</v>
      </c>
      <c r="AE890" s="220">
        <f t="shared" si="2210"/>
        <v>0</v>
      </c>
      <c r="AF890" s="220">
        <f t="shared" si="2039"/>
        <v>1147.4724</v>
      </c>
      <c r="AG890" s="224">
        <f t="shared" ref="AG890:AH890" si="2211">SUM(AG891:AG897)</f>
        <v>746.5724</v>
      </c>
      <c r="AH890" s="224">
        <f t="shared" si="2211"/>
        <v>400.9</v>
      </c>
      <c r="AI890" s="225"/>
      <c r="AJ890" s="226">
        <f t="shared" si="32"/>
        <v>868.2</v>
      </c>
      <c r="AK890" s="224">
        <f t="shared" ref="AK890:AL890" si="2212">SUM(AK891:AK897)</f>
        <v>0</v>
      </c>
      <c r="AL890" s="224">
        <f t="shared" si="2212"/>
        <v>868.2</v>
      </c>
      <c r="AM890" s="224"/>
    </row>
    <row r="891" ht="15.75" hidden="1" customHeight="1" outlineLevel="2">
      <c r="A891" s="227"/>
      <c r="B891" s="116"/>
      <c r="C891" s="229"/>
      <c r="D891" s="230">
        <v>2015.0</v>
      </c>
      <c r="E891" s="275">
        <f t="shared" ref="E891:E897" si="2214">SUM(F891:G891)</f>
        <v>49.2</v>
      </c>
      <c r="F891" s="275">
        <f t="shared" ref="F891:G891" si="2213">I891+L891+O891+R891+U891+X891+AA891+AD891+AK891+AG891</f>
        <v>5.7</v>
      </c>
      <c r="G891" s="275">
        <f t="shared" si="2213"/>
        <v>43.5</v>
      </c>
      <c r="H891" s="232">
        <f t="shared" si="2067"/>
        <v>0</v>
      </c>
      <c r="I891" s="227"/>
      <c r="J891" s="227"/>
      <c r="K891" s="232">
        <f t="shared" si="2089"/>
        <v>0</v>
      </c>
      <c r="L891" s="227"/>
      <c r="M891" s="227"/>
      <c r="N891" s="232">
        <f t="shared" si="18"/>
        <v>0</v>
      </c>
      <c r="O891" s="227"/>
      <c r="P891" s="227"/>
      <c r="Q891" s="233">
        <f t="shared" si="20"/>
        <v>5.7</v>
      </c>
      <c r="R891" s="234">
        <v>5.7</v>
      </c>
      <c r="S891" s="227"/>
      <c r="T891" s="232">
        <f t="shared" si="22"/>
        <v>0</v>
      </c>
      <c r="U891" s="227"/>
      <c r="V891" s="227"/>
      <c r="W891" s="232">
        <f t="shared" si="24"/>
        <v>0</v>
      </c>
      <c r="X891" s="227"/>
      <c r="Y891" s="227"/>
      <c r="Z891" s="232">
        <f t="shared" si="26"/>
        <v>0</v>
      </c>
      <c r="AA891" s="227"/>
      <c r="AB891" s="227"/>
      <c r="AC891" s="232">
        <f t="shared" si="28"/>
        <v>0</v>
      </c>
      <c r="AD891" s="227"/>
      <c r="AE891" s="227"/>
      <c r="AF891" s="232">
        <f t="shared" si="2039"/>
        <v>0</v>
      </c>
      <c r="AG891" s="227"/>
      <c r="AH891" s="227"/>
      <c r="AI891" s="92"/>
      <c r="AJ891" s="232">
        <f t="shared" si="32"/>
        <v>43.5</v>
      </c>
      <c r="AK891" s="227"/>
      <c r="AL891" s="234">
        <v>43.5</v>
      </c>
      <c r="AM891" s="227"/>
    </row>
    <row r="892" ht="15.75" hidden="1" customHeight="1" outlineLevel="2">
      <c r="A892" s="227"/>
      <c r="B892" s="116"/>
      <c r="C892" s="229"/>
      <c r="D892" s="230">
        <v>2016.0</v>
      </c>
      <c r="E892" s="275">
        <f t="shared" si="2214"/>
        <v>674.86</v>
      </c>
      <c r="F892" s="275">
        <f t="shared" ref="F892:G892" si="2215">I892+L892+O892+R892+U892+X892+AA892+AD892+AK892+AG892</f>
        <v>653.66</v>
      </c>
      <c r="G892" s="275">
        <f t="shared" si="2215"/>
        <v>21.2</v>
      </c>
      <c r="H892" s="232">
        <f t="shared" si="2067"/>
        <v>0</v>
      </c>
      <c r="I892" s="227"/>
      <c r="J892" s="227"/>
      <c r="K892" s="232">
        <f t="shared" si="2089"/>
        <v>0</v>
      </c>
      <c r="L892" s="227"/>
      <c r="M892" s="227"/>
      <c r="N892" s="232">
        <f t="shared" si="18"/>
        <v>0</v>
      </c>
      <c r="O892" s="227"/>
      <c r="P892" s="227"/>
      <c r="Q892" s="233">
        <f t="shared" si="20"/>
        <v>651.97</v>
      </c>
      <c r="R892" s="234">
        <v>651.97</v>
      </c>
      <c r="S892" s="227"/>
      <c r="T892" s="232">
        <f t="shared" si="22"/>
        <v>0</v>
      </c>
      <c r="U892" s="227"/>
      <c r="V892" s="227"/>
      <c r="W892" s="232">
        <f t="shared" si="24"/>
        <v>0</v>
      </c>
      <c r="X892" s="227"/>
      <c r="Y892" s="227"/>
      <c r="Z892" s="232">
        <f t="shared" si="26"/>
        <v>0</v>
      </c>
      <c r="AA892" s="227"/>
      <c r="AB892" s="227"/>
      <c r="AC892" s="232">
        <f t="shared" si="28"/>
        <v>0</v>
      </c>
      <c r="AD892" s="227"/>
      <c r="AE892" s="227"/>
      <c r="AF892" s="233">
        <f t="shared" si="2039"/>
        <v>1.69</v>
      </c>
      <c r="AG892" s="234">
        <v>1.69</v>
      </c>
      <c r="AH892" s="227"/>
      <c r="AI892" s="235" t="s">
        <v>96</v>
      </c>
      <c r="AJ892" s="232">
        <f t="shared" si="32"/>
        <v>21.2</v>
      </c>
      <c r="AK892" s="227"/>
      <c r="AL892" s="234">
        <v>21.2</v>
      </c>
      <c r="AM892" s="227"/>
    </row>
    <row r="893" ht="15.75" hidden="1" customHeight="1" outlineLevel="2">
      <c r="A893" s="227"/>
      <c r="B893" s="116"/>
      <c r="C893" s="229"/>
      <c r="D893" s="230">
        <v>2017.0</v>
      </c>
      <c r="E893" s="275">
        <f t="shared" si="2214"/>
        <v>868.0824</v>
      </c>
      <c r="F893" s="275">
        <f t="shared" ref="F893:G893" si="2216">I893+L893+O893+R893+U893+X893+AA893+AD893+AK893+AG893</f>
        <v>744.8824</v>
      </c>
      <c r="G893" s="275">
        <f t="shared" si="2216"/>
        <v>123.2</v>
      </c>
      <c r="H893" s="232">
        <f t="shared" si="2067"/>
        <v>0</v>
      </c>
      <c r="I893" s="227"/>
      <c r="J893" s="227"/>
      <c r="K893" s="232">
        <f t="shared" si="2089"/>
        <v>0</v>
      </c>
      <c r="L893" s="227"/>
      <c r="M893" s="227"/>
      <c r="N893" s="232">
        <f t="shared" si="18"/>
        <v>0</v>
      </c>
      <c r="O893" s="227"/>
      <c r="P893" s="227"/>
      <c r="Q893" s="232">
        <f t="shared" si="20"/>
        <v>0</v>
      </c>
      <c r="R893" s="227"/>
      <c r="S893" s="227"/>
      <c r="T893" s="232">
        <f t="shared" si="22"/>
        <v>0</v>
      </c>
      <c r="U893" s="227"/>
      <c r="V893" s="227"/>
      <c r="W893" s="232">
        <f t="shared" si="24"/>
        <v>0</v>
      </c>
      <c r="X893" s="227"/>
      <c r="Y893" s="227"/>
      <c r="Z893" s="232">
        <f t="shared" si="26"/>
        <v>0</v>
      </c>
      <c r="AA893" s="227"/>
      <c r="AB893" s="227"/>
      <c r="AC893" s="232">
        <f t="shared" si="28"/>
        <v>0</v>
      </c>
      <c r="AD893" s="227"/>
      <c r="AE893" s="227"/>
      <c r="AF893" s="233">
        <f t="shared" si="2039"/>
        <v>744.8824</v>
      </c>
      <c r="AG893" s="234">
        <v>744.8824</v>
      </c>
      <c r="AH893" s="227"/>
      <c r="AI893" s="235" t="s">
        <v>96</v>
      </c>
      <c r="AJ893" s="232">
        <f t="shared" si="32"/>
        <v>123.2</v>
      </c>
      <c r="AK893" s="227"/>
      <c r="AL893" s="234">
        <v>123.2</v>
      </c>
      <c r="AM893" s="227"/>
    </row>
    <row r="894" ht="15.75" hidden="1" customHeight="1" outlineLevel="2">
      <c r="A894" s="227"/>
      <c r="B894" s="116"/>
      <c r="C894" s="229"/>
      <c r="D894" s="230">
        <v>2018.0</v>
      </c>
      <c r="E894" s="275">
        <f t="shared" si="2214"/>
        <v>309.2</v>
      </c>
      <c r="F894" s="275">
        <f t="shared" ref="F894:G894" si="2217">I894+L894+O894+R894+U894+X894+AA894+AD894+AK894+AG894</f>
        <v>0</v>
      </c>
      <c r="G894" s="275">
        <f t="shared" si="2217"/>
        <v>309.2</v>
      </c>
      <c r="H894" s="232">
        <f t="shared" si="2067"/>
        <v>0</v>
      </c>
      <c r="I894" s="227"/>
      <c r="J894" s="227"/>
      <c r="K894" s="232">
        <f t="shared" si="2089"/>
        <v>0</v>
      </c>
      <c r="L894" s="227"/>
      <c r="M894" s="227"/>
      <c r="N894" s="232">
        <f t="shared" si="18"/>
        <v>0</v>
      </c>
      <c r="O894" s="227"/>
      <c r="P894" s="227"/>
      <c r="Q894" s="232">
        <f t="shared" si="20"/>
        <v>0</v>
      </c>
      <c r="R894" s="227"/>
      <c r="S894" s="227"/>
      <c r="T894" s="232">
        <f t="shared" si="22"/>
        <v>0</v>
      </c>
      <c r="U894" s="227"/>
      <c r="V894" s="227"/>
      <c r="W894" s="232">
        <f t="shared" si="24"/>
        <v>0</v>
      </c>
      <c r="X894" s="227"/>
      <c r="Y894" s="227"/>
      <c r="Z894" s="232">
        <f t="shared" si="26"/>
        <v>0</v>
      </c>
      <c r="AA894" s="227"/>
      <c r="AB894" s="227"/>
      <c r="AC894" s="232">
        <f t="shared" si="28"/>
        <v>0</v>
      </c>
      <c r="AD894" s="227"/>
      <c r="AE894" s="227"/>
      <c r="AF894" s="232">
        <f t="shared" si="2039"/>
        <v>0</v>
      </c>
      <c r="AG894" s="227"/>
      <c r="AH894" s="227"/>
      <c r="AI894" s="92"/>
      <c r="AJ894" s="232">
        <f t="shared" si="32"/>
        <v>309.2</v>
      </c>
      <c r="AK894" s="227"/>
      <c r="AL894" s="234">
        <v>309.2</v>
      </c>
      <c r="AM894" s="227"/>
    </row>
    <row r="895" ht="15.75" hidden="1" customHeight="1" outlineLevel="2">
      <c r="A895" s="227"/>
      <c r="B895" s="116"/>
      <c r="C895" s="229"/>
      <c r="D895" s="230">
        <v>2019.0</v>
      </c>
      <c r="E895" s="275">
        <f t="shared" si="2214"/>
        <v>353.7</v>
      </c>
      <c r="F895" s="275">
        <f t="shared" ref="F895:G895" si="2218">I895+L895+O895+R895+U895+X895+AA895+AD895+AK895+AG895</f>
        <v>0</v>
      </c>
      <c r="G895" s="275">
        <f t="shared" si="2218"/>
        <v>353.7</v>
      </c>
      <c r="H895" s="232">
        <f t="shared" si="2067"/>
        <v>0</v>
      </c>
      <c r="I895" s="227"/>
      <c r="J895" s="227"/>
      <c r="K895" s="232">
        <f t="shared" si="2089"/>
        <v>0</v>
      </c>
      <c r="L895" s="227"/>
      <c r="M895" s="227"/>
      <c r="N895" s="232">
        <f t="shared" si="18"/>
        <v>0</v>
      </c>
      <c r="O895" s="227"/>
      <c r="P895" s="227"/>
      <c r="Q895" s="232">
        <f t="shared" si="20"/>
        <v>0</v>
      </c>
      <c r="R895" s="227"/>
      <c r="S895" s="227"/>
      <c r="T895" s="232">
        <f t="shared" si="22"/>
        <v>0</v>
      </c>
      <c r="U895" s="227"/>
      <c r="V895" s="227"/>
      <c r="W895" s="232">
        <f t="shared" si="24"/>
        <v>0</v>
      </c>
      <c r="X895" s="227"/>
      <c r="Y895" s="227"/>
      <c r="Z895" s="232">
        <f t="shared" si="26"/>
        <v>0</v>
      </c>
      <c r="AA895" s="227"/>
      <c r="AB895" s="227"/>
      <c r="AC895" s="232">
        <f t="shared" si="28"/>
        <v>0</v>
      </c>
      <c r="AD895" s="227"/>
      <c r="AE895" s="227"/>
      <c r="AF895" s="232">
        <f t="shared" si="2039"/>
        <v>3.2</v>
      </c>
      <c r="AG895" s="227"/>
      <c r="AH895" s="234">
        <v>3.2</v>
      </c>
      <c r="AI895" s="92"/>
      <c r="AJ895" s="232">
        <f t="shared" si="32"/>
        <v>350.5</v>
      </c>
      <c r="AK895" s="227"/>
      <c r="AL895" s="234">
        <v>350.5</v>
      </c>
      <c r="AM895" s="227"/>
    </row>
    <row r="896" ht="15.75" hidden="1" customHeight="1" outlineLevel="2">
      <c r="A896" s="227"/>
      <c r="B896" s="116"/>
      <c r="C896" s="229"/>
      <c r="D896" s="230">
        <v>2020.0</v>
      </c>
      <c r="E896" s="275">
        <f t="shared" si="2214"/>
        <v>418.3</v>
      </c>
      <c r="F896" s="275">
        <f t="shared" ref="F896:G896" si="2219">I896+L896+O896+R896+U896+X896+AA896+AD896+AK896+AG896</f>
        <v>0</v>
      </c>
      <c r="G896" s="275">
        <f t="shared" si="2219"/>
        <v>418.3</v>
      </c>
      <c r="H896" s="232">
        <f t="shared" si="2067"/>
        <v>0</v>
      </c>
      <c r="I896" s="227"/>
      <c r="J896" s="227"/>
      <c r="K896" s="232">
        <f t="shared" si="2089"/>
        <v>0</v>
      </c>
      <c r="L896" s="227"/>
      <c r="M896" s="227"/>
      <c r="N896" s="232">
        <f t="shared" si="18"/>
        <v>0</v>
      </c>
      <c r="O896" s="227"/>
      <c r="P896" s="227"/>
      <c r="Q896" s="232">
        <f t="shared" si="20"/>
        <v>0</v>
      </c>
      <c r="R896" s="227"/>
      <c r="S896" s="227"/>
      <c r="T896" s="232">
        <f t="shared" si="22"/>
        <v>0</v>
      </c>
      <c r="U896" s="227"/>
      <c r="V896" s="227"/>
      <c r="W896" s="232">
        <f t="shared" si="24"/>
        <v>0</v>
      </c>
      <c r="X896" s="227"/>
      <c r="Y896" s="227"/>
      <c r="Z896" s="232">
        <f t="shared" si="26"/>
        <v>0</v>
      </c>
      <c r="AA896" s="227"/>
      <c r="AB896" s="227"/>
      <c r="AC896" s="232">
        <f t="shared" si="28"/>
        <v>0</v>
      </c>
      <c r="AD896" s="227"/>
      <c r="AE896" s="227"/>
      <c r="AF896" s="232">
        <f t="shared" si="2039"/>
        <v>397.7</v>
      </c>
      <c r="AG896" s="227"/>
      <c r="AH896" s="234">
        <v>397.7</v>
      </c>
      <c r="AI896" s="92"/>
      <c r="AJ896" s="232">
        <f t="shared" si="32"/>
        <v>20.6</v>
      </c>
      <c r="AK896" s="227"/>
      <c r="AL896" s="234">
        <v>20.6</v>
      </c>
      <c r="AM896" s="227"/>
    </row>
    <row r="897" ht="15.75" hidden="1" customHeight="1" outlineLevel="2">
      <c r="A897" s="227"/>
      <c r="B897" s="116"/>
      <c r="C897" s="229"/>
      <c r="D897" s="236">
        <v>2021.0</v>
      </c>
      <c r="E897" s="275">
        <f t="shared" si="2214"/>
        <v>0</v>
      </c>
      <c r="F897" s="275">
        <f t="shared" ref="F897:G897" si="2220">I897+L897+O897+R897+U897+X897+AA897+AD897+AK897+AG897</f>
        <v>0</v>
      </c>
      <c r="G897" s="275">
        <f t="shared" si="2220"/>
        <v>0</v>
      </c>
      <c r="H897" s="232">
        <f t="shared" si="2067"/>
        <v>0</v>
      </c>
      <c r="I897" s="227"/>
      <c r="J897" s="227"/>
      <c r="K897" s="232">
        <f t="shared" si="2089"/>
        <v>0</v>
      </c>
      <c r="L897" s="227"/>
      <c r="M897" s="227"/>
      <c r="N897" s="232">
        <f t="shared" si="18"/>
        <v>0</v>
      </c>
      <c r="O897" s="227"/>
      <c r="P897" s="227"/>
      <c r="Q897" s="232">
        <f t="shared" si="20"/>
        <v>0</v>
      </c>
      <c r="R897" s="227"/>
      <c r="S897" s="227"/>
      <c r="T897" s="232">
        <f t="shared" si="22"/>
        <v>0</v>
      </c>
      <c r="U897" s="227"/>
      <c r="V897" s="227"/>
      <c r="W897" s="232">
        <f t="shared" si="24"/>
        <v>0</v>
      </c>
      <c r="X897" s="227"/>
      <c r="Y897" s="227"/>
      <c r="Z897" s="232">
        <f t="shared" si="26"/>
        <v>0</v>
      </c>
      <c r="AA897" s="227"/>
      <c r="AB897" s="227"/>
      <c r="AC897" s="232">
        <f t="shared" si="28"/>
        <v>0</v>
      </c>
      <c r="AD897" s="227"/>
      <c r="AE897" s="227"/>
      <c r="AF897" s="232">
        <f t="shared" si="2039"/>
        <v>0</v>
      </c>
      <c r="AG897" s="227"/>
      <c r="AH897" s="234"/>
      <c r="AI897" s="92"/>
      <c r="AJ897" s="232">
        <f t="shared" si="32"/>
        <v>0</v>
      </c>
      <c r="AK897" s="227"/>
      <c r="AL897" s="234"/>
      <c r="AM897" s="227"/>
    </row>
    <row r="898" ht="15.75" hidden="1" customHeight="1" outlineLevel="2">
      <c r="A898" s="284"/>
      <c r="B898" s="285"/>
      <c r="C898" s="286"/>
      <c r="D898" s="287"/>
      <c r="E898" s="288"/>
      <c r="F898" s="288"/>
      <c r="G898" s="288"/>
      <c r="H898" s="286"/>
      <c r="I898" s="286"/>
      <c r="J898" s="286"/>
      <c r="K898" s="286"/>
      <c r="L898" s="286"/>
      <c r="M898" s="28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  <c r="AA898" s="286"/>
      <c r="AB898" s="286"/>
      <c r="AC898" s="286"/>
      <c r="AD898" s="286"/>
      <c r="AE898" s="286"/>
      <c r="AF898" s="286"/>
      <c r="AG898" s="286"/>
      <c r="AH898" s="287"/>
      <c r="AI898" s="285"/>
      <c r="AJ898" s="286"/>
      <c r="AK898" s="286"/>
      <c r="AL898" s="287"/>
      <c r="AM898" s="286"/>
    </row>
    <row r="899" ht="15.75" hidden="1" customHeight="1" outlineLevel="2">
      <c r="A899" s="284"/>
      <c r="B899" s="285"/>
      <c r="C899" s="286"/>
      <c r="D899" s="287"/>
      <c r="E899" s="288"/>
      <c r="F899" s="288"/>
      <c r="G899" s="288"/>
      <c r="H899" s="286"/>
      <c r="I899" s="286"/>
      <c r="J899" s="286"/>
      <c r="K899" s="286"/>
      <c r="L899" s="286"/>
      <c r="M899" s="28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  <c r="AA899" s="286"/>
      <c r="AB899" s="286"/>
      <c r="AC899" s="286"/>
      <c r="AD899" s="286"/>
      <c r="AE899" s="286"/>
      <c r="AF899" s="286"/>
      <c r="AG899" s="286"/>
      <c r="AH899" s="287"/>
      <c r="AI899" s="285"/>
      <c r="AJ899" s="286"/>
      <c r="AK899" s="286"/>
      <c r="AL899" s="287"/>
      <c r="AM899" s="286"/>
    </row>
    <row r="900" ht="15.75" hidden="1" customHeight="1" outlineLevel="2">
      <c r="A900" s="284"/>
      <c r="B900" s="285"/>
      <c r="C900" s="286"/>
      <c r="D900" s="287"/>
      <c r="E900" s="288"/>
      <c r="F900" s="288"/>
      <c r="G900" s="288"/>
      <c r="H900" s="286"/>
      <c r="I900" s="286"/>
      <c r="J900" s="286"/>
      <c r="K900" s="286"/>
      <c r="L900" s="286"/>
      <c r="M900" s="28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  <c r="AA900" s="286"/>
      <c r="AB900" s="286"/>
      <c r="AC900" s="286"/>
      <c r="AD900" s="286"/>
      <c r="AE900" s="286"/>
      <c r="AF900" s="286"/>
      <c r="AG900" s="286"/>
      <c r="AH900" s="287"/>
      <c r="AI900" s="285"/>
      <c r="AJ900" s="286"/>
      <c r="AK900" s="286"/>
      <c r="AL900" s="287"/>
      <c r="AM900" s="286"/>
    </row>
  </sheetData>
  <autoFilter ref="$A$1:$AM$897"/>
  <mergeCells count="10">
    <mergeCell ref="AC1:AE1"/>
    <mergeCell ref="AF1:AI1"/>
    <mergeCell ref="AJ1:AM1"/>
    <mergeCell ref="H1:J1"/>
    <mergeCell ref="K1:M1"/>
    <mergeCell ref="N1:P1"/>
    <mergeCell ref="Q1:S1"/>
    <mergeCell ref="T1:V1"/>
    <mergeCell ref="W1:Y1"/>
    <mergeCell ref="Z1:AB1"/>
  </mergeCells>
  <printOptions/>
  <pageMargins bottom="0.2721649484536082" footer="0.0" header="0.0" left="0.20412371134020618" right="0.2268041237113402" top="0.3061855670103093"/>
  <pageSetup fitToHeight="0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1"/>
  <cols>
    <col customWidth="1" min="1" max="1" width="5.43"/>
    <col customWidth="1" min="2" max="2" width="40.29"/>
    <col customWidth="1" hidden="1" min="3" max="3" width="57.29"/>
    <col customWidth="1" min="4" max="5" width="14.43"/>
    <col customWidth="1" hidden="1" min="6" max="6" width="14.43"/>
    <col hidden="1" min="7" max="7" width="14.43"/>
    <col customWidth="1" min="8" max="8" width="11.29"/>
    <col customWidth="1" hidden="1" min="9" max="9" width="11.29"/>
    <col customWidth="1" hidden="1" min="10" max="10" width="9.0"/>
    <col customWidth="1" min="11" max="11" width="11.29"/>
    <col customWidth="1" hidden="1" min="12" max="12" width="11.29"/>
    <col customWidth="1" hidden="1" min="13" max="13" width="9.0"/>
    <col customWidth="1" min="14" max="14" width="11.29"/>
    <col customWidth="1" hidden="1" min="15" max="15" width="11.29"/>
    <col customWidth="1" hidden="1" min="16" max="16" width="9.0"/>
    <col customWidth="1" min="17" max="17" width="13.57"/>
    <col customWidth="1" hidden="1" min="18" max="18" width="13.57"/>
    <col customWidth="1" hidden="1" min="19" max="19" width="9.0"/>
    <col customWidth="1" min="20" max="20" width="11.71"/>
    <col customWidth="1" hidden="1" min="21" max="21" width="11.71"/>
    <col customWidth="1" hidden="1" min="22" max="22" width="9.0"/>
    <col customWidth="1" min="23" max="23" width="11.29"/>
    <col customWidth="1" hidden="1" min="24" max="24" width="11.29"/>
    <col customWidth="1" hidden="1" min="25" max="25" width="9.0"/>
    <col customWidth="1" min="26" max="26" width="11.29"/>
    <col customWidth="1" hidden="1" min="27" max="27" width="11.29"/>
    <col customWidth="1" hidden="1" min="28" max="28" width="9.0"/>
    <col customWidth="1" min="29" max="29" width="13.71"/>
    <col customWidth="1" hidden="1" min="30" max="30" width="13.71"/>
    <col customWidth="1" hidden="1" min="31" max="31" width="12.14"/>
    <col hidden="1" min="33" max="34" width="14.43"/>
    <col customWidth="1" min="35" max="35" width="21.86"/>
    <col hidden="1" min="37" max="38" width="14.43"/>
    <col customWidth="1" min="39" max="39" width="25.43"/>
  </cols>
  <sheetData>
    <row r="1">
      <c r="A1" s="289"/>
      <c r="B1" s="290" t="s">
        <v>636</v>
      </c>
      <c r="C1" s="291"/>
      <c r="D1" s="292"/>
      <c r="E1" s="293"/>
      <c r="F1" s="293"/>
      <c r="G1" s="293"/>
      <c r="H1" s="294" t="s">
        <v>0</v>
      </c>
      <c r="I1" s="7"/>
      <c r="J1" s="8"/>
      <c r="K1" s="294" t="s">
        <v>1</v>
      </c>
      <c r="L1" s="7"/>
      <c r="M1" s="8"/>
      <c r="N1" s="294" t="s">
        <v>2</v>
      </c>
      <c r="O1" s="7"/>
      <c r="P1" s="8"/>
      <c r="Q1" s="294" t="s">
        <v>3</v>
      </c>
      <c r="R1" s="7"/>
      <c r="S1" s="8"/>
      <c r="T1" s="294" t="s">
        <v>4</v>
      </c>
      <c r="U1" s="7"/>
      <c r="V1" s="8"/>
      <c r="W1" s="294"/>
      <c r="X1" s="7"/>
      <c r="Y1" s="8"/>
      <c r="Z1" s="294" t="s">
        <v>6</v>
      </c>
      <c r="AA1" s="7"/>
      <c r="AB1" s="8"/>
      <c r="AC1" s="294" t="s">
        <v>637</v>
      </c>
      <c r="AD1" s="7"/>
      <c r="AE1" s="8"/>
      <c r="AF1" s="295" t="s">
        <v>8</v>
      </c>
      <c r="AG1" s="173"/>
      <c r="AH1" s="173"/>
      <c r="AI1" s="174"/>
      <c r="AJ1" s="295" t="s">
        <v>9</v>
      </c>
      <c r="AK1" s="173"/>
      <c r="AL1" s="173"/>
      <c r="AM1" s="174"/>
    </row>
    <row r="2">
      <c r="A2" s="296" t="s">
        <v>10</v>
      </c>
      <c r="B2" s="297" t="s">
        <v>11</v>
      </c>
      <c r="C2" s="298" t="s">
        <v>12</v>
      </c>
      <c r="D2" s="299" t="s">
        <v>13</v>
      </c>
      <c r="E2" s="300" t="s">
        <v>14</v>
      </c>
      <c r="F2" s="300" t="s">
        <v>15</v>
      </c>
      <c r="G2" s="300" t="s">
        <v>16</v>
      </c>
      <c r="H2" s="301" t="s">
        <v>14</v>
      </c>
      <c r="I2" s="302" t="s">
        <v>17</v>
      </c>
      <c r="J2" s="302" t="s">
        <v>18</v>
      </c>
      <c r="K2" s="301" t="s">
        <v>14</v>
      </c>
      <c r="L2" s="302" t="s">
        <v>17</v>
      </c>
      <c r="M2" s="302" t="s">
        <v>18</v>
      </c>
      <c r="N2" s="301" t="s">
        <v>14</v>
      </c>
      <c r="O2" s="302" t="s">
        <v>17</v>
      </c>
      <c r="P2" s="302" t="s">
        <v>18</v>
      </c>
      <c r="Q2" s="301" t="s">
        <v>14</v>
      </c>
      <c r="R2" s="302" t="s">
        <v>17</v>
      </c>
      <c r="S2" s="302" t="s">
        <v>18</v>
      </c>
      <c r="T2" s="301" t="s">
        <v>14</v>
      </c>
      <c r="U2" s="302" t="s">
        <v>17</v>
      </c>
      <c r="V2" s="302" t="s">
        <v>18</v>
      </c>
      <c r="W2" s="301" t="s">
        <v>14</v>
      </c>
      <c r="X2" s="302" t="s">
        <v>17</v>
      </c>
      <c r="Y2" s="302" t="s">
        <v>18</v>
      </c>
      <c r="Z2" s="301" t="s">
        <v>14</v>
      </c>
      <c r="AA2" s="302" t="s">
        <v>17</v>
      </c>
      <c r="AB2" s="302" t="s">
        <v>18</v>
      </c>
      <c r="AC2" s="301" t="s">
        <v>14</v>
      </c>
      <c r="AD2" s="302" t="s">
        <v>17</v>
      </c>
      <c r="AE2" s="302" t="s">
        <v>18</v>
      </c>
      <c r="AF2" s="301" t="s">
        <v>14</v>
      </c>
      <c r="AG2" s="303" t="s">
        <v>17</v>
      </c>
      <c r="AH2" s="303" t="s">
        <v>18</v>
      </c>
      <c r="AI2" s="303" t="s">
        <v>19</v>
      </c>
      <c r="AJ2" s="301" t="s">
        <v>14</v>
      </c>
      <c r="AK2" s="303" t="s">
        <v>17</v>
      </c>
      <c r="AL2" s="303" t="s">
        <v>18</v>
      </c>
      <c r="AM2" s="303" t="s">
        <v>19</v>
      </c>
    </row>
    <row r="3">
      <c r="A3" s="304"/>
      <c r="B3" s="305" t="s">
        <v>14</v>
      </c>
      <c r="C3" s="305"/>
      <c r="D3" s="306"/>
      <c r="E3" s="305">
        <f>SUM(F3:G3)</f>
        <v>8583.68431</v>
      </c>
      <c r="F3" s="305">
        <f t="shared" ref="F3:G3" si="1">I3+L3+O3+R3+U3+X3+AA3+AD3+AK3</f>
        <v>7564.78431</v>
      </c>
      <c r="G3" s="305">
        <f t="shared" si="1"/>
        <v>1018.9</v>
      </c>
      <c r="H3" s="307">
        <f t="shared" ref="H3:H9" si="13">I3+J3</f>
        <v>21.1</v>
      </c>
      <c r="I3" s="305">
        <f t="shared" ref="I3:J3" si="2">I4+I12+I20+I28+I36+I44+I52+I60+I68+I76+I84+I92+I100+I108+I116+I124+I132</f>
        <v>4.4</v>
      </c>
      <c r="J3" s="305">
        <f t="shared" si="2"/>
        <v>16.7</v>
      </c>
      <c r="K3" s="307">
        <f t="shared" ref="K3:K9" si="15">L3+M3</f>
        <v>1281.4768</v>
      </c>
      <c r="L3" s="305">
        <f t="shared" ref="L3:M3" si="3">L4+L12+L20+L28+L36+L44+L52+L60+L68+L76+L84+L92+L100+L108+L116+L124+L132</f>
        <v>1234.6768</v>
      </c>
      <c r="M3" s="305">
        <f t="shared" si="3"/>
        <v>46.8</v>
      </c>
      <c r="N3" s="307">
        <f t="shared" ref="N3:N9" si="17">O3+O3</f>
        <v>1527.4897</v>
      </c>
      <c r="O3" s="305">
        <f t="shared" ref="O3:P3" si="4">O4+O12+O20+O28+O36+O44+O52+O60+O68+O76+O84+O92+O100+O108+O116+O124+O132</f>
        <v>763.74485</v>
      </c>
      <c r="P3" s="305">
        <f t="shared" si="4"/>
        <v>20</v>
      </c>
      <c r="Q3" s="307">
        <f t="shared" ref="Q3:Q9" si="19">R3+S3</f>
        <v>2784.2003</v>
      </c>
      <c r="R3" s="305">
        <f t="shared" ref="R3:S3" si="5">R4+R12+R20+R28+R36+R44+R52+R60+R68+R76+R84+R92+R100+R108+R116+R124+R132</f>
        <v>2784.2003</v>
      </c>
      <c r="S3" s="305">
        <f t="shared" si="5"/>
        <v>0</v>
      </c>
      <c r="T3" s="307">
        <f t="shared" ref="T3:T9" si="21">U3+V3</f>
        <v>0</v>
      </c>
      <c r="U3" s="305">
        <f t="shared" ref="U3:V3" si="6">U4+U12+U20+U28+U36+U44+U52+U60+U68+U76+U84+U92+U100+U108+U116+U124+U132</f>
        <v>0</v>
      </c>
      <c r="V3" s="305">
        <f t="shared" si="6"/>
        <v>0</v>
      </c>
      <c r="W3" s="307">
        <f t="shared" ref="W3:W9" si="23">X3+Y3</f>
        <v>0</v>
      </c>
      <c r="X3" s="305">
        <f t="shared" ref="X3:Y3" si="7">X4+X12+X20+X28+X36+X44+X52+X60+X68+X76+X84+X92+X100+X108+X116+X124+X132</f>
        <v>0</v>
      </c>
      <c r="Y3" s="305">
        <f t="shared" si="7"/>
        <v>0</v>
      </c>
      <c r="Z3" s="307">
        <f t="shared" ref="Z3:Z9" si="25">AA3+AB3</f>
        <v>1893.5</v>
      </c>
      <c r="AA3" s="305">
        <f t="shared" ref="AA3:AB3" si="8">AA4+AA12+AA20+AA28+AA36+AA44+AA52+AA60+AA68+AA76+AA84+AA92+AA100+AA108+AA116+AA124+AA132</f>
        <v>1893.5</v>
      </c>
      <c r="AB3" s="305">
        <f t="shared" si="8"/>
        <v>0</v>
      </c>
      <c r="AC3" s="307">
        <f t="shared" ref="AC3:AC9" si="27">AD3+AE3</f>
        <v>0</v>
      </c>
      <c r="AD3" s="305">
        <f t="shared" ref="AD3:AE3" si="9">AD4+AD12+AD20+AD28+AD36+AD44+AD52+AD60+AD68+AD76+AD84+AD92+AD100+AD108+AD116+AD124+AD132</f>
        <v>0</v>
      </c>
      <c r="AE3" s="305">
        <f t="shared" si="9"/>
        <v>0</v>
      </c>
      <c r="AF3" s="307">
        <f t="shared" ref="AF3:AF17" si="29">AG3+AH3</f>
        <v>9954.62326</v>
      </c>
      <c r="AG3" s="305">
        <f t="shared" ref="AG3:AH3" si="10">AG4+AG12+AG20+AG28+AG36+AG44+AG52+AG60+AG68+AG76+AG84+AG92+AG100+AG108+AG116+AG124+AG132</f>
        <v>9138.22326</v>
      </c>
      <c r="AH3" s="305">
        <f t="shared" si="10"/>
        <v>816.4</v>
      </c>
      <c r="AI3" s="305"/>
      <c r="AJ3" s="307">
        <f t="shared" ref="AJ3:AJ137" si="31">AK3+AL3</f>
        <v>1819.66236</v>
      </c>
      <c r="AK3" s="305">
        <f t="shared" ref="AK3:AL3" si="11">AK4+AK12+AK20+AK28+AK36+AK44+AK52+AK60+AK68+AK76+AK84+AK92+AK100+AK108+AK116+AK124+AK132</f>
        <v>884.26236</v>
      </c>
      <c r="AL3" s="305">
        <f t="shared" si="11"/>
        <v>935.4</v>
      </c>
      <c r="AM3" s="308"/>
    </row>
    <row r="4">
      <c r="A4" s="309">
        <v>1.0</v>
      </c>
      <c r="B4" s="310" t="s">
        <v>638</v>
      </c>
      <c r="C4" s="310" t="s">
        <v>639</v>
      </c>
      <c r="D4" s="311"/>
      <c r="E4" s="312">
        <f t="shared" ref="E4:G4" si="12">SUM(E5:E11)</f>
        <v>8433.783</v>
      </c>
      <c r="F4" s="312">
        <f t="shared" si="12"/>
        <v>8413.783</v>
      </c>
      <c r="G4" s="312">
        <f t="shared" si="12"/>
        <v>20</v>
      </c>
      <c r="H4" s="310">
        <f t="shared" si="13"/>
        <v>0</v>
      </c>
      <c r="I4" s="310">
        <f t="shared" ref="I4:J4" si="14">SUM(I5:I11)</f>
        <v>0</v>
      </c>
      <c r="J4" s="310">
        <f t="shared" si="14"/>
        <v>0</v>
      </c>
      <c r="K4" s="310">
        <f t="shared" si="15"/>
        <v>611</v>
      </c>
      <c r="L4" s="310">
        <f t="shared" ref="L4:M4" si="16">SUM(L5:L11)</f>
        <v>611</v>
      </c>
      <c r="M4" s="310">
        <f t="shared" si="16"/>
        <v>0</v>
      </c>
      <c r="N4" s="310">
        <f t="shared" si="17"/>
        <v>1300</v>
      </c>
      <c r="O4" s="310">
        <f t="shared" ref="O4:P4" si="18">SUM(O5:O11)</f>
        <v>650</v>
      </c>
      <c r="P4" s="310">
        <f t="shared" si="18"/>
        <v>20</v>
      </c>
      <c r="Q4" s="310">
        <f t="shared" si="19"/>
        <v>692.44</v>
      </c>
      <c r="R4" s="310">
        <f t="shared" ref="R4:S4" si="20">SUM(R5:R11)</f>
        <v>692.44</v>
      </c>
      <c r="S4" s="310">
        <f t="shared" si="20"/>
        <v>0</v>
      </c>
      <c r="T4" s="310">
        <f t="shared" si="21"/>
        <v>0</v>
      </c>
      <c r="U4" s="310">
        <f t="shared" ref="U4:V4" si="22">SUM(U5:U11)</f>
        <v>0</v>
      </c>
      <c r="V4" s="310">
        <f t="shared" si="22"/>
        <v>0</v>
      </c>
      <c r="W4" s="310">
        <f t="shared" si="23"/>
        <v>0</v>
      </c>
      <c r="X4" s="310">
        <f t="shared" ref="X4:Y4" si="24">SUM(X5:X11)</f>
        <v>0</v>
      </c>
      <c r="Y4" s="310">
        <f t="shared" si="24"/>
        <v>0</v>
      </c>
      <c r="Z4" s="310">
        <f t="shared" si="25"/>
        <v>1893.5</v>
      </c>
      <c r="AA4" s="310">
        <f t="shared" ref="AA4:AB4" si="26">SUM(AA5:AA11)</f>
        <v>1893.5</v>
      </c>
      <c r="AB4" s="310">
        <f t="shared" si="26"/>
        <v>0</v>
      </c>
      <c r="AC4" s="310">
        <f t="shared" si="27"/>
        <v>0</v>
      </c>
      <c r="AD4" s="310">
        <f t="shared" ref="AD4:AE4" si="28">SUM(AD5:AD11)</f>
        <v>0</v>
      </c>
      <c r="AE4" s="310">
        <f t="shared" si="28"/>
        <v>0</v>
      </c>
      <c r="AF4" s="310">
        <f t="shared" si="29"/>
        <v>4320.243</v>
      </c>
      <c r="AG4" s="310">
        <f t="shared" ref="AG4:AH4" si="30">SUM(AG5:AG11)</f>
        <v>4320.243</v>
      </c>
      <c r="AH4" s="310">
        <f t="shared" si="30"/>
        <v>0</v>
      </c>
      <c r="AI4" s="310"/>
      <c r="AJ4" s="313">
        <f t="shared" si="31"/>
        <v>246.6</v>
      </c>
      <c r="AK4" s="310">
        <f t="shared" ref="AK4:AL4" si="32">SUM(AK5:AK11)</f>
        <v>246.6</v>
      </c>
      <c r="AL4" s="310">
        <f t="shared" si="32"/>
        <v>0</v>
      </c>
      <c r="AM4" s="310"/>
    </row>
    <row r="5" outlineLevel="1">
      <c r="A5" s="314"/>
      <c r="B5" s="315"/>
      <c r="C5" s="315"/>
      <c r="D5" s="316" t="s">
        <v>640</v>
      </c>
      <c r="E5" s="317">
        <f t="shared" ref="E5:E11" si="34">SUM(F5:G5)</f>
        <v>1973.543</v>
      </c>
      <c r="F5" s="318">
        <f t="shared" ref="F5:G5" si="33">I5+L5+O5+R5+U5+X5+AA5+AD5+AK5+AG5</f>
        <v>1953.543</v>
      </c>
      <c r="G5" s="318">
        <f t="shared" si="33"/>
        <v>20</v>
      </c>
      <c r="H5" s="319">
        <f t="shared" si="13"/>
        <v>0</v>
      </c>
      <c r="I5" s="320"/>
      <c r="J5" s="320"/>
      <c r="K5" s="319">
        <f t="shared" si="15"/>
        <v>0</v>
      </c>
      <c r="L5" s="320"/>
      <c r="M5" s="320"/>
      <c r="N5" s="319">
        <f t="shared" si="17"/>
        <v>0</v>
      </c>
      <c r="O5" s="320"/>
      <c r="P5" s="321">
        <v>20.0</v>
      </c>
      <c r="Q5" s="319">
        <f t="shared" si="19"/>
        <v>0</v>
      </c>
      <c r="R5" s="320"/>
      <c r="S5" s="320"/>
      <c r="T5" s="319">
        <f t="shared" si="21"/>
        <v>0</v>
      </c>
      <c r="U5" s="320"/>
      <c r="V5" s="320"/>
      <c r="W5" s="319">
        <f t="shared" si="23"/>
        <v>0</v>
      </c>
      <c r="X5" s="320"/>
      <c r="Y5" s="320"/>
      <c r="Z5" s="319">
        <f t="shared" si="25"/>
        <v>0</v>
      </c>
      <c r="AA5" s="320"/>
      <c r="AB5" s="320"/>
      <c r="AC5" s="319">
        <f t="shared" si="27"/>
        <v>0</v>
      </c>
      <c r="AD5" s="320"/>
      <c r="AE5" s="320"/>
      <c r="AF5" s="322">
        <f t="shared" si="29"/>
        <v>1953.543</v>
      </c>
      <c r="AG5" s="321">
        <v>1953.543</v>
      </c>
      <c r="AH5" s="320"/>
      <c r="AI5" s="320"/>
      <c r="AJ5" s="319">
        <f t="shared" si="31"/>
        <v>0</v>
      </c>
      <c r="AK5" s="320"/>
      <c r="AL5" s="320"/>
      <c r="AM5" s="320"/>
    </row>
    <row r="6" outlineLevel="1">
      <c r="A6" s="314"/>
      <c r="B6" s="315"/>
      <c r="C6" s="315"/>
      <c r="D6" s="316" t="s">
        <v>641</v>
      </c>
      <c r="E6" s="317">
        <f t="shared" si="34"/>
        <v>747.14</v>
      </c>
      <c r="F6" s="318">
        <f t="shared" ref="F6:G6" si="35">I6+L6+O6+R6+U6+X6+AA6+AD6+AK6+AG6</f>
        <v>747.14</v>
      </c>
      <c r="G6" s="318">
        <f t="shared" si="35"/>
        <v>0</v>
      </c>
      <c r="H6" s="319">
        <f t="shared" si="13"/>
        <v>0</v>
      </c>
      <c r="I6" s="320"/>
      <c r="J6" s="320"/>
      <c r="K6" s="319">
        <f t="shared" si="15"/>
        <v>0</v>
      </c>
      <c r="L6" s="320"/>
      <c r="M6" s="320"/>
      <c r="N6" s="319">
        <f t="shared" si="17"/>
        <v>0</v>
      </c>
      <c r="O6" s="320"/>
      <c r="P6" s="320"/>
      <c r="Q6" s="322">
        <f t="shared" si="19"/>
        <v>692.44</v>
      </c>
      <c r="R6" s="321">
        <v>692.44</v>
      </c>
      <c r="S6" s="320"/>
      <c r="T6" s="319">
        <f t="shared" si="21"/>
        <v>0</v>
      </c>
      <c r="U6" s="320"/>
      <c r="V6" s="320"/>
      <c r="W6" s="319">
        <f t="shared" si="23"/>
        <v>0</v>
      </c>
      <c r="X6" s="320"/>
      <c r="Y6" s="320"/>
      <c r="Z6" s="322">
        <f t="shared" si="25"/>
        <v>54.7</v>
      </c>
      <c r="AA6" s="321">
        <v>54.7</v>
      </c>
      <c r="AB6" s="320"/>
      <c r="AC6" s="319">
        <f t="shared" si="27"/>
        <v>0</v>
      </c>
      <c r="AD6" s="320"/>
      <c r="AE6" s="320"/>
      <c r="AF6" s="319">
        <f t="shared" si="29"/>
        <v>0</v>
      </c>
      <c r="AG6" s="320"/>
      <c r="AH6" s="320"/>
      <c r="AI6" s="320"/>
      <c r="AJ6" s="319">
        <f t="shared" si="31"/>
        <v>0</v>
      </c>
      <c r="AK6" s="320"/>
      <c r="AL6" s="320"/>
      <c r="AM6" s="320"/>
    </row>
    <row r="7" outlineLevel="1">
      <c r="A7" s="314"/>
      <c r="B7" s="315"/>
      <c r="C7" s="315"/>
      <c r="D7" s="316" t="s">
        <v>642</v>
      </c>
      <c r="E7" s="317">
        <f t="shared" si="34"/>
        <v>1695.3</v>
      </c>
      <c r="F7" s="318">
        <f t="shared" ref="F7:G7" si="36">I7+L7+O7+R7+U7+X7+AA7+AD7+AK7+AG7</f>
        <v>1695.3</v>
      </c>
      <c r="G7" s="318">
        <f t="shared" si="36"/>
        <v>0</v>
      </c>
      <c r="H7" s="319">
        <f t="shared" si="13"/>
        <v>0</v>
      </c>
      <c r="I7" s="320"/>
      <c r="J7" s="320"/>
      <c r="K7" s="319">
        <f t="shared" si="15"/>
        <v>0</v>
      </c>
      <c r="L7" s="320"/>
      <c r="M7" s="320"/>
      <c r="N7" s="322">
        <f t="shared" si="17"/>
        <v>73</v>
      </c>
      <c r="O7" s="321">
        <v>36.5</v>
      </c>
      <c r="P7" s="320"/>
      <c r="Q7" s="319">
        <f t="shared" si="19"/>
        <v>0</v>
      </c>
      <c r="R7" s="320"/>
      <c r="S7" s="320"/>
      <c r="T7" s="319">
        <f t="shared" si="21"/>
        <v>0</v>
      </c>
      <c r="U7" s="320"/>
      <c r="V7" s="320"/>
      <c r="W7" s="319">
        <f t="shared" si="23"/>
        <v>0</v>
      </c>
      <c r="X7" s="320"/>
      <c r="Y7" s="320"/>
      <c r="Z7" s="322">
        <f t="shared" si="25"/>
        <v>1608.8</v>
      </c>
      <c r="AA7" s="321">
        <v>1608.8</v>
      </c>
      <c r="AB7" s="320"/>
      <c r="AC7" s="319">
        <f t="shared" si="27"/>
        <v>0</v>
      </c>
      <c r="AD7" s="320"/>
      <c r="AE7" s="320"/>
      <c r="AF7" s="322">
        <f t="shared" si="29"/>
        <v>50</v>
      </c>
      <c r="AG7" s="321">
        <v>50.0</v>
      </c>
      <c r="AH7" s="320"/>
      <c r="AI7" s="320"/>
      <c r="AJ7" s="319">
        <f t="shared" si="31"/>
        <v>0</v>
      </c>
      <c r="AK7" s="320"/>
      <c r="AL7" s="320"/>
      <c r="AM7" s="320"/>
    </row>
    <row r="8" outlineLevel="1">
      <c r="A8" s="314"/>
      <c r="B8" s="315"/>
      <c r="C8" s="315"/>
      <c r="D8" s="316" t="s">
        <v>643</v>
      </c>
      <c r="E8" s="317">
        <f t="shared" si="34"/>
        <v>871.9</v>
      </c>
      <c r="F8" s="318">
        <f t="shared" ref="F8:G8" si="37">I8+L8+O8+R8+U8+X8+AA8+AD8+AK8+AG8</f>
        <v>871.9</v>
      </c>
      <c r="G8" s="318">
        <f t="shared" si="37"/>
        <v>0</v>
      </c>
      <c r="H8" s="319">
        <f t="shared" si="13"/>
        <v>0</v>
      </c>
      <c r="I8" s="320"/>
      <c r="J8" s="320"/>
      <c r="K8" s="322">
        <f t="shared" si="15"/>
        <v>198.9</v>
      </c>
      <c r="L8" s="321">
        <v>198.9</v>
      </c>
      <c r="M8" s="320"/>
      <c r="N8" s="322">
        <f t="shared" si="17"/>
        <v>330</v>
      </c>
      <c r="O8" s="321">
        <v>165.0</v>
      </c>
      <c r="P8" s="320"/>
      <c r="Q8" s="319">
        <f t="shared" si="19"/>
        <v>0</v>
      </c>
      <c r="R8" s="320"/>
      <c r="S8" s="320"/>
      <c r="T8" s="319">
        <f t="shared" si="21"/>
        <v>0</v>
      </c>
      <c r="U8" s="320"/>
      <c r="V8" s="320"/>
      <c r="W8" s="319">
        <f t="shared" si="23"/>
        <v>0</v>
      </c>
      <c r="X8" s="320"/>
      <c r="Y8" s="320"/>
      <c r="Z8" s="322">
        <f t="shared" si="25"/>
        <v>230</v>
      </c>
      <c r="AA8" s="321">
        <v>230.0</v>
      </c>
      <c r="AB8" s="320"/>
      <c r="AC8" s="319">
        <f t="shared" si="27"/>
        <v>0</v>
      </c>
      <c r="AD8" s="320"/>
      <c r="AE8" s="320"/>
      <c r="AF8" s="322">
        <f t="shared" si="29"/>
        <v>31.4</v>
      </c>
      <c r="AG8" s="321">
        <v>31.4</v>
      </c>
      <c r="AH8" s="320"/>
      <c r="AI8" s="320"/>
      <c r="AJ8" s="319">
        <f t="shared" si="31"/>
        <v>246.6</v>
      </c>
      <c r="AK8" s="321">
        <v>246.6</v>
      </c>
      <c r="AL8" s="320"/>
      <c r="AM8" s="320"/>
    </row>
    <row r="9" outlineLevel="1">
      <c r="A9" s="314"/>
      <c r="B9" s="315"/>
      <c r="C9" s="315"/>
      <c r="D9" s="316" t="s">
        <v>644</v>
      </c>
      <c r="E9" s="317">
        <f t="shared" si="34"/>
        <v>1892.9</v>
      </c>
      <c r="F9" s="318">
        <f t="shared" ref="F9:G9" si="38">I9+L9+O9+R9+U9+X9+AA9+AD9+AK9+AG9</f>
        <v>1892.9</v>
      </c>
      <c r="G9" s="318">
        <f t="shared" si="38"/>
        <v>0</v>
      </c>
      <c r="H9" s="319">
        <f t="shared" si="13"/>
        <v>0</v>
      </c>
      <c r="I9" s="320"/>
      <c r="J9" s="320"/>
      <c r="K9" s="322">
        <f t="shared" si="15"/>
        <v>227.1</v>
      </c>
      <c r="L9" s="321">
        <v>227.1</v>
      </c>
      <c r="M9" s="320"/>
      <c r="N9" s="322">
        <f t="shared" si="17"/>
        <v>897</v>
      </c>
      <c r="O9" s="321">
        <v>448.5</v>
      </c>
      <c r="P9" s="320"/>
      <c r="Q9" s="319">
        <f t="shared" si="19"/>
        <v>0</v>
      </c>
      <c r="R9" s="320"/>
      <c r="S9" s="320"/>
      <c r="T9" s="319">
        <f t="shared" si="21"/>
        <v>0</v>
      </c>
      <c r="U9" s="320"/>
      <c r="V9" s="320"/>
      <c r="W9" s="319">
        <f t="shared" si="23"/>
        <v>0</v>
      </c>
      <c r="X9" s="320"/>
      <c r="Y9" s="320"/>
      <c r="Z9" s="319">
        <f t="shared" si="25"/>
        <v>0</v>
      </c>
      <c r="AA9" s="320"/>
      <c r="AB9" s="320"/>
      <c r="AC9" s="319">
        <f t="shared" si="27"/>
        <v>0</v>
      </c>
      <c r="AD9" s="320"/>
      <c r="AE9" s="320"/>
      <c r="AF9" s="322">
        <f t="shared" si="29"/>
        <v>1217.3</v>
      </c>
      <c r="AG9" s="321">
        <v>1217.3</v>
      </c>
      <c r="AH9" s="320"/>
      <c r="AI9" s="320"/>
      <c r="AJ9" s="319">
        <f t="shared" si="31"/>
        <v>0</v>
      </c>
      <c r="AK9" s="320"/>
      <c r="AL9" s="320"/>
      <c r="AM9" s="320"/>
    </row>
    <row r="10" outlineLevel="1">
      <c r="A10" s="314"/>
      <c r="B10" s="315"/>
      <c r="C10" s="315"/>
      <c r="D10" s="323" t="s">
        <v>645</v>
      </c>
      <c r="E10" s="317">
        <f t="shared" si="34"/>
        <v>1253</v>
      </c>
      <c r="F10" s="318">
        <f t="shared" ref="F10:G10" si="39">I10+L10+O10+R10+U10+X10+AA10+AD10+AK10+AG10</f>
        <v>1253</v>
      </c>
      <c r="G10" s="318">
        <f t="shared" si="39"/>
        <v>0</v>
      </c>
      <c r="H10" s="319"/>
      <c r="I10" s="320"/>
      <c r="J10" s="320"/>
      <c r="K10" s="319"/>
      <c r="L10" s="321">
        <v>185.0</v>
      </c>
      <c r="M10" s="320"/>
      <c r="N10" s="319"/>
      <c r="O10" s="320"/>
      <c r="P10" s="320"/>
      <c r="Q10" s="319"/>
      <c r="R10" s="320"/>
      <c r="S10" s="320"/>
      <c r="T10" s="319"/>
      <c r="U10" s="320"/>
      <c r="V10" s="320"/>
      <c r="W10" s="319"/>
      <c r="X10" s="320"/>
      <c r="Y10" s="320"/>
      <c r="Z10" s="319"/>
      <c r="AA10" s="320"/>
      <c r="AB10" s="320"/>
      <c r="AC10" s="319"/>
      <c r="AD10" s="320"/>
      <c r="AE10" s="320"/>
      <c r="AF10" s="319">
        <f t="shared" si="29"/>
        <v>1068</v>
      </c>
      <c r="AG10" s="321">
        <f>523+46+262+87+150</f>
        <v>1068</v>
      </c>
      <c r="AH10" s="320"/>
      <c r="AI10" s="321" t="s">
        <v>646</v>
      </c>
      <c r="AJ10" s="319">
        <f t="shared" si="31"/>
        <v>0</v>
      </c>
      <c r="AK10" s="320"/>
      <c r="AL10" s="320"/>
      <c r="AM10" s="320"/>
    </row>
    <row r="11" outlineLevel="1">
      <c r="A11" s="314"/>
      <c r="B11" s="315"/>
      <c r="C11" s="315"/>
      <c r="D11" s="323" t="s">
        <v>647</v>
      </c>
      <c r="E11" s="317">
        <f t="shared" si="34"/>
        <v>0</v>
      </c>
      <c r="F11" s="318">
        <f t="shared" ref="F11:G11" si="40">I11+L11+O11+R11+U11+X11+AA11+AD11+AK11+AG11</f>
        <v>0</v>
      </c>
      <c r="G11" s="318">
        <f t="shared" si="40"/>
        <v>0</v>
      </c>
      <c r="H11" s="319">
        <f t="shared" ref="H11:H17" si="42">I11+J11</f>
        <v>0</v>
      </c>
      <c r="I11" s="320"/>
      <c r="J11" s="320"/>
      <c r="K11" s="319">
        <f t="shared" ref="K11:K17" si="44">L11+M11</f>
        <v>0</v>
      </c>
      <c r="L11" s="320"/>
      <c r="M11" s="320"/>
      <c r="N11" s="319">
        <f t="shared" ref="N11:N17" si="46">O11+O11</f>
        <v>0</v>
      </c>
      <c r="O11" s="320"/>
      <c r="P11" s="320"/>
      <c r="Q11" s="319">
        <f t="shared" ref="Q11:Q17" si="48">R11+S11</f>
        <v>0</v>
      </c>
      <c r="R11" s="320"/>
      <c r="S11" s="320"/>
      <c r="T11" s="319">
        <f t="shared" ref="T11:T17" si="50">U11+V11</f>
        <v>0</v>
      </c>
      <c r="U11" s="320"/>
      <c r="V11" s="320"/>
      <c r="W11" s="319">
        <f t="shared" ref="W11:W17" si="52">X11+Y11</f>
        <v>0</v>
      </c>
      <c r="X11" s="320"/>
      <c r="Y11" s="320"/>
      <c r="Z11" s="319">
        <f t="shared" ref="Z11:Z17" si="54">AA11+AB11</f>
        <v>0</v>
      </c>
      <c r="AA11" s="320"/>
      <c r="AB11" s="320"/>
      <c r="AC11" s="319">
        <f t="shared" ref="AC11:AC17" si="56">AD11+AE11</f>
        <v>0</v>
      </c>
      <c r="AD11" s="320"/>
      <c r="AE11" s="320"/>
      <c r="AF11" s="319">
        <f t="shared" si="29"/>
        <v>0</v>
      </c>
      <c r="AG11" s="320"/>
      <c r="AH11" s="320"/>
      <c r="AI11" s="320"/>
      <c r="AJ11" s="319">
        <f t="shared" si="31"/>
        <v>0</v>
      </c>
      <c r="AK11" s="320"/>
      <c r="AL11" s="320"/>
      <c r="AM11" s="320"/>
    </row>
    <row r="12">
      <c r="A12" s="309">
        <v>2.0</v>
      </c>
      <c r="B12" s="310" t="s">
        <v>648</v>
      </c>
      <c r="C12" s="310" t="s">
        <v>649</v>
      </c>
      <c r="D12" s="311"/>
      <c r="E12" s="312">
        <f t="shared" ref="E12:G12" si="41">SUM(E13:E19)</f>
        <v>12.999</v>
      </c>
      <c r="F12" s="312">
        <f t="shared" si="41"/>
        <v>12.999</v>
      </c>
      <c r="G12" s="312">
        <f t="shared" si="41"/>
        <v>0</v>
      </c>
      <c r="H12" s="310">
        <f t="shared" si="42"/>
        <v>0</v>
      </c>
      <c r="I12" s="310">
        <f t="shared" ref="I12:J12" si="43">SUM(I13:I19)</f>
        <v>0</v>
      </c>
      <c r="J12" s="310">
        <f t="shared" si="43"/>
        <v>0</v>
      </c>
      <c r="K12" s="310">
        <f t="shared" si="44"/>
        <v>0</v>
      </c>
      <c r="L12" s="310">
        <f t="shared" ref="L12:M12" si="45">SUM(L13:L19)</f>
        <v>0</v>
      </c>
      <c r="M12" s="310">
        <f t="shared" si="45"/>
        <v>0</v>
      </c>
      <c r="N12" s="310">
        <f t="shared" si="46"/>
        <v>0</v>
      </c>
      <c r="O12" s="310">
        <f t="shared" ref="O12:P12" si="47">SUM(O13:O19)</f>
        <v>0</v>
      </c>
      <c r="P12" s="310">
        <f t="shared" si="47"/>
        <v>0</v>
      </c>
      <c r="Q12" s="310">
        <f t="shared" si="48"/>
        <v>0</v>
      </c>
      <c r="R12" s="310">
        <f t="shared" ref="R12:S12" si="49">SUM(R13:R19)</f>
        <v>0</v>
      </c>
      <c r="S12" s="310">
        <f t="shared" si="49"/>
        <v>0</v>
      </c>
      <c r="T12" s="310">
        <f t="shared" si="50"/>
        <v>0</v>
      </c>
      <c r="U12" s="310">
        <f t="shared" ref="U12:V12" si="51">SUM(U13:U19)</f>
        <v>0</v>
      </c>
      <c r="V12" s="310">
        <f t="shared" si="51"/>
        <v>0</v>
      </c>
      <c r="W12" s="310">
        <f t="shared" si="52"/>
        <v>0</v>
      </c>
      <c r="X12" s="310">
        <f t="shared" ref="X12:Y12" si="53">SUM(X13:X19)</f>
        <v>0</v>
      </c>
      <c r="Y12" s="310">
        <f t="shared" si="53"/>
        <v>0</v>
      </c>
      <c r="Z12" s="310">
        <f t="shared" si="54"/>
        <v>0</v>
      </c>
      <c r="AA12" s="310">
        <f t="shared" ref="AA12:AB12" si="55">SUM(AA13:AA19)</f>
        <v>0</v>
      </c>
      <c r="AB12" s="310">
        <f t="shared" si="55"/>
        <v>0</v>
      </c>
      <c r="AC12" s="310">
        <f t="shared" si="56"/>
        <v>0</v>
      </c>
      <c r="AD12" s="310">
        <f t="shared" ref="AD12:AE12" si="57">SUM(AD13:AD19)</f>
        <v>0</v>
      </c>
      <c r="AE12" s="310">
        <f t="shared" si="57"/>
        <v>0</v>
      </c>
      <c r="AF12" s="310">
        <f t="shared" si="29"/>
        <v>0</v>
      </c>
      <c r="AG12" s="310">
        <f t="shared" ref="AG12:AH12" si="58">SUM(AG13:AG19)</f>
        <v>0</v>
      </c>
      <c r="AH12" s="310">
        <f t="shared" si="58"/>
        <v>0</v>
      </c>
      <c r="AI12" s="310"/>
      <c r="AJ12" s="313">
        <f t="shared" si="31"/>
        <v>12.999</v>
      </c>
      <c r="AK12" s="310">
        <f t="shared" ref="AK12:AL12" si="59">SUM(AK13:AK19)</f>
        <v>12.999</v>
      </c>
      <c r="AL12" s="310">
        <f t="shared" si="59"/>
        <v>0</v>
      </c>
      <c r="AM12" s="310"/>
    </row>
    <row r="13" outlineLevel="1">
      <c r="A13" s="314"/>
      <c r="B13" s="315"/>
      <c r="C13" s="315"/>
      <c r="D13" s="316" t="s">
        <v>640</v>
      </c>
      <c r="E13" s="317">
        <f t="shared" ref="E13:E19" si="61">SUM(F13:G13)</f>
        <v>0</v>
      </c>
      <c r="F13" s="318">
        <f t="shared" ref="F13:G13" si="60">I13+L13+O13+R13+U13+X13+AA13+AD13+AK13+AG13</f>
        <v>0</v>
      </c>
      <c r="G13" s="318">
        <f t="shared" si="60"/>
        <v>0</v>
      </c>
      <c r="H13" s="319">
        <f t="shared" si="42"/>
        <v>0</v>
      </c>
      <c r="I13" s="320"/>
      <c r="J13" s="320"/>
      <c r="K13" s="319">
        <f t="shared" si="44"/>
        <v>0</v>
      </c>
      <c r="L13" s="320"/>
      <c r="M13" s="320"/>
      <c r="N13" s="319">
        <f t="shared" si="46"/>
        <v>0</v>
      </c>
      <c r="O13" s="320"/>
      <c r="P13" s="320"/>
      <c r="Q13" s="319">
        <f t="shared" si="48"/>
        <v>0</v>
      </c>
      <c r="R13" s="320"/>
      <c r="S13" s="320"/>
      <c r="T13" s="319">
        <f t="shared" si="50"/>
        <v>0</v>
      </c>
      <c r="U13" s="320"/>
      <c r="V13" s="320"/>
      <c r="W13" s="319">
        <f t="shared" si="52"/>
        <v>0</v>
      </c>
      <c r="X13" s="320"/>
      <c r="Y13" s="320"/>
      <c r="Z13" s="319">
        <f t="shared" si="54"/>
        <v>0</v>
      </c>
      <c r="AA13" s="320"/>
      <c r="AB13" s="320"/>
      <c r="AC13" s="319">
        <f t="shared" si="56"/>
        <v>0</v>
      </c>
      <c r="AD13" s="320"/>
      <c r="AE13" s="320"/>
      <c r="AF13" s="319">
        <f t="shared" si="29"/>
        <v>0</v>
      </c>
      <c r="AG13" s="320"/>
      <c r="AH13" s="320"/>
      <c r="AI13" s="320"/>
      <c r="AJ13" s="319">
        <f t="shared" si="31"/>
        <v>0</v>
      </c>
      <c r="AK13" s="320"/>
      <c r="AL13" s="320"/>
      <c r="AM13" s="320"/>
    </row>
    <row r="14" outlineLevel="1">
      <c r="A14" s="314"/>
      <c r="B14" s="315"/>
      <c r="C14" s="315"/>
      <c r="D14" s="316" t="s">
        <v>641</v>
      </c>
      <c r="E14" s="317">
        <f t="shared" si="61"/>
        <v>0</v>
      </c>
      <c r="F14" s="318">
        <f t="shared" ref="F14:G14" si="62">I14+L14+O14+R14+U14+X14+AA14+AD14+AK14+AG14</f>
        <v>0</v>
      </c>
      <c r="G14" s="318">
        <f t="shared" si="62"/>
        <v>0</v>
      </c>
      <c r="H14" s="319">
        <f t="shared" si="42"/>
        <v>0</v>
      </c>
      <c r="I14" s="320"/>
      <c r="J14" s="320"/>
      <c r="K14" s="319">
        <f t="shared" si="44"/>
        <v>0</v>
      </c>
      <c r="L14" s="320"/>
      <c r="M14" s="320"/>
      <c r="N14" s="319">
        <f t="shared" si="46"/>
        <v>0</v>
      </c>
      <c r="O14" s="320"/>
      <c r="P14" s="320"/>
      <c r="Q14" s="319">
        <f t="shared" si="48"/>
        <v>0</v>
      </c>
      <c r="R14" s="320"/>
      <c r="S14" s="320"/>
      <c r="T14" s="319">
        <f t="shared" si="50"/>
        <v>0</v>
      </c>
      <c r="U14" s="320"/>
      <c r="V14" s="320"/>
      <c r="W14" s="319">
        <f t="shared" si="52"/>
        <v>0</v>
      </c>
      <c r="X14" s="320"/>
      <c r="Y14" s="320"/>
      <c r="Z14" s="319">
        <f t="shared" si="54"/>
        <v>0</v>
      </c>
      <c r="AA14" s="320"/>
      <c r="AB14" s="320"/>
      <c r="AC14" s="319">
        <f t="shared" si="56"/>
        <v>0</v>
      </c>
      <c r="AD14" s="320"/>
      <c r="AE14" s="320"/>
      <c r="AF14" s="319">
        <f t="shared" si="29"/>
        <v>0</v>
      </c>
      <c r="AG14" s="320"/>
      <c r="AH14" s="320"/>
      <c r="AI14" s="320"/>
      <c r="AJ14" s="319">
        <f t="shared" si="31"/>
        <v>0</v>
      </c>
      <c r="AK14" s="320"/>
      <c r="AL14" s="320"/>
      <c r="AM14" s="320"/>
    </row>
    <row r="15" outlineLevel="1">
      <c r="A15" s="314"/>
      <c r="B15" s="315"/>
      <c r="C15" s="315"/>
      <c r="D15" s="316" t="s">
        <v>642</v>
      </c>
      <c r="E15" s="317">
        <f t="shared" si="61"/>
        <v>0</v>
      </c>
      <c r="F15" s="318">
        <f t="shared" ref="F15:G15" si="63">I15+L15+O15+R15+U15+X15+AA15+AD15+AK15+AG15</f>
        <v>0</v>
      </c>
      <c r="G15" s="318">
        <f t="shared" si="63"/>
        <v>0</v>
      </c>
      <c r="H15" s="319">
        <f t="shared" si="42"/>
        <v>0</v>
      </c>
      <c r="I15" s="320"/>
      <c r="J15" s="320"/>
      <c r="K15" s="319">
        <f t="shared" si="44"/>
        <v>0</v>
      </c>
      <c r="L15" s="320"/>
      <c r="M15" s="320"/>
      <c r="N15" s="319">
        <f t="shared" si="46"/>
        <v>0</v>
      </c>
      <c r="O15" s="320"/>
      <c r="P15" s="320"/>
      <c r="Q15" s="319">
        <f t="shared" si="48"/>
        <v>0</v>
      </c>
      <c r="R15" s="320"/>
      <c r="S15" s="320"/>
      <c r="T15" s="319">
        <f t="shared" si="50"/>
        <v>0</v>
      </c>
      <c r="U15" s="320"/>
      <c r="V15" s="320"/>
      <c r="W15" s="319">
        <f t="shared" si="52"/>
        <v>0</v>
      </c>
      <c r="X15" s="320"/>
      <c r="Y15" s="320"/>
      <c r="Z15" s="319">
        <f t="shared" si="54"/>
        <v>0</v>
      </c>
      <c r="AA15" s="320"/>
      <c r="AB15" s="320"/>
      <c r="AC15" s="319">
        <f t="shared" si="56"/>
        <v>0</v>
      </c>
      <c r="AD15" s="320"/>
      <c r="AE15" s="320"/>
      <c r="AF15" s="319">
        <f t="shared" si="29"/>
        <v>0</v>
      </c>
      <c r="AG15" s="320"/>
      <c r="AH15" s="320"/>
      <c r="AI15" s="320"/>
      <c r="AJ15" s="319">
        <f t="shared" si="31"/>
        <v>0</v>
      </c>
      <c r="AK15" s="320"/>
      <c r="AL15" s="320"/>
      <c r="AM15" s="320"/>
    </row>
    <row r="16" outlineLevel="1">
      <c r="A16" s="314"/>
      <c r="B16" s="315"/>
      <c r="C16" s="315"/>
      <c r="D16" s="316" t="s">
        <v>643</v>
      </c>
      <c r="E16" s="317">
        <f t="shared" si="61"/>
        <v>12.999</v>
      </c>
      <c r="F16" s="318">
        <f t="shared" ref="F16:G16" si="64">I16+L16+O16+R16+U16+X16+AA16+AD16+AK16+AG16</f>
        <v>12.999</v>
      </c>
      <c r="G16" s="318">
        <f t="shared" si="64"/>
        <v>0</v>
      </c>
      <c r="H16" s="319">
        <f t="shared" si="42"/>
        <v>0</v>
      </c>
      <c r="I16" s="320"/>
      <c r="J16" s="320"/>
      <c r="K16" s="319">
        <f t="shared" si="44"/>
        <v>0</v>
      </c>
      <c r="L16" s="320"/>
      <c r="M16" s="320"/>
      <c r="N16" s="319">
        <f t="shared" si="46"/>
        <v>0</v>
      </c>
      <c r="O16" s="320"/>
      <c r="P16" s="320"/>
      <c r="Q16" s="319">
        <f t="shared" si="48"/>
        <v>0</v>
      </c>
      <c r="R16" s="320"/>
      <c r="S16" s="320"/>
      <c r="T16" s="319">
        <f t="shared" si="50"/>
        <v>0</v>
      </c>
      <c r="U16" s="320"/>
      <c r="V16" s="320"/>
      <c r="W16" s="319">
        <f t="shared" si="52"/>
        <v>0</v>
      </c>
      <c r="X16" s="320"/>
      <c r="Y16" s="320"/>
      <c r="Z16" s="319">
        <f t="shared" si="54"/>
        <v>0</v>
      </c>
      <c r="AA16" s="320"/>
      <c r="AB16" s="320"/>
      <c r="AC16" s="319">
        <f t="shared" si="56"/>
        <v>0</v>
      </c>
      <c r="AD16" s="320"/>
      <c r="AE16" s="320"/>
      <c r="AF16" s="319">
        <f t="shared" si="29"/>
        <v>0</v>
      </c>
      <c r="AG16" s="320"/>
      <c r="AH16" s="320"/>
      <c r="AI16" s="320"/>
      <c r="AJ16" s="319">
        <f t="shared" si="31"/>
        <v>12.999</v>
      </c>
      <c r="AK16" s="321">
        <v>12.999</v>
      </c>
      <c r="AL16" s="320"/>
      <c r="AM16" s="320"/>
    </row>
    <row r="17" outlineLevel="1">
      <c r="A17" s="314"/>
      <c r="B17" s="315"/>
      <c r="C17" s="315"/>
      <c r="D17" s="316" t="s">
        <v>644</v>
      </c>
      <c r="E17" s="317">
        <f t="shared" si="61"/>
        <v>0</v>
      </c>
      <c r="F17" s="318">
        <f t="shared" ref="F17:G17" si="65">I17+L17+O17+R17+U17+X17+AA17+AD17+AK17+AG17</f>
        <v>0</v>
      </c>
      <c r="G17" s="318">
        <f t="shared" si="65"/>
        <v>0</v>
      </c>
      <c r="H17" s="319">
        <f t="shared" si="42"/>
        <v>0</v>
      </c>
      <c r="I17" s="320"/>
      <c r="J17" s="320"/>
      <c r="K17" s="319">
        <f t="shared" si="44"/>
        <v>0</v>
      </c>
      <c r="L17" s="320"/>
      <c r="M17" s="320"/>
      <c r="N17" s="319">
        <f t="shared" si="46"/>
        <v>0</v>
      </c>
      <c r="O17" s="320"/>
      <c r="P17" s="320"/>
      <c r="Q17" s="319">
        <f t="shared" si="48"/>
        <v>0</v>
      </c>
      <c r="R17" s="320"/>
      <c r="S17" s="320"/>
      <c r="T17" s="319">
        <f t="shared" si="50"/>
        <v>0</v>
      </c>
      <c r="U17" s="320"/>
      <c r="V17" s="320"/>
      <c r="W17" s="319">
        <f t="shared" si="52"/>
        <v>0</v>
      </c>
      <c r="X17" s="320"/>
      <c r="Y17" s="320"/>
      <c r="Z17" s="319">
        <f t="shared" si="54"/>
        <v>0</v>
      </c>
      <c r="AA17" s="320"/>
      <c r="AB17" s="320"/>
      <c r="AC17" s="319">
        <f t="shared" si="56"/>
        <v>0</v>
      </c>
      <c r="AD17" s="320"/>
      <c r="AE17" s="320"/>
      <c r="AF17" s="319">
        <f t="shared" si="29"/>
        <v>0</v>
      </c>
      <c r="AG17" s="320"/>
      <c r="AH17" s="320"/>
      <c r="AI17" s="320"/>
      <c r="AJ17" s="319">
        <f t="shared" si="31"/>
        <v>0</v>
      </c>
      <c r="AK17" s="320"/>
      <c r="AL17" s="320"/>
      <c r="AM17" s="320"/>
    </row>
    <row r="18" outlineLevel="1">
      <c r="A18" s="314"/>
      <c r="B18" s="315"/>
      <c r="C18" s="315"/>
      <c r="D18" s="323" t="s">
        <v>645</v>
      </c>
      <c r="E18" s="317">
        <f t="shared" si="61"/>
        <v>0</v>
      </c>
      <c r="F18" s="318">
        <f t="shared" ref="F18:G18" si="66">I18+L18+O18+R18+U18+X18+AA18+AD18+AK18+AG18</f>
        <v>0</v>
      </c>
      <c r="G18" s="318">
        <f t="shared" si="66"/>
        <v>0</v>
      </c>
      <c r="H18" s="319"/>
      <c r="I18" s="320"/>
      <c r="J18" s="320"/>
      <c r="K18" s="319"/>
      <c r="L18" s="320"/>
      <c r="M18" s="320"/>
      <c r="N18" s="319"/>
      <c r="O18" s="320"/>
      <c r="P18" s="320"/>
      <c r="Q18" s="319"/>
      <c r="R18" s="320"/>
      <c r="S18" s="320"/>
      <c r="T18" s="319"/>
      <c r="U18" s="320"/>
      <c r="V18" s="320"/>
      <c r="W18" s="319"/>
      <c r="X18" s="320"/>
      <c r="Y18" s="320"/>
      <c r="Z18" s="319"/>
      <c r="AA18" s="320"/>
      <c r="AB18" s="320"/>
      <c r="AC18" s="319"/>
      <c r="AD18" s="320"/>
      <c r="AE18" s="320"/>
      <c r="AF18" s="319"/>
      <c r="AG18" s="320"/>
      <c r="AH18" s="320"/>
      <c r="AI18" s="320"/>
      <c r="AJ18" s="319">
        <f t="shared" si="31"/>
        <v>0</v>
      </c>
      <c r="AK18" s="320"/>
      <c r="AL18" s="320"/>
      <c r="AM18" s="320"/>
    </row>
    <row r="19" outlineLevel="1">
      <c r="A19" s="314"/>
      <c r="B19" s="315"/>
      <c r="C19" s="315"/>
      <c r="D19" s="323" t="s">
        <v>647</v>
      </c>
      <c r="E19" s="317">
        <f t="shared" si="61"/>
        <v>0</v>
      </c>
      <c r="F19" s="318">
        <f t="shared" ref="F19:G19" si="67">I19+L19+O19+R19+U19+X19+AA19+AD19+AK19+AG19</f>
        <v>0</v>
      </c>
      <c r="G19" s="318">
        <f t="shared" si="67"/>
        <v>0</v>
      </c>
      <c r="H19" s="319">
        <f t="shared" ref="H19:H25" si="69">I19+J19</f>
        <v>0</v>
      </c>
      <c r="I19" s="320"/>
      <c r="J19" s="320"/>
      <c r="K19" s="319">
        <f t="shared" ref="K19:K25" si="71">L19+M19</f>
        <v>0</v>
      </c>
      <c r="L19" s="320"/>
      <c r="M19" s="320"/>
      <c r="N19" s="319">
        <f t="shared" ref="N19:N25" si="73">O19+O19</f>
        <v>0</v>
      </c>
      <c r="O19" s="320"/>
      <c r="P19" s="320"/>
      <c r="Q19" s="319">
        <f t="shared" ref="Q19:Q25" si="75">R19+S19</f>
        <v>0</v>
      </c>
      <c r="R19" s="320"/>
      <c r="S19" s="320"/>
      <c r="T19" s="319">
        <f t="shared" ref="T19:T25" si="77">U19+V19</f>
        <v>0</v>
      </c>
      <c r="U19" s="320"/>
      <c r="V19" s="320"/>
      <c r="W19" s="319">
        <f t="shared" ref="W19:W25" si="79">X19+Y19</f>
        <v>0</v>
      </c>
      <c r="X19" s="320"/>
      <c r="Y19" s="320"/>
      <c r="Z19" s="319">
        <f t="shared" ref="Z19:Z25" si="81">AA19+AB19</f>
        <v>0</v>
      </c>
      <c r="AA19" s="320"/>
      <c r="AB19" s="320"/>
      <c r="AC19" s="319">
        <f t="shared" ref="AC19:AC25" si="83">AD19+AE19</f>
        <v>0</v>
      </c>
      <c r="AD19" s="320"/>
      <c r="AE19" s="320"/>
      <c r="AF19" s="319">
        <f t="shared" ref="AF19:AF25" si="85">AG19+AH19</f>
        <v>0</v>
      </c>
      <c r="AG19" s="320"/>
      <c r="AH19" s="320"/>
      <c r="AI19" s="320"/>
      <c r="AJ19" s="319">
        <f t="shared" si="31"/>
        <v>0</v>
      </c>
      <c r="AK19" s="320"/>
      <c r="AL19" s="320"/>
      <c r="AM19" s="320"/>
    </row>
    <row r="20">
      <c r="A20" s="309">
        <v>3.0</v>
      </c>
      <c r="B20" s="310" t="s">
        <v>650</v>
      </c>
      <c r="C20" s="310" t="s">
        <v>651</v>
      </c>
      <c r="D20" s="311"/>
      <c r="E20" s="312">
        <f t="shared" ref="E20:G20" si="68">SUM(E21:E27)</f>
        <v>12.999</v>
      </c>
      <c r="F20" s="312">
        <f t="shared" si="68"/>
        <v>12.999</v>
      </c>
      <c r="G20" s="312">
        <f t="shared" si="68"/>
        <v>0</v>
      </c>
      <c r="H20" s="310">
        <f t="shared" si="69"/>
        <v>0</v>
      </c>
      <c r="I20" s="310">
        <f t="shared" ref="I20:J20" si="70">SUM(I21:I27)</f>
        <v>0</v>
      </c>
      <c r="J20" s="310">
        <f t="shared" si="70"/>
        <v>0</v>
      </c>
      <c r="K20" s="310">
        <f t="shared" si="71"/>
        <v>0</v>
      </c>
      <c r="L20" s="310">
        <f t="shared" ref="L20:M20" si="72">SUM(L21:L27)</f>
        <v>0</v>
      </c>
      <c r="M20" s="310">
        <f t="shared" si="72"/>
        <v>0</v>
      </c>
      <c r="N20" s="310">
        <f t="shared" si="73"/>
        <v>0</v>
      </c>
      <c r="O20" s="310">
        <f t="shared" ref="O20:P20" si="74">SUM(O21:O27)</f>
        <v>0</v>
      </c>
      <c r="P20" s="310">
        <f t="shared" si="74"/>
        <v>0</v>
      </c>
      <c r="Q20" s="310">
        <f t="shared" si="75"/>
        <v>0</v>
      </c>
      <c r="R20" s="310">
        <f t="shared" ref="R20:S20" si="76">SUM(R21:R27)</f>
        <v>0</v>
      </c>
      <c r="S20" s="310">
        <f t="shared" si="76"/>
        <v>0</v>
      </c>
      <c r="T20" s="310">
        <f t="shared" si="77"/>
        <v>0</v>
      </c>
      <c r="U20" s="310">
        <f t="shared" ref="U20:V20" si="78">SUM(U21:U27)</f>
        <v>0</v>
      </c>
      <c r="V20" s="310">
        <f t="shared" si="78"/>
        <v>0</v>
      </c>
      <c r="W20" s="310">
        <f t="shared" si="79"/>
        <v>0</v>
      </c>
      <c r="X20" s="310">
        <f t="shared" ref="X20:Y20" si="80">SUM(X21:X27)</f>
        <v>0</v>
      </c>
      <c r="Y20" s="310">
        <f t="shared" si="80"/>
        <v>0</v>
      </c>
      <c r="Z20" s="310">
        <f t="shared" si="81"/>
        <v>0</v>
      </c>
      <c r="AA20" s="310">
        <f t="shared" ref="AA20:AB20" si="82">SUM(AA21:AA27)</f>
        <v>0</v>
      </c>
      <c r="AB20" s="310">
        <f t="shared" si="82"/>
        <v>0</v>
      </c>
      <c r="AC20" s="310">
        <f t="shared" si="83"/>
        <v>0</v>
      </c>
      <c r="AD20" s="310">
        <f t="shared" ref="AD20:AE20" si="84">SUM(AD21:AD27)</f>
        <v>0</v>
      </c>
      <c r="AE20" s="310">
        <f t="shared" si="84"/>
        <v>0</v>
      </c>
      <c r="AF20" s="310">
        <f t="shared" si="85"/>
        <v>0</v>
      </c>
      <c r="AG20" s="310">
        <f t="shared" ref="AG20:AH20" si="86">SUM(AG21:AG27)</f>
        <v>0</v>
      </c>
      <c r="AH20" s="310">
        <f t="shared" si="86"/>
        <v>0</v>
      </c>
      <c r="AI20" s="310"/>
      <c r="AJ20" s="313">
        <f t="shared" si="31"/>
        <v>12.999</v>
      </c>
      <c r="AK20" s="310">
        <f t="shared" ref="AK20:AL20" si="87">SUM(AK21:AK27)</f>
        <v>12.999</v>
      </c>
      <c r="AL20" s="310">
        <f t="shared" si="87"/>
        <v>0</v>
      </c>
      <c r="AM20" s="310"/>
    </row>
    <row r="21" outlineLevel="1">
      <c r="A21" s="314"/>
      <c r="B21" s="315"/>
      <c r="C21" s="315"/>
      <c r="D21" s="316" t="s">
        <v>640</v>
      </c>
      <c r="E21" s="317">
        <f t="shared" ref="E21:E27" si="89">SUM(F21:G21)</f>
        <v>0</v>
      </c>
      <c r="F21" s="318">
        <f t="shared" ref="F21:G21" si="88">I21+L21+O21+R21+U21+X21+AA21+AD21+AK21+AG21</f>
        <v>0</v>
      </c>
      <c r="G21" s="318">
        <f t="shared" si="88"/>
        <v>0</v>
      </c>
      <c r="H21" s="319">
        <f t="shared" si="69"/>
        <v>0</v>
      </c>
      <c r="I21" s="320"/>
      <c r="J21" s="320"/>
      <c r="K21" s="319">
        <f t="shared" si="71"/>
        <v>0</v>
      </c>
      <c r="L21" s="320"/>
      <c r="M21" s="320"/>
      <c r="N21" s="319">
        <f t="shared" si="73"/>
        <v>0</v>
      </c>
      <c r="O21" s="320"/>
      <c r="P21" s="320"/>
      <c r="Q21" s="319">
        <f t="shared" si="75"/>
        <v>0</v>
      </c>
      <c r="R21" s="320"/>
      <c r="S21" s="320"/>
      <c r="T21" s="319">
        <f t="shared" si="77"/>
        <v>0</v>
      </c>
      <c r="U21" s="320"/>
      <c r="V21" s="320"/>
      <c r="W21" s="319">
        <f t="shared" si="79"/>
        <v>0</v>
      </c>
      <c r="X21" s="320"/>
      <c r="Y21" s="320"/>
      <c r="Z21" s="319">
        <f t="shared" si="81"/>
        <v>0</v>
      </c>
      <c r="AA21" s="320"/>
      <c r="AB21" s="320"/>
      <c r="AC21" s="319">
        <f t="shared" si="83"/>
        <v>0</v>
      </c>
      <c r="AD21" s="320"/>
      <c r="AE21" s="320"/>
      <c r="AF21" s="319">
        <f t="shared" si="85"/>
        <v>0</v>
      </c>
      <c r="AG21" s="320"/>
      <c r="AH21" s="320"/>
      <c r="AI21" s="320"/>
      <c r="AJ21" s="319">
        <f t="shared" si="31"/>
        <v>0</v>
      </c>
      <c r="AK21" s="320"/>
      <c r="AL21" s="320"/>
      <c r="AM21" s="320"/>
    </row>
    <row r="22" outlineLevel="1">
      <c r="A22" s="314"/>
      <c r="B22" s="315"/>
      <c r="C22" s="315"/>
      <c r="D22" s="316" t="s">
        <v>641</v>
      </c>
      <c r="E22" s="317">
        <f t="shared" si="89"/>
        <v>0</v>
      </c>
      <c r="F22" s="318">
        <f t="shared" ref="F22:G22" si="90">I22+L22+O22+R22+U22+X22+AA22+AD22+AK22+AG22</f>
        <v>0</v>
      </c>
      <c r="G22" s="318">
        <f t="shared" si="90"/>
        <v>0</v>
      </c>
      <c r="H22" s="319">
        <f t="shared" si="69"/>
        <v>0</v>
      </c>
      <c r="I22" s="320"/>
      <c r="J22" s="320"/>
      <c r="K22" s="319">
        <f t="shared" si="71"/>
        <v>0</v>
      </c>
      <c r="L22" s="320"/>
      <c r="M22" s="320"/>
      <c r="N22" s="319">
        <f t="shared" si="73"/>
        <v>0</v>
      </c>
      <c r="O22" s="320"/>
      <c r="P22" s="320"/>
      <c r="Q22" s="319">
        <f t="shared" si="75"/>
        <v>0</v>
      </c>
      <c r="R22" s="320"/>
      <c r="S22" s="320"/>
      <c r="T22" s="319">
        <f t="shared" si="77"/>
        <v>0</v>
      </c>
      <c r="U22" s="320"/>
      <c r="V22" s="320"/>
      <c r="W22" s="319">
        <f t="shared" si="79"/>
        <v>0</v>
      </c>
      <c r="X22" s="320"/>
      <c r="Y22" s="320"/>
      <c r="Z22" s="319">
        <f t="shared" si="81"/>
        <v>0</v>
      </c>
      <c r="AA22" s="320"/>
      <c r="AB22" s="320"/>
      <c r="AC22" s="319">
        <f t="shared" si="83"/>
        <v>0</v>
      </c>
      <c r="AD22" s="320"/>
      <c r="AE22" s="320"/>
      <c r="AF22" s="319">
        <f t="shared" si="85"/>
        <v>0</v>
      </c>
      <c r="AG22" s="320"/>
      <c r="AH22" s="320"/>
      <c r="AI22" s="320"/>
      <c r="AJ22" s="319">
        <f t="shared" si="31"/>
        <v>0</v>
      </c>
      <c r="AK22" s="320"/>
      <c r="AL22" s="320"/>
      <c r="AM22" s="320"/>
    </row>
    <row r="23" outlineLevel="1">
      <c r="A23" s="314"/>
      <c r="B23" s="315"/>
      <c r="C23" s="315"/>
      <c r="D23" s="316" t="s">
        <v>642</v>
      </c>
      <c r="E23" s="317">
        <f t="shared" si="89"/>
        <v>12.999</v>
      </c>
      <c r="F23" s="318">
        <f t="shared" ref="F23:G23" si="91">I23+L23+O23+R23+U23+X23+AA23+AD23+AK23+AG23</f>
        <v>12.999</v>
      </c>
      <c r="G23" s="318">
        <f t="shared" si="91"/>
        <v>0</v>
      </c>
      <c r="H23" s="319">
        <f t="shared" si="69"/>
        <v>0</v>
      </c>
      <c r="I23" s="320"/>
      <c r="J23" s="320"/>
      <c r="K23" s="319">
        <f t="shared" si="71"/>
        <v>0</v>
      </c>
      <c r="L23" s="320"/>
      <c r="M23" s="320"/>
      <c r="N23" s="319">
        <f t="shared" si="73"/>
        <v>0</v>
      </c>
      <c r="O23" s="320"/>
      <c r="P23" s="320"/>
      <c r="Q23" s="319">
        <f t="shared" si="75"/>
        <v>0</v>
      </c>
      <c r="R23" s="320"/>
      <c r="S23" s="320"/>
      <c r="T23" s="319">
        <f t="shared" si="77"/>
        <v>0</v>
      </c>
      <c r="U23" s="320"/>
      <c r="V23" s="320"/>
      <c r="W23" s="319">
        <f t="shared" si="79"/>
        <v>0</v>
      </c>
      <c r="X23" s="320"/>
      <c r="Y23" s="320"/>
      <c r="Z23" s="319">
        <f t="shared" si="81"/>
        <v>0</v>
      </c>
      <c r="AA23" s="320"/>
      <c r="AB23" s="320"/>
      <c r="AC23" s="319">
        <f t="shared" si="83"/>
        <v>0</v>
      </c>
      <c r="AD23" s="320"/>
      <c r="AE23" s="320"/>
      <c r="AF23" s="319">
        <f t="shared" si="85"/>
        <v>0</v>
      </c>
      <c r="AG23" s="320"/>
      <c r="AH23" s="320"/>
      <c r="AI23" s="320"/>
      <c r="AJ23" s="319">
        <f t="shared" si="31"/>
        <v>12.999</v>
      </c>
      <c r="AK23" s="321">
        <v>12.999</v>
      </c>
      <c r="AL23" s="320"/>
      <c r="AM23" s="320"/>
    </row>
    <row r="24" outlineLevel="1">
      <c r="A24" s="314"/>
      <c r="B24" s="315"/>
      <c r="C24" s="315"/>
      <c r="D24" s="316" t="s">
        <v>643</v>
      </c>
      <c r="E24" s="317">
        <f t="shared" si="89"/>
        <v>0</v>
      </c>
      <c r="F24" s="318">
        <f t="shared" ref="F24:G24" si="92">I24+L24+O24+R24+U24+X24+AA24+AD24+AK24+AG24</f>
        <v>0</v>
      </c>
      <c r="G24" s="318">
        <f t="shared" si="92"/>
        <v>0</v>
      </c>
      <c r="H24" s="319">
        <f t="shared" si="69"/>
        <v>0</v>
      </c>
      <c r="I24" s="320"/>
      <c r="J24" s="320"/>
      <c r="K24" s="319">
        <f t="shared" si="71"/>
        <v>0</v>
      </c>
      <c r="L24" s="320"/>
      <c r="M24" s="320"/>
      <c r="N24" s="319">
        <f t="shared" si="73"/>
        <v>0</v>
      </c>
      <c r="O24" s="320"/>
      <c r="P24" s="320"/>
      <c r="Q24" s="319">
        <f t="shared" si="75"/>
        <v>0</v>
      </c>
      <c r="R24" s="320"/>
      <c r="S24" s="320"/>
      <c r="T24" s="319">
        <f t="shared" si="77"/>
        <v>0</v>
      </c>
      <c r="U24" s="320"/>
      <c r="V24" s="320"/>
      <c r="W24" s="319">
        <f t="shared" si="79"/>
        <v>0</v>
      </c>
      <c r="X24" s="320"/>
      <c r="Y24" s="320"/>
      <c r="Z24" s="319">
        <f t="shared" si="81"/>
        <v>0</v>
      </c>
      <c r="AA24" s="320"/>
      <c r="AB24" s="320"/>
      <c r="AC24" s="319">
        <f t="shared" si="83"/>
        <v>0</v>
      </c>
      <c r="AD24" s="320"/>
      <c r="AE24" s="320"/>
      <c r="AF24" s="319">
        <f t="shared" si="85"/>
        <v>0</v>
      </c>
      <c r="AG24" s="320"/>
      <c r="AH24" s="320"/>
      <c r="AI24" s="320"/>
      <c r="AJ24" s="319">
        <f t="shared" si="31"/>
        <v>0</v>
      </c>
      <c r="AK24" s="320"/>
      <c r="AL24" s="320"/>
      <c r="AM24" s="320"/>
    </row>
    <row r="25" outlineLevel="1">
      <c r="A25" s="314"/>
      <c r="B25" s="315"/>
      <c r="C25" s="315"/>
      <c r="D25" s="316" t="s">
        <v>644</v>
      </c>
      <c r="E25" s="317">
        <f t="shared" si="89"/>
        <v>0</v>
      </c>
      <c r="F25" s="318">
        <f t="shared" ref="F25:G25" si="93">I25+L25+O25+R25+U25+X25+AA25+AD25+AK25+AG25</f>
        <v>0</v>
      </c>
      <c r="G25" s="318">
        <f t="shared" si="93"/>
        <v>0</v>
      </c>
      <c r="H25" s="319">
        <f t="shared" si="69"/>
        <v>0</v>
      </c>
      <c r="I25" s="320"/>
      <c r="J25" s="320"/>
      <c r="K25" s="319">
        <f t="shared" si="71"/>
        <v>0</v>
      </c>
      <c r="L25" s="320"/>
      <c r="M25" s="320"/>
      <c r="N25" s="319">
        <f t="shared" si="73"/>
        <v>0</v>
      </c>
      <c r="O25" s="320"/>
      <c r="P25" s="320"/>
      <c r="Q25" s="319">
        <f t="shared" si="75"/>
        <v>0</v>
      </c>
      <c r="R25" s="320"/>
      <c r="S25" s="320"/>
      <c r="T25" s="319">
        <f t="shared" si="77"/>
        <v>0</v>
      </c>
      <c r="U25" s="320"/>
      <c r="V25" s="320"/>
      <c r="W25" s="319">
        <f t="shared" si="79"/>
        <v>0</v>
      </c>
      <c r="X25" s="320"/>
      <c r="Y25" s="320"/>
      <c r="Z25" s="319">
        <f t="shared" si="81"/>
        <v>0</v>
      </c>
      <c r="AA25" s="320"/>
      <c r="AB25" s="320"/>
      <c r="AC25" s="319">
        <f t="shared" si="83"/>
        <v>0</v>
      </c>
      <c r="AD25" s="320"/>
      <c r="AE25" s="320"/>
      <c r="AF25" s="319">
        <f t="shared" si="85"/>
        <v>0</v>
      </c>
      <c r="AG25" s="320"/>
      <c r="AH25" s="320"/>
      <c r="AI25" s="320"/>
      <c r="AJ25" s="319">
        <f t="shared" si="31"/>
        <v>0</v>
      </c>
      <c r="AK25" s="320"/>
      <c r="AL25" s="320"/>
      <c r="AM25" s="320"/>
    </row>
    <row r="26" outlineLevel="1">
      <c r="A26" s="314"/>
      <c r="B26" s="315"/>
      <c r="C26" s="315"/>
      <c r="D26" s="323" t="s">
        <v>645</v>
      </c>
      <c r="E26" s="317">
        <f t="shared" si="89"/>
        <v>0</v>
      </c>
      <c r="F26" s="318">
        <f t="shared" ref="F26:G26" si="94">I26+L26+O26+R26+U26+X26+AA26+AD26+AK26+AG26</f>
        <v>0</v>
      </c>
      <c r="G26" s="318">
        <f t="shared" si="94"/>
        <v>0</v>
      </c>
      <c r="H26" s="319"/>
      <c r="I26" s="320"/>
      <c r="J26" s="320"/>
      <c r="K26" s="319"/>
      <c r="L26" s="320"/>
      <c r="M26" s="320"/>
      <c r="N26" s="319"/>
      <c r="O26" s="320"/>
      <c r="P26" s="320"/>
      <c r="Q26" s="319"/>
      <c r="R26" s="320"/>
      <c r="S26" s="320"/>
      <c r="T26" s="319"/>
      <c r="U26" s="320"/>
      <c r="V26" s="320"/>
      <c r="W26" s="319"/>
      <c r="X26" s="320"/>
      <c r="Y26" s="320"/>
      <c r="Z26" s="319"/>
      <c r="AA26" s="320"/>
      <c r="AB26" s="320"/>
      <c r="AC26" s="319"/>
      <c r="AD26" s="320"/>
      <c r="AE26" s="320"/>
      <c r="AF26" s="319"/>
      <c r="AG26" s="320"/>
      <c r="AH26" s="320"/>
      <c r="AI26" s="320"/>
      <c r="AJ26" s="319">
        <f t="shared" si="31"/>
        <v>0</v>
      </c>
      <c r="AK26" s="320"/>
      <c r="AL26" s="320"/>
      <c r="AM26" s="320"/>
    </row>
    <row r="27" outlineLevel="1">
      <c r="A27" s="314"/>
      <c r="B27" s="315"/>
      <c r="C27" s="315"/>
      <c r="D27" s="323" t="s">
        <v>647</v>
      </c>
      <c r="E27" s="317">
        <f t="shared" si="89"/>
        <v>0</v>
      </c>
      <c r="F27" s="318">
        <f t="shared" ref="F27:G27" si="95">I27+L27+O27+R27+U27+X27+AA27+AD27+AK27+AG27</f>
        <v>0</v>
      </c>
      <c r="G27" s="318">
        <f t="shared" si="95"/>
        <v>0</v>
      </c>
      <c r="H27" s="319">
        <f t="shared" ref="H27:H33" si="97">I27+J27</f>
        <v>0</v>
      </c>
      <c r="I27" s="320"/>
      <c r="J27" s="320"/>
      <c r="K27" s="319">
        <f t="shared" ref="K27:K33" si="99">L27+M27</f>
        <v>0</v>
      </c>
      <c r="L27" s="320"/>
      <c r="M27" s="320"/>
      <c r="N27" s="319">
        <f t="shared" ref="N27:N33" si="101">O27+O27</f>
        <v>0</v>
      </c>
      <c r="O27" s="320"/>
      <c r="P27" s="320"/>
      <c r="Q27" s="319">
        <f t="shared" ref="Q27:Q33" si="103">R27+S27</f>
        <v>0</v>
      </c>
      <c r="R27" s="320"/>
      <c r="S27" s="320"/>
      <c r="T27" s="319">
        <f t="shared" ref="T27:T33" si="105">U27+V27</f>
        <v>0</v>
      </c>
      <c r="U27" s="320"/>
      <c r="V27" s="320"/>
      <c r="W27" s="319">
        <f t="shared" ref="W27:W33" si="107">X27+Y27</f>
        <v>0</v>
      </c>
      <c r="X27" s="320"/>
      <c r="Y27" s="320"/>
      <c r="Z27" s="319">
        <f t="shared" ref="Z27:Z33" si="109">AA27+AB27</f>
        <v>0</v>
      </c>
      <c r="AA27" s="320"/>
      <c r="AB27" s="320"/>
      <c r="AC27" s="319">
        <f t="shared" ref="AC27:AC33" si="111">AD27+AE27</f>
        <v>0</v>
      </c>
      <c r="AD27" s="320"/>
      <c r="AE27" s="320"/>
      <c r="AF27" s="319">
        <f t="shared" ref="AF27:AF33" si="113">AG27+AH27</f>
        <v>0</v>
      </c>
      <c r="AG27" s="320"/>
      <c r="AH27" s="320"/>
      <c r="AI27" s="320"/>
      <c r="AJ27" s="319">
        <f t="shared" si="31"/>
        <v>0</v>
      </c>
      <c r="AK27" s="320"/>
      <c r="AL27" s="320"/>
      <c r="AM27" s="320"/>
    </row>
    <row r="28">
      <c r="A28" s="309">
        <v>4.0</v>
      </c>
      <c r="B28" s="310" t="s">
        <v>652</v>
      </c>
      <c r="C28" s="310" t="s">
        <v>653</v>
      </c>
      <c r="D28" s="311"/>
      <c r="E28" s="312">
        <f t="shared" ref="E28:G28" si="96">SUM(E29:E35)</f>
        <v>112.7344</v>
      </c>
      <c r="F28" s="312">
        <f t="shared" si="96"/>
        <v>112.7344</v>
      </c>
      <c r="G28" s="312">
        <f t="shared" si="96"/>
        <v>0</v>
      </c>
      <c r="H28" s="310">
        <f t="shared" si="97"/>
        <v>0</v>
      </c>
      <c r="I28" s="310">
        <f t="shared" ref="I28:J28" si="98">SUM(I29:I35)</f>
        <v>0</v>
      </c>
      <c r="J28" s="310">
        <f t="shared" si="98"/>
        <v>0</v>
      </c>
      <c r="K28" s="310">
        <f t="shared" si="99"/>
        <v>69.7768</v>
      </c>
      <c r="L28" s="310">
        <f t="shared" ref="L28:M28" si="100">SUM(L29:L35)</f>
        <v>69.7768</v>
      </c>
      <c r="M28" s="310">
        <f t="shared" si="100"/>
        <v>0</v>
      </c>
      <c r="N28" s="310">
        <f t="shared" si="101"/>
        <v>0</v>
      </c>
      <c r="O28" s="310">
        <f t="shared" ref="O28:P28" si="102">SUM(O29:O35)</f>
        <v>0</v>
      </c>
      <c r="P28" s="310">
        <f t="shared" si="102"/>
        <v>0</v>
      </c>
      <c r="Q28" s="310">
        <f t="shared" si="103"/>
        <v>0</v>
      </c>
      <c r="R28" s="310">
        <f t="shared" ref="R28:S28" si="104">SUM(R29:R35)</f>
        <v>0</v>
      </c>
      <c r="S28" s="310">
        <f t="shared" si="104"/>
        <v>0</v>
      </c>
      <c r="T28" s="310">
        <f t="shared" si="105"/>
        <v>0</v>
      </c>
      <c r="U28" s="310">
        <f t="shared" ref="U28:V28" si="106">SUM(U29:U35)</f>
        <v>0</v>
      </c>
      <c r="V28" s="310">
        <f t="shared" si="106"/>
        <v>0</v>
      </c>
      <c r="W28" s="310">
        <f t="shared" si="107"/>
        <v>0</v>
      </c>
      <c r="X28" s="310">
        <f t="shared" ref="X28:Y28" si="108">SUM(X29:X35)</f>
        <v>0</v>
      </c>
      <c r="Y28" s="310">
        <f t="shared" si="108"/>
        <v>0</v>
      </c>
      <c r="Z28" s="310">
        <f t="shared" si="109"/>
        <v>0</v>
      </c>
      <c r="AA28" s="310">
        <f t="shared" ref="AA28:AB28" si="110">SUM(AA29:AA35)</f>
        <v>0</v>
      </c>
      <c r="AB28" s="310">
        <f t="shared" si="110"/>
        <v>0</v>
      </c>
      <c r="AC28" s="310">
        <f t="shared" si="111"/>
        <v>0</v>
      </c>
      <c r="AD28" s="310">
        <f t="shared" ref="AD28:AE28" si="112">SUM(AD29:AD35)</f>
        <v>0</v>
      </c>
      <c r="AE28" s="310">
        <f t="shared" si="112"/>
        <v>0</v>
      </c>
      <c r="AF28" s="310">
        <f t="shared" si="113"/>
        <v>0</v>
      </c>
      <c r="AG28" s="310">
        <f t="shared" ref="AG28:AH28" si="114">SUM(AG29:AG35)</f>
        <v>0</v>
      </c>
      <c r="AH28" s="310">
        <f t="shared" si="114"/>
        <v>0</v>
      </c>
      <c r="AI28" s="310"/>
      <c r="AJ28" s="313">
        <f t="shared" si="31"/>
        <v>42.9576</v>
      </c>
      <c r="AK28" s="310">
        <f t="shared" ref="AK28:AL28" si="115">SUM(AK29:AK35)</f>
        <v>42.9576</v>
      </c>
      <c r="AL28" s="310">
        <f t="shared" si="115"/>
        <v>0</v>
      </c>
      <c r="AM28" s="310"/>
    </row>
    <row r="29" outlineLevel="1">
      <c r="A29" s="314"/>
      <c r="B29" s="315"/>
      <c r="C29" s="315"/>
      <c r="D29" s="316" t="s">
        <v>640</v>
      </c>
      <c r="E29" s="317">
        <f t="shared" ref="E29:E35" si="117">SUM(F29:G29)</f>
        <v>0</v>
      </c>
      <c r="F29" s="318">
        <f t="shared" ref="F29:G29" si="116">I29+L29+O29+R29+U29+X29+AA29+AD29+AK29+AG29</f>
        <v>0</v>
      </c>
      <c r="G29" s="318">
        <f t="shared" si="116"/>
        <v>0</v>
      </c>
      <c r="H29" s="319">
        <f t="shared" si="97"/>
        <v>0</v>
      </c>
      <c r="I29" s="320"/>
      <c r="J29" s="320"/>
      <c r="K29" s="319">
        <f t="shared" si="99"/>
        <v>0</v>
      </c>
      <c r="L29" s="320"/>
      <c r="M29" s="320"/>
      <c r="N29" s="319">
        <f t="shared" si="101"/>
        <v>0</v>
      </c>
      <c r="O29" s="320"/>
      <c r="P29" s="320"/>
      <c r="Q29" s="319">
        <f t="shared" si="103"/>
        <v>0</v>
      </c>
      <c r="R29" s="320"/>
      <c r="S29" s="320"/>
      <c r="T29" s="319">
        <f t="shared" si="105"/>
        <v>0</v>
      </c>
      <c r="U29" s="320"/>
      <c r="V29" s="320"/>
      <c r="W29" s="319">
        <f t="shared" si="107"/>
        <v>0</v>
      </c>
      <c r="X29" s="320"/>
      <c r="Y29" s="320"/>
      <c r="Z29" s="319">
        <f t="shared" si="109"/>
        <v>0</v>
      </c>
      <c r="AA29" s="320"/>
      <c r="AB29" s="320"/>
      <c r="AC29" s="319">
        <f t="shared" si="111"/>
        <v>0</v>
      </c>
      <c r="AD29" s="320"/>
      <c r="AE29" s="320"/>
      <c r="AF29" s="319">
        <f t="shared" si="113"/>
        <v>0</v>
      </c>
      <c r="AG29" s="320"/>
      <c r="AH29" s="320"/>
      <c r="AI29" s="320"/>
      <c r="AJ29" s="319">
        <f t="shared" si="31"/>
        <v>0</v>
      </c>
      <c r="AK29" s="320"/>
      <c r="AL29" s="320"/>
      <c r="AM29" s="320"/>
    </row>
    <row r="30" outlineLevel="1">
      <c r="A30" s="314"/>
      <c r="B30" s="315"/>
      <c r="C30" s="315"/>
      <c r="D30" s="316" t="s">
        <v>641</v>
      </c>
      <c r="E30" s="317">
        <f t="shared" si="117"/>
        <v>14.982</v>
      </c>
      <c r="F30" s="318">
        <f t="shared" ref="F30:G30" si="118">I30+L30+O30+R30+U30+X30+AA30+AD30+AK30+AG30</f>
        <v>14.982</v>
      </c>
      <c r="G30" s="318">
        <f t="shared" si="118"/>
        <v>0</v>
      </c>
      <c r="H30" s="319">
        <f t="shared" si="97"/>
        <v>0</v>
      </c>
      <c r="I30" s="320"/>
      <c r="J30" s="320"/>
      <c r="K30" s="319">
        <f t="shared" si="99"/>
        <v>0</v>
      </c>
      <c r="L30" s="320"/>
      <c r="M30" s="320"/>
      <c r="N30" s="319">
        <f t="shared" si="101"/>
        <v>0</v>
      </c>
      <c r="O30" s="320"/>
      <c r="P30" s="320"/>
      <c r="Q30" s="319">
        <f t="shared" si="103"/>
        <v>0</v>
      </c>
      <c r="R30" s="320"/>
      <c r="S30" s="320"/>
      <c r="T30" s="319">
        <f t="shared" si="105"/>
        <v>0</v>
      </c>
      <c r="U30" s="320"/>
      <c r="V30" s="320"/>
      <c r="W30" s="319">
        <f t="shared" si="107"/>
        <v>0</v>
      </c>
      <c r="X30" s="320"/>
      <c r="Y30" s="320"/>
      <c r="Z30" s="319">
        <f t="shared" si="109"/>
        <v>0</v>
      </c>
      <c r="AA30" s="320"/>
      <c r="AB30" s="320"/>
      <c r="AC30" s="319">
        <f t="shared" si="111"/>
        <v>0</v>
      </c>
      <c r="AD30" s="320"/>
      <c r="AE30" s="320"/>
      <c r="AF30" s="319">
        <f t="shared" si="113"/>
        <v>0</v>
      </c>
      <c r="AG30" s="320"/>
      <c r="AH30" s="320"/>
      <c r="AI30" s="320"/>
      <c r="AJ30" s="319">
        <f t="shared" si="31"/>
        <v>14.982</v>
      </c>
      <c r="AK30" s="321">
        <v>14.982</v>
      </c>
      <c r="AL30" s="320"/>
      <c r="AM30" s="320"/>
    </row>
    <row r="31" outlineLevel="1">
      <c r="A31" s="314"/>
      <c r="B31" s="315"/>
      <c r="C31" s="315"/>
      <c r="D31" s="316" t="s">
        <v>642</v>
      </c>
      <c r="E31" s="317">
        <f t="shared" si="117"/>
        <v>82.7764</v>
      </c>
      <c r="F31" s="318">
        <f t="shared" ref="F31:G31" si="119">I31+L31+O31+R31+U31+X31+AA31+AD31+AK31+AG31</f>
        <v>82.7764</v>
      </c>
      <c r="G31" s="318">
        <f t="shared" si="119"/>
        <v>0</v>
      </c>
      <c r="H31" s="319">
        <f t="shared" si="97"/>
        <v>0</v>
      </c>
      <c r="I31" s="320"/>
      <c r="J31" s="320"/>
      <c r="K31" s="322">
        <f t="shared" si="99"/>
        <v>69.7768</v>
      </c>
      <c r="L31" s="321">
        <v>69.7768</v>
      </c>
      <c r="M31" s="320"/>
      <c r="N31" s="319">
        <f t="shared" si="101"/>
        <v>0</v>
      </c>
      <c r="O31" s="320"/>
      <c r="P31" s="320"/>
      <c r="Q31" s="319">
        <f t="shared" si="103"/>
        <v>0</v>
      </c>
      <c r="R31" s="320"/>
      <c r="S31" s="320"/>
      <c r="T31" s="319">
        <f t="shared" si="105"/>
        <v>0</v>
      </c>
      <c r="U31" s="320"/>
      <c r="V31" s="320"/>
      <c r="W31" s="319">
        <f t="shared" si="107"/>
        <v>0</v>
      </c>
      <c r="X31" s="320"/>
      <c r="Y31" s="320"/>
      <c r="Z31" s="319">
        <f t="shared" si="109"/>
        <v>0</v>
      </c>
      <c r="AA31" s="320"/>
      <c r="AB31" s="320"/>
      <c r="AC31" s="319">
        <f t="shared" si="111"/>
        <v>0</v>
      </c>
      <c r="AD31" s="320"/>
      <c r="AE31" s="320"/>
      <c r="AF31" s="319">
        <f t="shared" si="113"/>
        <v>0</v>
      </c>
      <c r="AG31" s="320"/>
      <c r="AH31" s="320"/>
      <c r="AI31" s="320"/>
      <c r="AJ31" s="319">
        <f t="shared" si="31"/>
        <v>12.9996</v>
      </c>
      <c r="AK31" s="321">
        <v>12.9996</v>
      </c>
      <c r="AL31" s="320"/>
      <c r="AM31" s="320"/>
    </row>
    <row r="32" outlineLevel="1">
      <c r="A32" s="314"/>
      <c r="B32" s="315"/>
      <c r="C32" s="315"/>
      <c r="D32" s="316" t="s">
        <v>643</v>
      </c>
      <c r="E32" s="317">
        <f t="shared" si="117"/>
        <v>14.976</v>
      </c>
      <c r="F32" s="318">
        <f t="shared" ref="F32:G32" si="120">I32+L32+O32+R32+U32+X32+AA32+AD32+AK32+AG32</f>
        <v>14.976</v>
      </c>
      <c r="G32" s="318">
        <f t="shared" si="120"/>
        <v>0</v>
      </c>
      <c r="H32" s="319">
        <f t="shared" si="97"/>
        <v>0</v>
      </c>
      <c r="I32" s="320"/>
      <c r="J32" s="320"/>
      <c r="K32" s="319">
        <f t="shared" si="99"/>
        <v>0</v>
      </c>
      <c r="L32" s="320"/>
      <c r="M32" s="320"/>
      <c r="N32" s="319">
        <f t="shared" si="101"/>
        <v>0</v>
      </c>
      <c r="O32" s="320"/>
      <c r="P32" s="320"/>
      <c r="Q32" s="319">
        <f t="shared" si="103"/>
        <v>0</v>
      </c>
      <c r="R32" s="320"/>
      <c r="S32" s="320"/>
      <c r="T32" s="319">
        <f t="shared" si="105"/>
        <v>0</v>
      </c>
      <c r="U32" s="320"/>
      <c r="V32" s="320"/>
      <c r="W32" s="319">
        <f t="shared" si="107"/>
        <v>0</v>
      </c>
      <c r="X32" s="320"/>
      <c r="Y32" s="320"/>
      <c r="Z32" s="319">
        <f t="shared" si="109"/>
        <v>0</v>
      </c>
      <c r="AA32" s="320"/>
      <c r="AB32" s="320"/>
      <c r="AC32" s="319">
        <f t="shared" si="111"/>
        <v>0</v>
      </c>
      <c r="AD32" s="320"/>
      <c r="AE32" s="320"/>
      <c r="AF32" s="319">
        <f t="shared" si="113"/>
        <v>0</v>
      </c>
      <c r="AG32" s="320"/>
      <c r="AH32" s="320"/>
      <c r="AI32" s="320"/>
      <c r="AJ32" s="319">
        <f t="shared" si="31"/>
        <v>14.976</v>
      </c>
      <c r="AK32" s="321">
        <v>14.976</v>
      </c>
      <c r="AL32" s="320"/>
      <c r="AM32" s="320"/>
    </row>
    <row r="33" outlineLevel="1">
      <c r="A33" s="314"/>
      <c r="B33" s="315"/>
      <c r="C33" s="315"/>
      <c r="D33" s="316" t="s">
        <v>644</v>
      </c>
      <c r="E33" s="317">
        <f t="shared" si="117"/>
        <v>0</v>
      </c>
      <c r="F33" s="318">
        <f t="shared" ref="F33:G33" si="121">I33+L33+O33+R33+U33+X33+AA33+AD33+AK33+AG33</f>
        <v>0</v>
      </c>
      <c r="G33" s="318">
        <f t="shared" si="121"/>
        <v>0</v>
      </c>
      <c r="H33" s="319">
        <f t="shared" si="97"/>
        <v>0</v>
      </c>
      <c r="I33" s="320"/>
      <c r="J33" s="320"/>
      <c r="K33" s="319">
        <f t="shared" si="99"/>
        <v>0</v>
      </c>
      <c r="L33" s="320"/>
      <c r="M33" s="320"/>
      <c r="N33" s="319">
        <f t="shared" si="101"/>
        <v>0</v>
      </c>
      <c r="O33" s="320"/>
      <c r="P33" s="320"/>
      <c r="Q33" s="319">
        <f t="shared" si="103"/>
        <v>0</v>
      </c>
      <c r="R33" s="320"/>
      <c r="S33" s="320"/>
      <c r="T33" s="319">
        <f t="shared" si="105"/>
        <v>0</v>
      </c>
      <c r="U33" s="320"/>
      <c r="V33" s="320"/>
      <c r="W33" s="319">
        <f t="shared" si="107"/>
        <v>0</v>
      </c>
      <c r="X33" s="320"/>
      <c r="Y33" s="320"/>
      <c r="Z33" s="319">
        <f t="shared" si="109"/>
        <v>0</v>
      </c>
      <c r="AA33" s="320"/>
      <c r="AB33" s="320"/>
      <c r="AC33" s="319">
        <f t="shared" si="111"/>
        <v>0</v>
      </c>
      <c r="AD33" s="320"/>
      <c r="AE33" s="320"/>
      <c r="AF33" s="319">
        <f t="shared" si="113"/>
        <v>0</v>
      </c>
      <c r="AG33" s="320"/>
      <c r="AH33" s="320"/>
      <c r="AI33" s="320"/>
      <c r="AJ33" s="319">
        <f t="shared" si="31"/>
        <v>0</v>
      </c>
      <c r="AK33" s="320"/>
      <c r="AL33" s="320"/>
      <c r="AM33" s="320"/>
    </row>
    <row r="34" outlineLevel="1">
      <c r="A34" s="314"/>
      <c r="B34" s="315"/>
      <c r="C34" s="315"/>
      <c r="D34" s="323" t="s">
        <v>645</v>
      </c>
      <c r="E34" s="317">
        <f t="shared" si="117"/>
        <v>0</v>
      </c>
      <c r="F34" s="318">
        <f t="shared" ref="F34:G34" si="122">I34+L34+O34+R34+U34+X34+AA34+AD34+AK34+AG34</f>
        <v>0</v>
      </c>
      <c r="G34" s="318">
        <f t="shared" si="122"/>
        <v>0</v>
      </c>
      <c r="H34" s="319"/>
      <c r="I34" s="320"/>
      <c r="J34" s="320"/>
      <c r="K34" s="319"/>
      <c r="L34" s="320"/>
      <c r="M34" s="320"/>
      <c r="N34" s="319"/>
      <c r="O34" s="320"/>
      <c r="P34" s="320"/>
      <c r="Q34" s="319"/>
      <c r="R34" s="320"/>
      <c r="S34" s="320"/>
      <c r="T34" s="319"/>
      <c r="U34" s="320"/>
      <c r="V34" s="320"/>
      <c r="W34" s="319"/>
      <c r="X34" s="320"/>
      <c r="Y34" s="320"/>
      <c r="Z34" s="319"/>
      <c r="AA34" s="320"/>
      <c r="AB34" s="320"/>
      <c r="AC34" s="319"/>
      <c r="AD34" s="320"/>
      <c r="AE34" s="320"/>
      <c r="AF34" s="319"/>
      <c r="AG34" s="320"/>
      <c r="AH34" s="320"/>
      <c r="AI34" s="320"/>
      <c r="AJ34" s="319">
        <f t="shared" si="31"/>
        <v>0</v>
      </c>
      <c r="AK34" s="320"/>
      <c r="AL34" s="320"/>
      <c r="AM34" s="320"/>
    </row>
    <row r="35" outlineLevel="1">
      <c r="A35" s="314"/>
      <c r="B35" s="315"/>
      <c r="C35" s="315"/>
      <c r="D35" s="323" t="s">
        <v>647</v>
      </c>
      <c r="E35" s="317">
        <f t="shared" si="117"/>
        <v>0</v>
      </c>
      <c r="F35" s="318">
        <f t="shared" ref="F35:G35" si="123">I35+L35+O35+R35+U35+X35+AA35+AD35+AK35+AG35</f>
        <v>0</v>
      </c>
      <c r="G35" s="318">
        <f t="shared" si="123"/>
        <v>0</v>
      </c>
      <c r="H35" s="319">
        <f t="shared" ref="H35:H41" si="125">I35+J35</f>
        <v>0</v>
      </c>
      <c r="I35" s="320"/>
      <c r="J35" s="320"/>
      <c r="K35" s="319">
        <f t="shared" ref="K35:K41" si="127">L35+M35</f>
        <v>0</v>
      </c>
      <c r="L35" s="320"/>
      <c r="M35" s="320"/>
      <c r="N35" s="319">
        <f t="shared" ref="N35:N41" si="129">O35+O35</f>
        <v>0</v>
      </c>
      <c r="O35" s="320"/>
      <c r="P35" s="320"/>
      <c r="Q35" s="319">
        <f t="shared" ref="Q35:Q41" si="131">R35+S35</f>
        <v>0</v>
      </c>
      <c r="R35" s="320"/>
      <c r="S35" s="320"/>
      <c r="T35" s="319">
        <f t="shared" ref="T35:T41" si="133">U35+V35</f>
        <v>0</v>
      </c>
      <c r="U35" s="320"/>
      <c r="V35" s="320"/>
      <c r="W35" s="319">
        <f t="shared" ref="W35:W41" si="135">X35+Y35</f>
        <v>0</v>
      </c>
      <c r="X35" s="320"/>
      <c r="Y35" s="320"/>
      <c r="Z35" s="319">
        <f t="shared" ref="Z35:Z41" si="137">AA35+AB35</f>
        <v>0</v>
      </c>
      <c r="AA35" s="320"/>
      <c r="AB35" s="320"/>
      <c r="AC35" s="319">
        <f t="shared" ref="AC35:AC41" si="139">AD35+AE35</f>
        <v>0</v>
      </c>
      <c r="AD35" s="320"/>
      <c r="AE35" s="320"/>
      <c r="AF35" s="319">
        <f t="shared" ref="AF35:AF42" si="141">AG35+AH35</f>
        <v>0</v>
      </c>
      <c r="AG35" s="320"/>
      <c r="AH35" s="320"/>
      <c r="AI35" s="320"/>
      <c r="AJ35" s="319">
        <f t="shared" si="31"/>
        <v>0</v>
      </c>
      <c r="AK35" s="320"/>
      <c r="AL35" s="320"/>
      <c r="AM35" s="320"/>
    </row>
    <row r="36">
      <c r="A36" s="309">
        <v>5.0</v>
      </c>
      <c r="B36" s="310" t="s">
        <v>654</v>
      </c>
      <c r="C36" s="310" t="s">
        <v>655</v>
      </c>
      <c r="D36" s="311"/>
      <c r="E36" s="312">
        <f t="shared" ref="E36:G36" si="124">SUM(E37:E43)</f>
        <v>984.4</v>
      </c>
      <c r="F36" s="312">
        <f t="shared" si="124"/>
        <v>236</v>
      </c>
      <c r="G36" s="312">
        <f t="shared" si="124"/>
        <v>748.4</v>
      </c>
      <c r="H36" s="310">
        <f t="shared" si="125"/>
        <v>0</v>
      </c>
      <c r="I36" s="310">
        <f t="shared" ref="I36:J36" si="126">SUM(I37:I43)</f>
        <v>0</v>
      </c>
      <c r="J36" s="310">
        <f t="shared" si="126"/>
        <v>0</v>
      </c>
      <c r="K36" s="310">
        <f t="shared" si="127"/>
        <v>0</v>
      </c>
      <c r="L36" s="310">
        <f t="shared" ref="L36:M36" si="128">SUM(L37:L43)</f>
        <v>0</v>
      </c>
      <c r="M36" s="310">
        <f t="shared" si="128"/>
        <v>0</v>
      </c>
      <c r="N36" s="310">
        <f t="shared" si="129"/>
        <v>0</v>
      </c>
      <c r="O36" s="310">
        <f t="shared" ref="O36:P36" si="130">SUM(O37:O43)</f>
        <v>0</v>
      </c>
      <c r="P36" s="310">
        <f t="shared" si="130"/>
        <v>0</v>
      </c>
      <c r="Q36" s="310">
        <f t="shared" si="131"/>
        <v>155</v>
      </c>
      <c r="R36" s="310">
        <f t="shared" ref="R36:S36" si="132">SUM(R37:R43)</f>
        <v>155</v>
      </c>
      <c r="S36" s="310">
        <f t="shared" si="132"/>
        <v>0</v>
      </c>
      <c r="T36" s="310">
        <f t="shared" si="133"/>
        <v>0</v>
      </c>
      <c r="U36" s="310">
        <f t="shared" ref="U36:V36" si="134">SUM(U37:U43)</f>
        <v>0</v>
      </c>
      <c r="V36" s="310">
        <f t="shared" si="134"/>
        <v>0</v>
      </c>
      <c r="W36" s="310">
        <f t="shared" si="135"/>
        <v>0</v>
      </c>
      <c r="X36" s="310">
        <f t="shared" ref="X36:Y36" si="136">SUM(X37:X43)</f>
        <v>0</v>
      </c>
      <c r="Y36" s="310">
        <f t="shared" si="136"/>
        <v>0</v>
      </c>
      <c r="Z36" s="310">
        <f t="shared" si="137"/>
        <v>0</v>
      </c>
      <c r="AA36" s="310">
        <f t="shared" ref="AA36:AB36" si="138">SUM(AA37:AA43)</f>
        <v>0</v>
      </c>
      <c r="AB36" s="310">
        <f t="shared" si="138"/>
        <v>0</v>
      </c>
      <c r="AC36" s="310">
        <f t="shared" si="139"/>
        <v>0</v>
      </c>
      <c r="AD36" s="310">
        <f t="shared" ref="AD36:AE36" si="140">SUM(AD37:AD43)</f>
        <v>0</v>
      </c>
      <c r="AE36" s="310">
        <f t="shared" si="140"/>
        <v>0</v>
      </c>
      <c r="AF36" s="310">
        <f t="shared" si="141"/>
        <v>298.3</v>
      </c>
      <c r="AG36" s="310">
        <f t="shared" ref="AG36:AH36" si="142">SUM(AG37:AG43)</f>
        <v>81</v>
      </c>
      <c r="AH36" s="310">
        <f t="shared" si="142"/>
        <v>217.3</v>
      </c>
      <c r="AI36" s="310"/>
      <c r="AJ36" s="313">
        <f t="shared" si="31"/>
        <v>531.1</v>
      </c>
      <c r="AK36" s="310">
        <f t="shared" ref="AK36:AL36" si="143">SUM(AK37:AK43)</f>
        <v>0</v>
      </c>
      <c r="AL36" s="310">
        <f t="shared" si="143"/>
        <v>531.1</v>
      </c>
      <c r="AM36" s="310"/>
    </row>
    <row r="37" outlineLevel="1">
      <c r="A37" s="314"/>
      <c r="B37" s="315"/>
      <c r="C37" s="315"/>
      <c r="D37" s="316" t="s">
        <v>640</v>
      </c>
      <c r="E37" s="317">
        <f t="shared" ref="E37:E43" si="145">SUM(F37:G37)</f>
        <v>6</v>
      </c>
      <c r="F37" s="318">
        <f t="shared" ref="F37:G37" si="144">I37+L37+O37+R37+U37+X37+AA37+AD37+AK37+AG37</f>
        <v>0</v>
      </c>
      <c r="G37" s="318">
        <f t="shared" si="144"/>
        <v>6</v>
      </c>
      <c r="H37" s="319">
        <f t="shared" si="125"/>
        <v>0</v>
      </c>
      <c r="I37" s="320"/>
      <c r="J37" s="320"/>
      <c r="K37" s="319">
        <f t="shared" si="127"/>
        <v>0</v>
      </c>
      <c r="L37" s="320"/>
      <c r="M37" s="320"/>
      <c r="N37" s="319">
        <f t="shared" si="129"/>
        <v>0</v>
      </c>
      <c r="O37" s="320"/>
      <c r="P37" s="320"/>
      <c r="Q37" s="319">
        <f t="shared" si="131"/>
        <v>0</v>
      </c>
      <c r="R37" s="320"/>
      <c r="S37" s="320"/>
      <c r="T37" s="319">
        <f t="shared" si="133"/>
        <v>0</v>
      </c>
      <c r="U37" s="320"/>
      <c r="V37" s="320"/>
      <c r="W37" s="319">
        <f t="shared" si="135"/>
        <v>0</v>
      </c>
      <c r="X37" s="320"/>
      <c r="Y37" s="320"/>
      <c r="Z37" s="319">
        <f t="shared" si="137"/>
        <v>0</v>
      </c>
      <c r="AA37" s="320"/>
      <c r="AB37" s="320"/>
      <c r="AC37" s="319">
        <f t="shared" si="139"/>
        <v>0</v>
      </c>
      <c r="AD37" s="320"/>
      <c r="AE37" s="320"/>
      <c r="AF37" s="319">
        <f t="shared" si="141"/>
        <v>0</v>
      </c>
      <c r="AG37" s="320"/>
      <c r="AH37" s="321"/>
      <c r="AI37" s="320"/>
      <c r="AJ37" s="319">
        <f t="shared" si="31"/>
        <v>6</v>
      </c>
      <c r="AK37" s="320"/>
      <c r="AL37" s="321">
        <v>6.0</v>
      </c>
      <c r="AM37" s="320"/>
    </row>
    <row r="38" outlineLevel="1">
      <c r="A38" s="314"/>
      <c r="B38" s="315"/>
      <c r="C38" s="315"/>
      <c r="D38" s="316" t="s">
        <v>641</v>
      </c>
      <c r="E38" s="317">
        <f t="shared" si="145"/>
        <v>77.7</v>
      </c>
      <c r="F38" s="318">
        <f t="shared" ref="F38:G38" si="146">I38+L38+O38+R38+U38+X38+AA38+AD38+AK38+AG38</f>
        <v>0</v>
      </c>
      <c r="G38" s="318">
        <f t="shared" si="146"/>
        <v>77.7</v>
      </c>
      <c r="H38" s="319">
        <f t="shared" si="125"/>
        <v>0</v>
      </c>
      <c r="I38" s="320"/>
      <c r="J38" s="320"/>
      <c r="K38" s="319">
        <f t="shared" si="127"/>
        <v>0</v>
      </c>
      <c r="L38" s="320"/>
      <c r="M38" s="320"/>
      <c r="N38" s="319">
        <f t="shared" si="129"/>
        <v>0</v>
      </c>
      <c r="O38" s="320"/>
      <c r="P38" s="320"/>
      <c r="Q38" s="319">
        <f t="shared" si="131"/>
        <v>0</v>
      </c>
      <c r="R38" s="320"/>
      <c r="S38" s="320"/>
      <c r="T38" s="319">
        <f t="shared" si="133"/>
        <v>0</v>
      </c>
      <c r="U38" s="320"/>
      <c r="V38" s="320"/>
      <c r="W38" s="319">
        <f t="shared" si="135"/>
        <v>0</v>
      </c>
      <c r="X38" s="320"/>
      <c r="Y38" s="320"/>
      <c r="Z38" s="319">
        <f t="shared" si="137"/>
        <v>0</v>
      </c>
      <c r="AA38" s="320"/>
      <c r="AB38" s="320"/>
      <c r="AC38" s="319">
        <f t="shared" si="139"/>
        <v>0</v>
      </c>
      <c r="AD38" s="320"/>
      <c r="AE38" s="320"/>
      <c r="AF38" s="319">
        <f t="shared" si="141"/>
        <v>49.8</v>
      </c>
      <c r="AG38" s="320"/>
      <c r="AH38" s="321">
        <v>49.8</v>
      </c>
      <c r="AI38" s="320"/>
      <c r="AJ38" s="319">
        <f t="shared" si="31"/>
        <v>27.9</v>
      </c>
      <c r="AK38" s="320"/>
      <c r="AL38" s="321">
        <v>27.9</v>
      </c>
      <c r="AM38" s="320"/>
    </row>
    <row r="39" outlineLevel="1">
      <c r="A39" s="314"/>
      <c r="B39" s="315"/>
      <c r="C39" s="315"/>
      <c r="D39" s="316" t="s">
        <v>642</v>
      </c>
      <c r="E39" s="317">
        <f t="shared" si="145"/>
        <v>155.5</v>
      </c>
      <c r="F39" s="318">
        <f t="shared" ref="F39:G39" si="147">I39+L39+O39+R39+U39+X39+AA39+AD39+AK39+AG39</f>
        <v>0</v>
      </c>
      <c r="G39" s="318">
        <f t="shared" si="147"/>
        <v>155.5</v>
      </c>
      <c r="H39" s="319">
        <f t="shared" si="125"/>
        <v>0</v>
      </c>
      <c r="I39" s="320"/>
      <c r="J39" s="320"/>
      <c r="K39" s="319">
        <f t="shared" si="127"/>
        <v>0</v>
      </c>
      <c r="L39" s="320"/>
      <c r="M39" s="320"/>
      <c r="N39" s="319">
        <f t="shared" si="129"/>
        <v>0</v>
      </c>
      <c r="O39" s="320"/>
      <c r="P39" s="320"/>
      <c r="Q39" s="319">
        <f t="shared" si="131"/>
        <v>0</v>
      </c>
      <c r="R39" s="320"/>
      <c r="S39" s="320"/>
      <c r="T39" s="319">
        <f t="shared" si="133"/>
        <v>0</v>
      </c>
      <c r="U39" s="320"/>
      <c r="V39" s="320"/>
      <c r="W39" s="319">
        <f t="shared" si="135"/>
        <v>0</v>
      </c>
      <c r="X39" s="320"/>
      <c r="Y39" s="320"/>
      <c r="Z39" s="319">
        <f t="shared" si="137"/>
        <v>0</v>
      </c>
      <c r="AA39" s="320"/>
      <c r="AB39" s="320"/>
      <c r="AC39" s="319">
        <f t="shared" si="139"/>
        <v>0</v>
      </c>
      <c r="AD39" s="320"/>
      <c r="AE39" s="320"/>
      <c r="AF39" s="319">
        <f t="shared" si="141"/>
        <v>0</v>
      </c>
      <c r="AG39" s="320"/>
      <c r="AH39" s="320"/>
      <c r="AI39" s="320"/>
      <c r="AJ39" s="319">
        <f t="shared" si="31"/>
        <v>155.5</v>
      </c>
      <c r="AK39" s="320"/>
      <c r="AL39" s="321">
        <v>155.5</v>
      </c>
      <c r="AM39" s="320"/>
    </row>
    <row r="40" outlineLevel="1">
      <c r="A40" s="314"/>
      <c r="B40" s="315"/>
      <c r="C40" s="315"/>
      <c r="D40" s="316" t="s">
        <v>643</v>
      </c>
      <c r="E40" s="317">
        <f t="shared" si="145"/>
        <v>185.8</v>
      </c>
      <c r="F40" s="318">
        <f t="shared" ref="F40:G40" si="148">I40+L40+O40+R40+U40+X40+AA40+AD40+AK40+AG40</f>
        <v>0</v>
      </c>
      <c r="G40" s="318">
        <f t="shared" si="148"/>
        <v>185.8</v>
      </c>
      <c r="H40" s="319">
        <f t="shared" si="125"/>
        <v>0</v>
      </c>
      <c r="I40" s="320"/>
      <c r="J40" s="320"/>
      <c r="K40" s="319">
        <f t="shared" si="127"/>
        <v>0</v>
      </c>
      <c r="L40" s="320"/>
      <c r="M40" s="320"/>
      <c r="N40" s="319">
        <f t="shared" si="129"/>
        <v>0</v>
      </c>
      <c r="O40" s="320"/>
      <c r="P40" s="320"/>
      <c r="Q40" s="319">
        <f t="shared" si="131"/>
        <v>0</v>
      </c>
      <c r="R40" s="320"/>
      <c r="S40" s="320"/>
      <c r="T40" s="319">
        <f t="shared" si="133"/>
        <v>0</v>
      </c>
      <c r="U40" s="320"/>
      <c r="V40" s="320"/>
      <c r="W40" s="319">
        <f t="shared" si="135"/>
        <v>0</v>
      </c>
      <c r="X40" s="320"/>
      <c r="Y40" s="320"/>
      <c r="Z40" s="319">
        <f t="shared" si="137"/>
        <v>0</v>
      </c>
      <c r="AA40" s="320"/>
      <c r="AB40" s="320"/>
      <c r="AC40" s="319">
        <f t="shared" si="139"/>
        <v>0</v>
      </c>
      <c r="AD40" s="320"/>
      <c r="AE40" s="320"/>
      <c r="AF40" s="319">
        <f t="shared" si="141"/>
        <v>32.3</v>
      </c>
      <c r="AG40" s="320"/>
      <c r="AH40" s="321">
        <v>32.3</v>
      </c>
      <c r="AI40" s="320"/>
      <c r="AJ40" s="319">
        <f t="shared" si="31"/>
        <v>153.5</v>
      </c>
      <c r="AK40" s="320"/>
      <c r="AL40" s="321">
        <v>153.5</v>
      </c>
      <c r="AM40" s="320"/>
    </row>
    <row r="41" outlineLevel="1">
      <c r="A41" s="314"/>
      <c r="B41" s="315"/>
      <c r="C41" s="315"/>
      <c r="D41" s="316" t="s">
        <v>644</v>
      </c>
      <c r="E41" s="317">
        <f t="shared" si="145"/>
        <v>292.6</v>
      </c>
      <c r="F41" s="318">
        <f t="shared" ref="F41:G41" si="149">I41+L41+O41+R41+U41+X41+AA41+AD41+AK41+AG41</f>
        <v>0</v>
      </c>
      <c r="G41" s="318">
        <f t="shared" si="149"/>
        <v>292.6</v>
      </c>
      <c r="H41" s="319">
        <f t="shared" si="125"/>
        <v>0</v>
      </c>
      <c r="I41" s="320"/>
      <c r="J41" s="320"/>
      <c r="K41" s="319">
        <f t="shared" si="127"/>
        <v>0</v>
      </c>
      <c r="L41" s="320"/>
      <c r="M41" s="320"/>
      <c r="N41" s="319">
        <f t="shared" si="129"/>
        <v>0</v>
      </c>
      <c r="O41" s="320"/>
      <c r="P41" s="320"/>
      <c r="Q41" s="319">
        <f t="shared" si="131"/>
        <v>0</v>
      </c>
      <c r="R41" s="320"/>
      <c r="S41" s="320"/>
      <c r="T41" s="319">
        <f t="shared" si="133"/>
        <v>0</v>
      </c>
      <c r="U41" s="320"/>
      <c r="V41" s="320"/>
      <c r="W41" s="319">
        <f t="shared" si="135"/>
        <v>0</v>
      </c>
      <c r="X41" s="320"/>
      <c r="Y41" s="320"/>
      <c r="Z41" s="319">
        <f t="shared" si="137"/>
        <v>0</v>
      </c>
      <c r="AA41" s="320"/>
      <c r="AB41" s="320"/>
      <c r="AC41" s="319">
        <f t="shared" si="139"/>
        <v>0</v>
      </c>
      <c r="AD41" s="320"/>
      <c r="AE41" s="320"/>
      <c r="AF41" s="319">
        <f t="shared" si="141"/>
        <v>125.7</v>
      </c>
      <c r="AG41" s="320"/>
      <c r="AH41" s="321">
        <v>125.7</v>
      </c>
      <c r="AI41" s="320"/>
      <c r="AJ41" s="319">
        <f t="shared" si="31"/>
        <v>166.9</v>
      </c>
      <c r="AK41" s="320"/>
      <c r="AL41" s="321">
        <v>166.9</v>
      </c>
      <c r="AM41" s="320"/>
    </row>
    <row r="42" outlineLevel="1">
      <c r="A42" s="314"/>
      <c r="B42" s="315"/>
      <c r="C42" s="315"/>
      <c r="D42" s="323" t="s">
        <v>645</v>
      </c>
      <c r="E42" s="317">
        <f t="shared" si="145"/>
        <v>266.8</v>
      </c>
      <c r="F42" s="318">
        <f t="shared" ref="F42:G42" si="150">I42+L42+O42+R42+U42+X42+AA42+AD42+AK42+AG42</f>
        <v>236</v>
      </c>
      <c r="G42" s="318">
        <f t="shared" si="150"/>
        <v>30.8</v>
      </c>
      <c r="H42" s="319"/>
      <c r="I42" s="320"/>
      <c r="J42" s="320"/>
      <c r="K42" s="319"/>
      <c r="L42" s="320"/>
      <c r="M42" s="320"/>
      <c r="N42" s="319"/>
      <c r="O42" s="320"/>
      <c r="P42" s="320"/>
      <c r="Q42" s="319"/>
      <c r="R42" s="321">
        <v>155.0</v>
      </c>
      <c r="S42" s="320"/>
      <c r="T42" s="319"/>
      <c r="U42" s="320"/>
      <c r="V42" s="320"/>
      <c r="W42" s="319"/>
      <c r="X42" s="320"/>
      <c r="Y42" s="320"/>
      <c r="Z42" s="319"/>
      <c r="AA42" s="320"/>
      <c r="AB42" s="320"/>
      <c r="AC42" s="319"/>
      <c r="AD42" s="320"/>
      <c r="AE42" s="320"/>
      <c r="AF42" s="319">
        <f t="shared" si="141"/>
        <v>90.5</v>
      </c>
      <c r="AG42" s="321">
        <v>81.0</v>
      </c>
      <c r="AH42" s="321">
        <v>9.5</v>
      </c>
      <c r="AI42" s="320"/>
      <c r="AJ42" s="319">
        <f t="shared" si="31"/>
        <v>21.3</v>
      </c>
      <c r="AK42" s="320"/>
      <c r="AL42" s="321">
        <v>21.3</v>
      </c>
      <c r="AM42" s="320"/>
    </row>
    <row r="43" outlineLevel="1">
      <c r="A43" s="314"/>
      <c r="B43" s="315"/>
      <c r="C43" s="315"/>
      <c r="D43" s="323" t="s">
        <v>647</v>
      </c>
      <c r="E43" s="317">
        <f t="shared" si="145"/>
        <v>0</v>
      </c>
      <c r="F43" s="318">
        <f t="shared" ref="F43:G43" si="151">I43+L43+O43+R43+U43+X43+AA43+AD43+AK43+AG43</f>
        <v>0</v>
      </c>
      <c r="G43" s="318">
        <f t="shared" si="151"/>
        <v>0</v>
      </c>
      <c r="H43" s="319">
        <f t="shared" ref="H43:H49" si="153">I43+J43</f>
        <v>0</v>
      </c>
      <c r="I43" s="320"/>
      <c r="J43" s="320"/>
      <c r="K43" s="319">
        <f t="shared" ref="K43:K49" si="155">L43+M43</f>
        <v>0</v>
      </c>
      <c r="L43" s="320"/>
      <c r="M43" s="320"/>
      <c r="N43" s="319">
        <f t="shared" ref="N43:N49" si="157">O43+O43</f>
        <v>0</v>
      </c>
      <c r="O43" s="320"/>
      <c r="P43" s="320"/>
      <c r="Q43" s="319">
        <f t="shared" ref="Q43:Q49" si="159">R43+S43</f>
        <v>0</v>
      </c>
      <c r="R43" s="320"/>
      <c r="S43" s="320"/>
      <c r="T43" s="319">
        <f t="shared" ref="T43:T49" si="161">U43+V43</f>
        <v>0</v>
      </c>
      <c r="U43" s="320"/>
      <c r="V43" s="320"/>
      <c r="W43" s="319">
        <f t="shared" ref="W43:W49" si="163">X43+Y43</f>
        <v>0</v>
      </c>
      <c r="X43" s="320"/>
      <c r="Y43" s="320"/>
      <c r="Z43" s="319">
        <f t="shared" ref="Z43:Z49" si="165">AA43+AB43</f>
        <v>0</v>
      </c>
      <c r="AA43" s="320"/>
      <c r="AB43" s="320"/>
      <c r="AC43" s="319">
        <f t="shared" ref="AC43:AC49" si="167">AD43+AE43</f>
        <v>0</v>
      </c>
      <c r="AD43" s="320"/>
      <c r="AE43" s="320"/>
      <c r="AF43" s="319"/>
      <c r="AG43" s="320"/>
      <c r="AH43" s="321"/>
      <c r="AI43" s="320"/>
      <c r="AJ43" s="319">
        <f t="shared" si="31"/>
        <v>0</v>
      </c>
      <c r="AK43" s="320"/>
      <c r="AL43" s="321"/>
      <c r="AM43" s="320"/>
    </row>
    <row r="44">
      <c r="A44" s="309">
        <v>6.0</v>
      </c>
      <c r="B44" s="310" t="s">
        <v>656</v>
      </c>
      <c r="C44" s="310" t="s">
        <v>657</v>
      </c>
      <c r="D44" s="311"/>
      <c r="E44" s="312">
        <f t="shared" ref="E44:G44" si="152">SUM(E45:E51)</f>
        <v>830.6</v>
      </c>
      <c r="F44" s="312">
        <f t="shared" si="152"/>
        <v>830.6</v>
      </c>
      <c r="G44" s="312">
        <f t="shared" si="152"/>
        <v>0</v>
      </c>
      <c r="H44" s="310">
        <f t="shared" si="153"/>
        <v>0</v>
      </c>
      <c r="I44" s="310">
        <f t="shared" ref="I44:J44" si="154">SUM(I45:I51)</f>
        <v>0</v>
      </c>
      <c r="J44" s="310">
        <f t="shared" si="154"/>
        <v>0</v>
      </c>
      <c r="K44" s="310">
        <f t="shared" si="155"/>
        <v>0</v>
      </c>
      <c r="L44" s="310">
        <f t="shared" ref="L44:M44" si="156">SUM(L45:L51)</f>
        <v>0</v>
      </c>
      <c r="M44" s="310">
        <f t="shared" si="156"/>
        <v>0</v>
      </c>
      <c r="N44" s="310">
        <f t="shared" si="157"/>
        <v>0</v>
      </c>
      <c r="O44" s="310">
        <f t="shared" ref="O44:P44" si="158">SUM(O45:O51)</f>
        <v>0</v>
      </c>
      <c r="P44" s="310">
        <f t="shared" si="158"/>
        <v>0</v>
      </c>
      <c r="Q44" s="310">
        <f t="shared" si="159"/>
        <v>830.6</v>
      </c>
      <c r="R44" s="310">
        <f t="shared" ref="R44:S44" si="160">SUM(R45:R51)</f>
        <v>830.6</v>
      </c>
      <c r="S44" s="310">
        <f t="shared" si="160"/>
        <v>0</v>
      </c>
      <c r="T44" s="310">
        <f t="shared" si="161"/>
        <v>0</v>
      </c>
      <c r="U44" s="310">
        <f t="shared" ref="U44:V44" si="162">SUM(U45:U51)</f>
        <v>0</v>
      </c>
      <c r="V44" s="310">
        <f t="shared" si="162"/>
        <v>0</v>
      </c>
      <c r="W44" s="310">
        <f t="shared" si="163"/>
        <v>0</v>
      </c>
      <c r="X44" s="310">
        <f t="shared" ref="X44:Y44" si="164">SUM(X45:X51)</f>
        <v>0</v>
      </c>
      <c r="Y44" s="310">
        <f t="shared" si="164"/>
        <v>0</v>
      </c>
      <c r="Z44" s="310">
        <f t="shared" si="165"/>
        <v>0</v>
      </c>
      <c r="AA44" s="310">
        <f t="shared" ref="AA44:AB44" si="166">SUM(AA45:AA51)</f>
        <v>0</v>
      </c>
      <c r="AB44" s="310">
        <f t="shared" si="166"/>
        <v>0</v>
      </c>
      <c r="AC44" s="310">
        <f t="shared" si="167"/>
        <v>0</v>
      </c>
      <c r="AD44" s="310">
        <f t="shared" ref="AD44:AE44" si="168">SUM(AD45:AD51)</f>
        <v>0</v>
      </c>
      <c r="AE44" s="310">
        <f t="shared" si="168"/>
        <v>0</v>
      </c>
      <c r="AF44" s="310">
        <f t="shared" ref="AF44:AF49" si="172">AG44+AH44</f>
        <v>0</v>
      </c>
      <c r="AG44" s="310">
        <f t="shared" ref="AG44:AH44" si="169">SUM(AG45:AG51)</f>
        <v>0</v>
      </c>
      <c r="AH44" s="310">
        <f t="shared" si="169"/>
        <v>0</v>
      </c>
      <c r="AI44" s="310"/>
      <c r="AJ44" s="313">
        <f t="shared" si="31"/>
        <v>0</v>
      </c>
      <c r="AK44" s="310">
        <f t="shared" ref="AK44:AL44" si="170">SUM(AK45:AK51)</f>
        <v>0</v>
      </c>
      <c r="AL44" s="310">
        <f t="shared" si="170"/>
        <v>0</v>
      </c>
      <c r="AM44" s="310"/>
    </row>
    <row r="45" outlineLevel="1">
      <c r="A45" s="314"/>
      <c r="B45" s="315"/>
      <c r="C45" s="315"/>
      <c r="D45" s="316" t="s">
        <v>640</v>
      </c>
      <c r="E45" s="317">
        <f t="shared" ref="E45:E51" si="173">SUM(F45:G45)</f>
        <v>0</v>
      </c>
      <c r="F45" s="318">
        <f t="shared" ref="F45:G45" si="171">I45+L45+O45+R45+U45+X45+AA45+AD45+AK45+AG45</f>
        <v>0</v>
      </c>
      <c r="G45" s="318">
        <f t="shared" si="171"/>
        <v>0</v>
      </c>
      <c r="H45" s="319">
        <f t="shared" si="153"/>
        <v>0</v>
      </c>
      <c r="I45" s="320"/>
      <c r="J45" s="320"/>
      <c r="K45" s="319">
        <f t="shared" si="155"/>
        <v>0</v>
      </c>
      <c r="L45" s="320"/>
      <c r="M45" s="320"/>
      <c r="N45" s="319">
        <f t="shared" si="157"/>
        <v>0</v>
      </c>
      <c r="O45" s="320"/>
      <c r="P45" s="320"/>
      <c r="Q45" s="319">
        <f t="shared" si="159"/>
        <v>0</v>
      </c>
      <c r="R45" s="320"/>
      <c r="S45" s="320"/>
      <c r="T45" s="319">
        <f t="shared" si="161"/>
        <v>0</v>
      </c>
      <c r="U45" s="320"/>
      <c r="V45" s="320"/>
      <c r="W45" s="319">
        <f t="shared" si="163"/>
        <v>0</v>
      </c>
      <c r="X45" s="320"/>
      <c r="Y45" s="320"/>
      <c r="Z45" s="319">
        <f t="shared" si="165"/>
        <v>0</v>
      </c>
      <c r="AA45" s="320"/>
      <c r="AB45" s="320"/>
      <c r="AC45" s="319">
        <f t="shared" si="167"/>
        <v>0</v>
      </c>
      <c r="AD45" s="320"/>
      <c r="AE45" s="320"/>
      <c r="AF45" s="319">
        <f t="shared" si="172"/>
        <v>0</v>
      </c>
      <c r="AG45" s="320"/>
      <c r="AH45" s="320"/>
      <c r="AI45" s="320"/>
      <c r="AJ45" s="319">
        <f t="shared" si="31"/>
        <v>0</v>
      </c>
      <c r="AK45" s="320"/>
      <c r="AL45" s="320"/>
      <c r="AM45" s="320"/>
    </row>
    <row r="46" outlineLevel="1">
      <c r="A46" s="314"/>
      <c r="B46" s="315"/>
      <c r="C46" s="315"/>
      <c r="D46" s="316" t="s">
        <v>641</v>
      </c>
      <c r="E46" s="317">
        <f t="shared" si="173"/>
        <v>0</v>
      </c>
      <c r="F46" s="318">
        <f t="shared" ref="F46:G46" si="174">I46+L46+O46+R46+U46+X46+AA46+AD46+AK46+AG46</f>
        <v>0</v>
      </c>
      <c r="G46" s="318">
        <f t="shared" si="174"/>
        <v>0</v>
      </c>
      <c r="H46" s="319">
        <f t="shared" si="153"/>
        <v>0</v>
      </c>
      <c r="I46" s="320"/>
      <c r="J46" s="320"/>
      <c r="K46" s="319">
        <f t="shared" si="155"/>
        <v>0</v>
      </c>
      <c r="L46" s="320"/>
      <c r="M46" s="320"/>
      <c r="N46" s="319">
        <f t="shared" si="157"/>
        <v>0</v>
      </c>
      <c r="O46" s="320"/>
      <c r="P46" s="320"/>
      <c r="Q46" s="319">
        <f t="shared" si="159"/>
        <v>0</v>
      </c>
      <c r="R46" s="320"/>
      <c r="S46" s="320"/>
      <c r="T46" s="319">
        <f t="shared" si="161"/>
        <v>0</v>
      </c>
      <c r="U46" s="320"/>
      <c r="V46" s="320"/>
      <c r="W46" s="319">
        <f t="shared" si="163"/>
        <v>0</v>
      </c>
      <c r="X46" s="320"/>
      <c r="Y46" s="320"/>
      <c r="Z46" s="319">
        <f t="shared" si="165"/>
        <v>0</v>
      </c>
      <c r="AA46" s="320"/>
      <c r="AB46" s="320"/>
      <c r="AC46" s="319">
        <f t="shared" si="167"/>
        <v>0</v>
      </c>
      <c r="AD46" s="320"/>
      <c r="AE46" s="320"/>
      <c r="AF46" s="319">
        <f t="shared" si="172"/>
        <v>0</v>
      </c>
      <c r="AG46" s="320"/>
      <c r="AH46" s="320"/>
      <c r="AI46" s="320"/>
      <c r="AJ46" s="319">
        <f t="shared" si="31"/>
        <v>0</v>
      </c>
      <c r="AK46" s="320"/>
      <c r="AL46" s="320"/>
      <c r="AM46" s="320"/>
    </row>
    <row r="47" outlineLevel="1">
      <c r="A47" s="314"/>
      <c r="B47" s="315"/>
      <c r="C47" s="315"/>
      <c r="D47" s="316" t="s">
        <v>642</v>
      </c>
      <c r="E47" s="317">
        <f t="shared" si="173"/>
        <v>704.7</v>
      </c>
      <c r="F47" s="318">
        <f t="shared" ref="F47:G47" si="175">I47+L47+O47+R47+U47+X47+AA47+AD47+AK47+AG47</f>
        <v>704.7</v>
      </c>
      <c r="G47" s="318">
        <f t="shared" si="175"/>
        <v>0</v>
      </c>
      <c r="H47" s="319">
        <f t="shared" si="153"/>
        <v>0</v>
      </c>
      <c r="I47" s="320"/>
      <c r="J47" s="320"/>
      <c r="K47" s="319">
        <f t="shared" si="155"/>
        <v>0</v>
      </c>
      <c r="L47" s="320"/>
      <c r="M47" s="320"/>
      <c r="N47" s="319">
        <f t="shared" si="157"/>
        <v>0</v>
      </c>
      <c r="O47" s="320"/>
      <c r="P47" s="320"/>
      <c r="Q47" s="322">
        <f t="shared" si="159"/>
        <v>704.7</v>
      </c>
      <c r="R47" s="321">
        <v>704.7</v>
      </c>
      <c r="S47" s="320"/>
      <c r="T47" s="319">
        <f t="shared" si="161"/>
        <v>0</v>
      </c>
      <c r="U47" s="320"/>
      <c r="V47" s="320"/>
      <c r="W47" s="319">
        <f t="shared" si="163"/>
        <v>0</v>
      </c>
      <c r="X47" s="320"/>
      <c r="Y47" s="320"/>
      <c r="Z47" s="319">
        <f t="shared" si="165"/>
        <v>0</v>
      </c>
      <c r="AA47" s="320"/>
      <c r="AB47" s="320"/>
      <c r="AC47" s="319">
        <f t="shared" si="167"/>
        <v>0</v>
      </c>
      <c r="AD47" s="320"/>
      <c r="AE47" s="320"/>
      <c r="AF47" s="319">
        <f t="shared" si="172"/>
        <v>0</v>
      </c>
      <c r="AG47" s="320"/>
      <c r="AH47" s="320"/>
      <c r="AI47" s="320"/>
      <c r="AJ47" s="319">
        <f t="shared" si="31"/>
        <v>0</v>
      </c>
      <c r="AK47" s="320"/>
      <c r="AL47" s="320"/>
      <c r="AM47" s="320"/>
    </row>
    <row r="48" outlineLevel="1">
      <c r="A48" s="314"/>
      <c r="B48" s="315"/>
      <c r="C48" s="315"/>
      <c r="D48" s="316" t="s">
        <v>643</v>
      </c>
      <c r="E48" s="317">
        <f t="shared" si="173"/>
        <v>80</v>
      </c>
      <c r="F48" s="318">
        <f t="shared" ref="F48:G48" si="176">I48+L48+O48+R48+U48+X48+AA48+AD48+AK48+AG48</f>
        <v>80</v>
      </c>
      <c r="G48" s="318">
        <f t="shared" si="176"/>
        <v>0</v>
      </c>
      <c r="H48" s="319">
        <f t="shared" si="153"/>
        <v>0</v>
      </c>
      <c r="I48" s="320"/>
      <c r="J48" s="320"/>
      <c r="K48" s="319">
        <f t="shared" si="155"/>
        <v>0</v>
      </c>
      <c r="L48" s="320"/>
      <c r="M48" s="320"/>
      <c r="N48" s="319">
        <f t="shared" si="157"/>
        <v>0</v>
      </c>
      <c r="O48" s="320"/>
      <c r="P48" s="320"/>
      <c r="Q48" s="322">
        <f t="shared" si="159"/>
        <v>80</v>
      </c>
      <c r="R48" s="321">
        <v>80.0</v>
      </c>
      <c r="S48" s="320"/>
      <c r="T48" s="319">
        <f t="shared" si="161"/>
        <v>0</v>
      </c>
      <c r="U48" s="320"/>
      <c r="V48" s="320"/>
      <c r="W48" s="319">
        <f t="shared" si="163"/>
        <v>0</v>
      </c>
      <c r="X48" s="320"/>
      <c r="Y48" s="320"/>
      <c r="Z48" s="319">
        <f t="shared" si="165"/>
        <v>0</v>
      </c>
      <c r="AA48" s="320"/>
      <c r="AB48" s="320"/>
      <c r="AC48" s="319">
        <f t="shared" si="167"/>
        <v>0</v>
      </c>
      <c r="AD48" s="320"/>
      <c r="AE48" s="320"/>
      <c r="AF48" s="319">
        <f t="shared" si="172"/>
        <v>0</v>
      </c>
      <c r="AG48" s="320"/>
      <c r="AH48" s="320"/>
      <c r="AI48" s="320"/>
      <c r="AJ48" s="319">
        <f t="shared" si="31"/>
        <v>0</v>
      </c>
      <c r="AK48" s="320"/>
      <c r="AL48" s="320"/>
      <c r="AM48" s="320"/>
    </row>
    <row r="49" outlineLevel="1">
      <c r="A49" s="314"/>
      <c r="B49" s="315"/>
      <c r="C49" s="315"/>
      <c r="D49" s="316" t="s">
        <v>644</v>
      </c>
      <c r="E49" s="317">
        <f t="shared" si="173"/>
        <v>45.9</v>
      </c>
      <c r="F49" s="318">
        <f t="shared" ref="F49:G49" si="177">I49+L49+O49+R49+U49+X49+AA49+AD49+AK49+AG49</f>
        <v>45.9</v>
      </c>
      <c r="G49" s="318">
        <f t="shared" si="177"/>
        <v>0</v>
      </c>
      <c r="H49" s="319">
        <f t="shared" si="153"/>
        <v>0</v>
      </c>
      <c r="I49" s="320"/>
      <c r="J49" s="320"/>
      <c r="K49" s="319">
        <f t="shared" si="155"/>
        <v>0</v>
      </c>
      <c r="L49" s="320"/>
      <c r="M49" s="320"/>
      <c r="N49" s="319">
        <f t="shared" si="157"/>
        <v>0</v>
      </c>
      <c r="O49" s="320"/>
      <c r="P49" s="320"/>
      <c r="Q49" s="322">
        <f t="shared" si="159"/>
        <v>45.9</v>
      </c>
      <c r="R49" s="321">
        <v>45.9</v>
      </c>
      <c r="S49" s="320"/>
      <c r="T49" s="319">
        <f t="shared" si="161"/>
        <v>0</v>
      </c>
      <c r="U49" s="320"/>
      <c r="V49" s="320"/>
      <c r="W49" s="319">
        <f t="shared" si="163"/>
        <v>0</v>
      </c>
      <c r="X49" s="320"/>
      <c r="Y49" s="320"/>
      <c r="Z49" s="319">
        <f t="shared" si="165"/>
        <v>0</v>
      </c>
      <c r="AA49" s="320"/>
      <c r="AB49" s="320"/>
      <c r="AC49" s="319">
        <f t="shared" si="167"/>
        <v>0</v>
      </c>
      <c r="AD49" s="320"/>
      <c r="AE49" s="320"/>
      <c r="AF49" s="319">
        <f t="shared" si="172"/>
        <v>0</v>
      </c>
      <c r="AG49" s="320"/>
      <c r="AH49" s="320"/>
      <c r="AI49" s="320"/>
      <c r="AJ49" s="319">
        <f t="shared" si="31"/>
        <v>0</v>
      </c>
      <c r="AK49" s="320"/>
      <c r="AL49" s="320"/>
      <c r="AM49" s="320"/>
    </row>
    <row r="50" outlineLevel="1">
      <c r="A50" s="314"/>
      <c r="B50" s="315"/>
      <c r="C50" s="315"/>
      <c r="D50" s="323" t="s">
        <v>645</v>
      </c>
      <c r="E50" s="317">
        <f t="shared" si="173"/>
        <v>0</v>
      </c>
      <c r="F50" s="318">
        <f t="shared" ref="F50:G50" si="178">I50+L50+O50+R50+U50+X50+AA50+AD50+AK50+AG50</f>
        <v>0</v>
      </c>
      <c r="G50" s="318">
        <f t="shared" si="178"/>
        <v>0</v>
      </c>
      <c r="H50" s="319"/>
      <c r="I50" s="320"/>
      <c r="J50" s="320"/>
      <c r="K50" s="319"/>
      <c r="L50" s="320"/>
      <c r="M50" s="320"/>
      <c r="N50" s="319"/>
      <c r="O50" s="320"/>
      <c r="P50" s="320"/>
      <c r="Q50" s="319"/>
      <c r="R50" s="320"/>
      <c r="S50" s="320"/>
      <c r="T50" s="319"/>
      <c r="U50" s="320"/>
      <c r="V50" s="320"/>
      <c r="W50" s="319"/>
      <c r="X50" s="320"/>
      <c r="Y50" s="320"/>
      <c r="Z50" s="319"/>
      <c r="AA50" s="320"/>
      <c r="AB50" s="320"/>
      <c r="AC50" s="319"/>
      <c r="AD50" s="320"/>
      <c r="AE50" s="320"/>
      <c r="AF50" s="319"/>
      <c r="AG50" s="320"/>
      <c r="AH50" s="320"/>
      <c r="AI50" s="320"/>
      <c r="AJ50" s="319">
        <f t="shared" si="31"/>
        <v>0</v>
      </c>
      <c r="AK50" s="320"/>
      <c r="AL50" s="320"/>
      <c r="AM50" s="320"/>
    </row>
    <row r="51" outlineLevel="1">
      <c r="A51" s="314"/>
      <c r="B51" s="315"/>
      <c r="C51" s="315"/>
      <c r="D51" s="323" t="s">
        <v>647</v>
      </c>
      <c r="E51" s="317">
        <f t="shared" si="173"/>
        <v>0</v>
      </c>
      <c r="F51" s="318">
        <f t="shared" ref="F51:G51" si="179">I51+L51+O51+R51+U51+X51+AA51+AD51+AK51+AG51</f>
        <v>0</v>
      </c>
      <c r="G51" s="318">
        <f t="shared" si="179"/>
        <v>0</v>
      </c>
      <c r="H51" s="319">
        <f t="shared" ref="H51:H57" si="181">I51+J51</f>
        <v>0</v>
      </c>
      <c r="I51" s="320"/>
      <c r="J51" s="320"/>
      <c r="K51" s="319">
        <f t="shared" ref="K51:K57" si="183">L51+M51</f>
        <v>0</v>
      </c>
      <c r="L51" s="320"/>
      <c r="M51" s="320"/>
      <c r="N51" s="319">
        <f t="shared" ref="N51:N57" si="185">O51+O51</f>
        <v>0</v>
      </c>
      <c r="O51" s="320"/>
      <c r="P51" s="320"/>
      <c r="Q51" s="319">
        <f t="shared" ref="Q51:Q57" si="187">R51+S51</f>
        <v>0</v>
      </c>
      <c r="R51" s="320"/>
      <c r="S51" s="320"/>
      <c r="T51" s="319">
        <f t="shared" ref="T51:T57" si="189">U51+V51</f>
        <v>0</v>
      </c>
      <c r="U51" s="320"/>
      <c r="V51" s="320"/>
      <c r="W51" s="319">
        <f t="shared" ref="W51:W57" si="191">X51+Y51</f>
        <v>0</v>
      </c>
      <c r="X51" s="320"/>
      <c r="Y51" s="320"/>
      <c r="Z51" s="319">
        <f t="shared" ref="Z51:Z57" si="193">AA51+AB51</f>
        <v>0</v>
      </c>
      <c r="AA51" s="320"/>
      <c r="AB51" s="320"/>
      <c r="AC51" s="319">
        <f t="shared" ref="AC51:AC57" si="195">AD51+AE51</f>
        <v>0</v>
      </c>
      <c r="AD51" s="320"/>
      <c r="AE51" s="320"/>
      <c r="AF51" s="319">
        <f t="shared" ref="AF51:AF57" si="197">AG51+AH51</f>
        <v>0</v>
      </c>
      <c r="AG51" s="320"/>
      <c r="AH51" s="320"/>
      <c r="AI51" s="320"/>
      <c r="AJ51" s="319">
        <f t="shared" si="31"/>
        <v>0</v>
      </c>
      <c r="AK51" s="320"/>
      <c r="AL51" s="320"/>
      <c r="AM51" s="320"/>
    </row>
    <row r="52">
      <c r="A52" s="309">
        <v>7.0</v>
      </c>
      <c r="B52" s="310" t="s">
        <v>658</v>
      </c>
      <c r="C52" s="310" t="s">
        <v>659</v>
      </c>
      <c r="D52" s="311"/>
      <c r="E52" s="312">
        <f t="shared" ref="E52:G52" si="180">SUM(E53:E59)</f>
        <v>0</v>
      </c>
      <c r="F52" s="312">
        <f t="shared" si="180"/>
        <v>0</v>
      </c>
      <c r="G52" s="312">
        <f t="shared" si="180"/>
        <v>0</v>
      </c>
      <c r="H52" s="310">
        <f t="shared" si="181"/>
        <v>0</v>
      </c>
      <c r="I52" s="310">
        <f t="shared" ref="I52:J52" si="182">SUM(I53:I59)</f>
        <v>0</v>
      </c>
      <c r="J52" s="310">
        <f t="shared" si="182"/>
        <v>0</v>
      </c>
      <c r="K52" s="310">
        <f t="shared" si="183"/>
        <v>0</v>
      </c>
      <c r="L52" s="310">
        <f t="shared" ref="L52:M52" si="184">SUM(L53:L59)</f>
        <v>0</v>
      </c>
      <c r="M52" s="310">
        <f t="shared" si="184"/>
        <v>0</v>
      </c>
      <c r="N52" s="310">
        <f t="shared" si="185"/>
        <v>0</v>
      </c>
      <c r="O52" s="310">
        <f t="shared" ref="O52:P52" si="186">SUM(O53:O59)</f>
        <v>0</v>
      </c>
      <c r="P52" s="310">
        <f t="shared" si="186"/>
        <v>0</v>
      </c>
      <c r="Q52" s="310">
        <f t="shared" si="187"/>
        <v>0</v>
      </c>
      <c r="R52" s="310">
        <f t="shared" ref="R52:S52" si="188">SUM(R53:R59)</f>
        <v>0</v>
      </c>
      <c r="S52" s="310">
        <f t="shared" si="188"/>
        <v>0</v>
      </c>
      <c r="T52" s="310">
        <f t="shared" si="189"/>
        <v>0</v>
      </c>
      <c r="U52" s="310">
        <f t="shared" ref="U52:V52" si="190">SUM(U53:U59)</f>
        <v>0</v>
      </c>
      <c r="V52" s="310">
        <f t="shared" si="190"/>
        <v>0</v>
      </c>
      <c r="W52" s="310">
        <f t="shared" si="191"/>
        <v>0</v>
      </c>
      <c r="X52" s="310">
        <f t="shared" ref="X52:Y52" si="192">SUM(X53:X59)</f>
        <v>0</v>
      </c>
      <c r="Y52" s="310">
        <f t="shared" si="192"/>
        <v>0</v>
      </c>
      <c r="Z52" s="310">
        <f t="shared" si="193"/>
        <v>0</v>
      </c>
      <c r="AA52" s="310">
        <f t="shared" ref="AA52:AB52" si="194">SUM(AA53:AA59)</f>
        <v>0</v>
      </c>
      <c r="AB52" s="310">
        <f t="shared" si="194"/>
        <v>0</v>
      </c>
      <c r="AC52" s="310">
        <f t="shared" si="195"/>
        <v>0</v>
      </c>
      <c r="AD52" s="310">
        <f t="shared" ref="AD52:AE52" si="196">SUM(AD53:AD59)</f>
        <v>0</v>
      </c>
      <c r="AE52" s="310">
        <f t="shared" si="196"/>
        <v>0</v>
      </c>
      <c r="AF52" s="310">
        <f t="shared" si="197"/>
        <v>0</v>
      </c>
      <c r="AG52" s="310">
        <f t="shared" ref="AG52:AH52" si="198">SUM(AG53:AG59)</f>
        <v>0</v>
      </c>
      <c r="AH52" s="310">
        <f t="shared" si="198"/>
        <v>0</v>
      </c>
      <c r="AI52" s="310"/>
      <c r="AJ52" s="313">
        <f t="shared" si="31"/>
        <v>0</v>
      </c>
      <c r="AK52" s="310">
        <f t="shared" ref="AK52:AL52" si="199">SUM(AK53:AK59)</f>
        <v>0</v>
      </c>
      <c r="AL52" s="310">
        <f t="shared" si="199"/>
        <v>0</v>
      </c>
      <c r="AM52" s="310"/>
    </row>
    <row r="53" outlineLevel="1">
      <c r="A53" s="314"/>
      <c r="B53" s="315"/>
      <c r="C53" s="315"/>
      <c r="D53" s="316" t="s">
        <v>640</v>
      </c>
      <c r="E53" s="317">
        <f t="shared" ref="E53:E59" si="201">SUM(F53:G53)</f>
        <v>0</v>
      </c>
      <c r="F53" s="318">
        <f t="shared" ref="F53:G53" si="200">I53+L53+O53+R53+U53+X53+AA53+AD53+AK53+AG53</f>
        <v>0</v>
      </c>
      <c r="G53" s="318">
        <f t="shared" si="200"/>
        <v>0</v>
      </c>
      <c r="H53" s="319">
        <f t="shared" si="181"/>
        <v>0</v>
      </c>
      <c r="I53" s="320"/>
      <c r="J53" s="320"/>
      <c r="K53" s="319">
        <f t="shared" si="183"/>
        <v>0</v>
      </c>
      <c r="L53" s="320"/>
      <c r="M53" s="320"/>
      <c r="N53" s="319">
        <f t="shared" si="185"/>
        <v>0</v>
      </c>
      <c r="O53" s="320"/>
      <c r="P53" s="320"/>
      <c r="Q53" s="319">
        <f t="shared" si="187"/>
        <v>0</v>
      </c>
      <c r="R53" s="320"/>
      <c r="S53" s="320"/>
      <c r="T53" s="319">
        <f t="shared" si="189"/>
        <v>0</v>
      </c>
      <c r="U53" s="320"/>
      <c r="V53" s="320"/>
      <c r="W53" s="319">
        <f t="shared" si="191"/>
        <v>0</v>
      </c>
      <c r="X53" s="320"/>
      <c r="Y53" s="320"/>
      <c r="Z53" s="319">
        <f t="shared" si="193"/>
        <v>0</v>
      </c>
      <c r="AA53" s="320"/>
      <c r="AB53" s="320"/>
      <c r="AC53" s="319">
        <f t="shared" si="195"/>
        <v>0</v>
      </c>
      <c r="AD53" s="320"/>
      <c r="AE53" s="320"/>
      <c r="AF53" s="319">
        <f t="shared" si="197"/>
        <v>0</v>
      </c>
      <c r="AG53" s="320"/>
      <c r="AH53" s="320"/>
      <c r="AI53" s="320"/>
      <c r="AJ53" s="319">
        <f t="shared" si="31"/>
        <v>0</v>
      </c>
      <c r="AK53" s="320"/>
      <c r="AL53" s="320"/>
      <c r="AM53" s="320"/>
    </row>
    <row r="54" outlineLevel="1">
      <c r="A54" s="314"/>
      <c r="B54" s="315"/>
      <c r="C54" s="315"/>
      <c r="D54" s="316" t="s">
        <v>641</v>
      </c>
      <c r="E54" s="317">
        <f t="shared" si="201"/>
        <v>0</v>
      </c>
      <c r="F54" s="318">
        <f t="shared" ref="F54:G54" si="202">I54+L54+O54+R54+U54+X54+AA54+AD54+AK54+AG54</f>
        <v>0</v>
      </c>
      <c r="G54" s="318">
        <f t="shared" si="202"/>
        <v>0</v>
      </c>
      <c r="H54" s="319">
        <f t="shared" si="181"/>
        <v>0</v>
      </c>
      <c r="I54" s="320"/>
      <c r="J54" s="320"/>
      <c r="K54" s="319">
        <f t="shared" si="183"/>
        <v>0</v>
      </c>
      <c r="L54" s="320"/>
      <c r="M54" s="320"/>
      <c r="N54" s="319">
        <f t="shared" si="185"/>
        <v>0</v>
      </c>
      <c r="O54" s="320"/>
      <c r="P54" s="320"/>
      <c r="Q54" s="319">
        <f t="shared" si="187"/>
        <v>0</v>
      </c>
      <c r="R54" s="320"/>
      <c r="S54" s="320"/>
      <c r="T54" s="319">
        <f t="shared" si="189"/>
        <v>0</v>
      </c>
      <c r="U54" s="320"/>
      <c r="V54" s="320"/>
      <c r="W54" s="319">
        <f t="shared" si="191"/>
        <v>0</v>
      </c>
      <c r="X54" s="320"/>
      <c r="Y54" s="320"/>
      <c r="Z54" s="319">
        <f t="shared" si="193"/>
        <v>0</v>
      </c>
      <c r="AA54" s="320"/>
      <c r="AB54" s="320"/>
      <c r="AC54" s="319">
        <f t="shared" si="195"/>
        <v>0</v>
      </c>
      <c r="AD54" s="320"/>
      <c r="AE54" s="320"/>
      <c r="AF54" s="319">
        <f t="shared" si="197"/>
        <v>0</v>
      </c>
      <c r="AG54" s="320"/>
      <c r="AH54" s="320"/>
      <c r="AI54" s="320"/>
      <c r="AJ54" s="319">
        <f t="shared" si="31"/>
        <v>0</v>
      </c>
      <c r="AK54" s="320"/>
      <c r="AL54" s="320"/>
      <c r="AM54" s="320"/>
    </row>
    <row r="55" outlineLevel="1">
      <c r="A55" s="314"/>
      <c r="B55" s="315"/>
      <c r="C55" s="315"/>
      <c r="D55" s="316" t="s">
        <v>642</v>
      </c>
      <c r="E55" s="317">
        <f t="shared" si="201"/>
        <v>0</v>
      </c>
      <c r="F55" s="318">
        <f t="shared" ref="F55:G55" si="203">I55+L55+O55+R55+U55+X55+AA55+AD55+AK55+AG55</f>
        <v>0</v>
      </c>
      <c r="G55" s="318">
        <f t="shared" si="203"/>
        <v>0</v>
      </c>
      <c r="H55" s="319">
        <f t="shared" si="181"/>
        <v>0</v>
      </c>
      <c r="I55" s="320"/>
      <c r="J55" s="320"/>
      <c r="K55" s="319">
        <f t="shared" si="183"/>
        <v>0</v>
      </c>
      <c r="L55" s="320"/>
      <c r="M55" s="320"/>
      <c r="N55" s="319">
        <f t="shared" si="185"/>
        <v>0</v>
      </c>
      <c r="O55" s="320"/>
      <c r="P55" s="320"/>
      <c r="Q55" s="319">
        <f t="shared" si="187"/>
        <v>0</v>
      </c>
      <c r="R55" s="320"/>
      <c r="S55" s="320"/>
      <c r="T55" s="319">
        <f t="shared" si="189"/>
        <v>0</v>
      </c>
      <c r="U55" s="320"/>
      <c r="V55" s="320"/>
      <c r="W55" s="319">
        <f t="shared" si="191"/>
        <v>0</v>
      </c>
      <c r="X55" s="320"/>
      <c r="Y55" s="320"/>
      <c r="Z55" s="319">
        <f t="shared" si="193"/>
        <v>0</v>
      </c>
      <c r="AA55" s="320"/>
      <c r="AB55" s="320"/>
      <c r="AC55" s="319">
        <f t="shared" si="195"/>
        <v>0</v>
      </c>
      <c r="AD55" s="320"/>
      <c r="AE55" s="320"/>
      <c r="AF55" s="319">
        <f t="shared" si="197"/>
        <v>0</v>
      </c>
      <c r="AG55" s="320"/>
      <c r="AH55" s="320"/>
      <c r="AI55" s="320"/>
      <c r="AJ55" s="319">
        <f t="shared" si="31"/>
        <v>0</v>
      </c>
      <c r="AK55" s="320"/>
      <c r="AL55" s="320"/>
      <c r="AM55" s="320"/>
    </row>
    <row r="56" outlineLevel="1">
      <c r="A56" s="314"/>
      <c r="B56" s="315"/>
      <c r="C56" s="315"/>
      <c r="D56" s="316" t="s">
        <v>643</v>
      </c>
      <c r="E56" s="317">
        <f t="shared" si="201"/>
        <v>0</v>
      </c>
      <c r="F56" s="318">
        <f t="shared" ref="F56:G56" si="204">I56+L56+O56+R56+U56+X56+AA56+AD56+AK56+AG56</f>
        <v>0</v>
      </c>
      <c r="G56" s="318">
        <f t="shared" si="204"/>
        <v>0</v>
      </c>
      <c r="H56" s="319">
        <f t="shared" si="181"/>
        <v>0</v>
      </c>
      <c r="I56" s="320"/>
      <c r="J56" s="320"/>
      <c r="K56" s="319">
        <f t="shared" si="183"/>
        <v>0</v>
      </c>
      <c r="L56" s="320"/>
      <c r="M56" s="320"/>
      <c r="N56" s="319">
        <f t="shared" si="185"/>
        <v>0</v>
      </c>
      <c r="O56" s="320"/>
      <c r="P56" s="320"/>
      <c r="Q56" s="319">
        <f t="shared" si="187"/>
        <v>0</v>
      </c>
      <c r="R56" s="320"/>
      <c r="S56" s="320"/>
      <c r="T56" s="319">
        <f t="shared" si="189"/>
        <v>0</v>
      </c>
      <c r="U56" s="320"/>
      <c r="V56" s="320"/>
      <c r="W56" s="319">
        <f t="shared" si="191"/>
        <v>0</v>
      </c>
      <c r="X56" s="320"/>
      <c r="Y56" s="320"/>
      <c r="Z56" s="319">
        <f t="shared" si="193"/>
        <v>0</v>
      </c>
      <c r="AA56" s="320"/>
      <c r="AB56" s="320"/>
      <c r="AC56" s="319">
        <f t="shared" si="195"/>
        <v>0</v>
      </c>
      <c r="AD56" s="320"/>
      <c r="AE56" s="320"/>
      <c r="AF56" s="319">
        <f t="shared" si="197"/>
        <v>0</v>
      </c>
      <c r="AG56" s="320"/>
      <c r="AH56" s="320"/>
      <c r="AI56" s="320"/>
      <c r="AJ56" s="319">
        <f t="shared" si="31"/>
        <v>0</v>
      </c>
      <c r="AK56" s="320"/>
      <c r="AL56" s="320"/>
      <c r="AM56" s="320"/>
    </row>
    <row r="57" outlineLevel="1">
      <c r="A57" s="314"/>
      <c r="B57" s="315"/>
      <c r="C57" s="315"/>
      <c r="D57" s="316" t="s">
        <v>644</v>
      </c>
      <c r="E57" s="317">
        <f t="shared" si="201"/>
        <v>0</v>
      </c>
      <c r="F57" s="318">
        <f t="shared" ref="F57:G57" si="205">I57+L57+O57+R57+U57+X57+AA57+AD57+AK57+AG57</f>
        <v>0</v>
      </c>
      <c r="G57" s="318">
        <f t="shared" si="205"/>
        <v>0</v>
      </c>
      <c r="H57" s="319">
        <f t="shared" si="181"/>
        <v>0</v>
      </c>
      <c r="I57" s="320"/>
      <c r="J57" s="320"/>
      <c r="K57" s="319">
        <f t="shared" si="183"/>
        <v>0</v>
      </c>
      <c r="L57" s="320"/>
      <c r="M57" s="320"/>
      <c r="N57" s="319">
        <f t="shared" si="185"/>
        <v>0</v>
      </c>
      <c r="O57" s="320"/>
      <c r="P57" s="320"/>
      <c r="Q57" s="319">
        <f t="shared" si="187"/>
        <v>0</v>
      </c>
      <c r="R57" s="320"/>
      <c r="S57" s="320"/>
      <c r="T57" s="319">
        <f t="shared" si="189"/>
        <v>0</v>
      </c>
      <c r="U57" s="320"/>
      <c r="V57" s="320"/>
      <c r="W57" s="319">
        <f t="shared" si="191"/>
        <v>0</v>
      </c>
      <c r="X57" s="320"/>
      <c r="Y57" s="320"/>
      <c r="Z57" s="319">
        <f t="shared" si="193"/>
        <v>0</v>
      </c>
      <c r="AA57" s="320"/>
      <c r="AB57" s="320"/>
      <c r="AC57" s="319">
        <f t="shared" si="195"/>
        <v>0</v>
      </c>
      <c r="AD57" s="320"/>
      <c r="AE57" s="320"/>
      <c r="AF57" s="319">
        <f t="shared" si="197"/>
        <v>0</v>
      </c>
      <c r="AG57" s="320"/>
      <c r="AH57" s="320"/>
      <c r="AI57" s="320"/>
      <c r="AJ57" s="319">
        <f t="shared" si="31"/>
        <v>0</v>
      </c>
      <c r="AK57" s="320"/>
      <c r="AL57" s="320"/>
      <c r="AM57" s="320"/>
    </row>
    <row r="58" outlineLevel="1">
      <c r="A58" s="314"/>
      <c r="B58" s="315"/>
      <c r="C58" s="315"/>
      <c r="D58" s="323" t="s">
        <v>645</v>
      </c>
      <c r="E58" s="317">
        <f t="shared" si="201"/>
        <v>0</v>
      </c>
      <c r="F58" s="318">
        <f t="shared" ref="F58:G58" si="206">I58+L58+O58+R58+U58+X58+AA58+AD58+AK58+AG58</f>
        <v>0</v>
      </c>
      <c r="G58" s="318">
        <f t="shared" si="206"/>
        <v>0</v>
      </c>
      <c r="H58" s="319"/>
      <c r="I58" s="320"/>
      <c r="J58" s="320"/>
      <c r="K58" s="319"/>
      <c r="L58" s="320"/>
      <c r="M58" s="320"/>
      <c r="N58" s="319"/>
      <c r="O58" s="320"/>
      <c r="P58" s="320"/>
      <c r="Q58" s="319"/>
      <c r="R58" s="320"/>
      <c r="S58" s="320"/>
      <c r="T58" s="319"/>
      <c r="U58" s="320"/>
      <c r="V58" s="320"/>
      <c r="W58" s="319"/>
      <c r="X58" s="320"/>
      <c r="Y58" s="320"/>
      <c r="Z58" s="319"/>
      <c r="AA58" s="320"/>
      <c r="AB58" s="320"/>
      <c r="AC58" s="319"/>
      <c r="AD58" s="320"/>
      <c r="AE58" s="320"/>
      <c r="AF58" s="319"/>
      <c r="AG58" s="320"/>
      <c r="AH58" s="320"/>
      <c r="AI58" s="320"/>
      <c r="AJ58" s="319">
        <f t="shared" si="31"/>
        <v>0</v>
      </c>
      <c r="AK58" s="320"/>
      <c r="AL58" s="320"/>
      <c r="AM58" s="320"/>
    </row>
    <row r="59" outlineLevel="1">
      <c r="A59" s="314"/>
      <c r="B59" s="315"/>
      <c r="C59" s="315"/>
      <c r="D59" s="323" t="s">
        <v>647</v>
      </c>
      <c r="E59" s="317">
        <f t="shared" si="201"/>
        <v>0</v>
      </c>
      <c r="F59" s="318">
        <f t="shared" ref="F59:G59" si="207">I59+L59+O59+R59+U59+X59+AA59+AD59+AK59+AG59</f>
        <v>0</v>
      </c>
      <c r="G59" s="318">
        <f t="shared" si="207"/>
        <v>0</v>
      </c>
      <c r="H59" s="319">
        <f t="shared" ref="H59:H66" si="209">I59+J59</f>
        <v>0</v>
      </c>
      <c r="I59" s="320"/>
      <c r="J59" s="320"/>
      <c r="K59" s="319">
        <f t="shared" ref="K59:K65" si="211">L59+M59</f>
        <v>0</v>
      </c>
      <c r="L59" s="320"/>
      <c r="M59" s="320"/>
      <c r="N59" s="319">
        <f t="shared" ref="N59:N65" si="213">O59+O59</f>
        <v>0</v>
      </c>
      <c r="O59" s="320"/>
      <c r="P59" s="320"/>
      <c r="Q59" s="319">
        <f t="shared" ref="Q59:Q65" si="215">R59+S59</f>
        <v>0</v>
      </c>
      <c r="R59" s="320"/>
      <c r="S59" s="320"/>
      <c r="T59" s="319">
        <f t="shared" ref="T59:T65" si="217">U59+V59</f>
        <v>0</v>
      </c>
      <c r="U59" s="320"/>
      <c r="V59" s="320"/>
      <c r="W59" s="319">
        <f t="shared" ref="W59:W65" si="219">X59+Y59</f>
        <v>0</v>
      </c>
      <c r="X59" s="320"/>
      <c r="Y59" s="320"/>
      <c r="Z59" s="319">
        <f t="shared" ref="Z59:Z65" si="221">AA59+AB59</f>
        <v>0</v>
      </c>
      <c r="AA59" s="320"/>
      <c r="AB59" s="320"/>
      <c r="AC59" s="319">
        <f t="shared" ref="AC59:AC65" si="223">AD59+AE59</f>
        <v>0</v>
      </c>
      <c r="AD59" s="320"/>
      <c r="AE59" s="320"/>
      <c r="AF59" s="319">
        <f t="shared" ref="AF59:AF66" si="225">AG59+AH59</f>
        <v>0</v>
      </c>
      <c r="AG59" s="320"/>
      <c r="AH59" s="320"/>
      <c r="AI59" s="320"/>
      <c r="AJ59" s="319">
        <f t="shared" si="31"/>
        <v>0</v>
      </c>
      <c r="AK59" s="320"/>
      <c r="AL59" s="320"/>
      <c r="AM59" s="320"/>
    </row>
    <row r="60">
      <c r="A60" s="309">
        <v>8.0</v>
      </c>
      <c r="B60" s="310" t="s">
        <v>660</v>
      </c>
      <c r="C60" s="310" t="s">
        <v>661</v>
      </c>
      <c r="D60" s="311"/>
      <c r="E60" s="312">
        <f t="shared" ref="E60:G60" si="208">SUM(E61:E67)</f>
        <v>561.1</v>
      </c>
      <c r="F60" s="312">
        <f t="shared" si="208"/>
        <v>0</v>
      </c>
      <c r="G60" s="312">
        <f t="shared" si="208"/>
        <v>561.1</v>
      </c>
      <c r="H60" s="310">
        <f t="shared" si="209"/>
        <v>16.7</v>
      </c>
      <c r="I60" s="310">
        <f t="shared" ref="I60:J60" si="210">SUM(I61:I67)</f>
        <v>0</v>
      </c>
      <c r="J60" s="310">
        <f t="shared" si="210"/>
        <v>16.7</v>
      </c>
      <c r="K60" s="310">
        <f t="shared" si="211"/>
        <v>46.8</v>
      </c>
      <c r="L60" s="310">
        <f t="shared" ref="L60:M60" si="212">SUM(L61:L67)</f>
        <v>0</v>
      </c>
      <c r="M60" s="310">
        <f t="shared" si="212"/>
        <v>46.8</v>
      </c>
      <c r="N60" s="310">
        <f t="shared" si="213"/>
        <v>0</v>
      </c>
      <c r="O60" s="310">
        <f t="shared" ref="O60:P60" si="214">SUM(O61:O67)</f>
        <v>0</v>
      </c>
      <c r="P60" s="310">
        <f t="shared" si="214"/>
        <v>0</v>
      </c>
      <c r="Q60" s="310">
        <f t="shared" si="215"/>
        <v>0</v>
      </c>
      <c r="R60" s="310">
        <f t="shared" ref="R60:S60" si="216">SUM(R61:R67)</f>
        <v>0</v>
      </c>
      <c r="S60" s="310">
        <f t="shared" si="216"/>
        <v>0</v>
      </c>
      <c r="T60" s="310">
        <f t="shared" si="217"/>
        <v>0</v>
      </c>
      <c r="U60" s="310">
        <f t="shared" ref="U60:V60" si="218">SUM(U61:U67)</f>
        <v>0</v>
      </c>
      <c r="V60" s="310">
        <f t="shared" si="218"/>
        <v>0</v>
      </c>
      <c r="W60" s="310">
        <f t="shared" si="219"/>
        <v>0</v>
      </c>
      <c r="X60" s="310">
        <f t="shared" ref="X60:Y60" si="220">SUM(X61:X67)</f>
        <v>0</v>
      </c>
      <c r="Y60" s="310">
        <f t="shared" si="220"/>
        <v>0</v>
      </c>
      <c r="Z60" s="310">
        <f t="shared" si="221"/>
        <v>0</v>
      </c>
      <c r="AA60" s="310">
        <f t="shared" ref="AA60:AB60" si="222">SUM(AA61:AA67)</f>
        <v>0</v>
      </c>
      <c r="AB60" s="310">
        <f t="shared" si="222"/>
        <v>0</v>
      </c>
      <c r="AC60" s="310">
        <f t="shared" si="223"/>
        <v>0</v>
      </c>
      <c r="AD60" s="310">
        <f t="shared" ref="AD60:AE60" si="224">SUM(AD61:AD67)</f>
        <v>0</v>
      </c>
      <c r="AE60" s="310">
        <f t="shared" si="224"/>
        <v>0</v>
      </c>
      <c r="AF60" s="310">
        <f t="shared" si="225"/>
        <v>436.8</v>
      </c>
      <c r="AG60" s="310">
        <f t="shared" ref="AG60:AH60" si="226">SUM(AG61:AG67)</f>
        <v>0</v>
      </c>
      <c r="AH60" s="310">
        <f t="shared" si="226"/>
        <v>436.8</v>
      </c>
      <c r="AI60" s="310"/>
      <c r="AJ60" s="313">
        <f t="shared" si="31"/>
        <v>60.8</v>
      </c>
      <c r="AK60" s="310">
        <f t="shared" ref="AK60:AL60" si="227">SUM(AK61:AK67)</f>
        <v>0</v>
      </c>
      <c r="AL60" s="310">
        <f t="shared" si="227"/>
        <v>60.8</v>
      </c>
      <c r="AM60" s="310"/>
    </row>
    <row r="61" outlineLevel="1">
      <c r="A61" s="314"/>
      <c r="B61" s="315"/>
      <c r="C61" s="315"/>
      <c r="D61" s="324">
        <v>2015.0</v>
      </c>
      <c r="E61" s="317">
        <f t="shared" ref="E61:E67" si="229">SUM(F61:G61)</f>
        <v>8.6</v>
      </c>
      <c r="F61" s="318">
        <f t="shared" ref="F61:G61" si="228">I61+L61+O61+R61+U61+X61+AA61+AD61+AK61+AG61</f>
        <v>0</v>
      </c>
      <c r="G61" s="318">
        <f t="shared" si="228"/>
        <v>8.6</v>
      </c>
      <c r="H61" s="319">
        <f t="shared" si="209"/>
        <v>0</v>
      </c>
      <c r="I61" s="320"/>
      <c r="J61" s="320"/>
      <c r="K61" s="319">
        <f t="shared" si="211"/>
        <v>0</v>
      </c>
      <c r="L61" s="320"/>
      <c r="M61" s="320"/>
      <c r="N61" s="319">
        <f t="shared" si="213"/>
        <v>0</v>
      </c>
      <c r="O61" s="320"/>
      <c r="P61" s="320"/>
      <c r="Q61" s="319">
        <f t="shared" si="215"/>
        <v>0</v>
      </c>
      <c r="R61" s="320"/>
      <c r="S61" s="320"/>
      <c r="T61" s="319">
        <f t="shared" si="217"/>
        <v>0</v>
      </c>
      <c r="U61" s="320"/>
      <c r="V61" s="320"/>
      <c r="W61" s="319">
        <f t="shared" si="219"/>
        <v>0</v>
      </c>
      <c r="X61" s="320"/>
      <c r="Y61" s="320"/>
      <c r="Z61" s="319">
        <f t="shared" si="221"/>
        <v>0</v>
      </c>
      <c r="AA61" s="320"/>
      <c r="AB61" s="320"/>
      <c r="AC61" s="319">
        <f t="shared" si="223"/>
        <v>0</v>
      </c>
      <c r="AD61" s="320"/>
      <c r="AE61" s="320"/>
      <c r="AF61" s="319">
        <f t="shared" si="225"/>
        <v>8</v>
      </c>
      <c r="AG61" s="320"/>
      <c r="AH61" s="321">
        <v>8.0</v>
      </c>
      <c r="AI61" s="320"/>
      <c r="AJ61" s="319">
        <f t="shared" si="31"/>
        <v>0.6</v>
      </c>
      <c r="AK61" s="320"/>
      <c r="AL61" s="321">
        <v>0.6</v>
      </c>
      <c r="AM61" s="320"/>
    </row>
    <row r="62" outlineLevel="1">
      <c r="A62" s="314"/>
      <c r="B62" s="315"/>
      <c r="C62" s="315"/>
      <c r="D62" s="324">
        <v>2016.0</v>
      </c>
      <c r="E62" s="317">
        <f t="shared" si="229"/>
        <v>5.4</v>
      </c>
      <c r="F62" s="318">
        <f t="shared" ref="F62:G62" si="230">I62+L62+O62+R62+U62+X62+AA62+AD62+AK62+AG62</f>
        <v>0</v>
      </c>
      <c r="G62" s="318">
        <f t="shared" si="230"/>
        <v>5.4</v>
      </c>
      <c r="H62" s="319">
        <f t="shared" si="209"/>
        <v>0</v>
      </c>
      <c r="I62" s="320"/>
      <c r="J62" s="320"/>
      <c r="K62" s="319">
        <f t="shared" si="211"/>
        <v>0</v>
      </c>
      <c r="L62" s="320"/>
      <c r="M62" s="320"/>
      <c r="N62" s="319">
        <f t="shared" si="213"/>
        <v>0</v>
      </c>
      <c r="O62" s="320"/>
      <c r="P62" s="320"/>
      <c r="Q62" s="319">
        <f t="shared" si="215"/>
        <v>0</v>
      </c>
      <c r="R62" s="320"/>
      <c r="S62" s="320"/>
      <c r="T62" s="319">
        <f t="shared" si="217"/>
        <v>0</v>
      </c>
      <c r="U62" s="320"/>
      <c r="V62" s="320"/>
      <c r="W62" s="319">
        <f t="shared" si="219"/>
        <v>0</v>
      </c>
      <c r="X62" s="320"/>
      <c r="Y62" s="320"/>
      <c r="Z62" s="319">
        <f t="shared" si="221"/>
        <v>0</v>
      </c>
      <c r="AA62" s="320"/>
      <c r="AB62" s="320"/>
      <c r="AC62" s="319">
        <f t="shared" si="223"/>
        <v>0</v>
      </c>
      <c r="AD62" s="320"/>
      <c r="AE62" s="320"/>
      <c r="AF62" s="319">
        <f t="shared" si="225"/>
        <v>0</v>
      </c>
      <c r="AG62" s="320"/>
      <c r="AH62" s="320"/>
      <c r="AI62" s="320"/>
      <c r="AJ62" s="319">
        <f t="shared" si="31"/>
        <v>5.4</v>
      </c>
      <c r="AK62" s="320"/>
      <c r="AL62" s="321">
        <v>5.4</v>
      </c>
      <c r="AM62" s="320"/>
    </row>
    <row r="63" outlineLevel="1">
      <c r="A63" s="314"/>
      <c r="B63" s="315"/>
      <c r="C63" s="315"/>
      <c r="D63" s="324">
        <v>2017.0</v>
      </c>
      <c r="E63" s="317">
        <f t="shared" si="229"/>
        <v>60.2</v>
      </c>
      <c r="F63" s="318">
        <f t="shared" ref="F63:G63" si="231">I63+L63+O63+R63+U63+X63+AA63+AD63+AK63+AG63</f>
        <v>0</v>
      </c>
      <c r="G63" s="318">
        <f t="shared" si="231"/>
        <v>60.2</v>
      </c>
      <c r="H63" s="319">
        <f t="shared" si="209"/>
        <v>0</v>
      </c>
      <c r="I63" s="320"/>
      <c r="J63" s="320"/>
      <c r="K63" s="319">
        <f t="shared" si="211"/>
        <v>46.8</v>
      </c>
      <c r="L63" s="320"/>
      <c r="M63" s="321">
        <v>46.8</v>
      </c>
      <c r="N63" s="319">
        <f t="shared" si="213"/>
        <v>0</v>
      </c>
      <c r="O63" s="320"/>
      <c r="P63" s="320"/>
      <c r="Q63" s="319">
        <f t="shared" si="215"/>
        <v>0</v>
      </c>
      <c r="R63" s="320"/>
      <c r="S63" s="320"/>
      <c r="T63" s="319">
        <f t="shared" si="217"/>
        <v>0</v>
      </c>
      <c r="U63" s="320"/>
      <c r="V63" s="320"/>
      <c r="W63" s="319">
        <f t="shared" si="219"/>
        <v>0</v>
      </c>
      <c r="X63" s="320"/>
      <c r="Y63" s="320"/>
      <c r="Z63" s="319">
        <f t="shared" si="221"/>
        <v>0</v>
      </c>
      <c r="AA63" s="320"/>
      <c r="AB63" s="320"/>
      <c r="AC63" s="319">
        <f t="shared" si="223"/>
        <v>0</v>
      </c>
      <c r="AD63" s="320"/>
      <c r="AE63" s="320"/>
      <c r="AF63" s="319">
        <f t="shared" si="225"/>
        <v>5.8</v>
      </c>
      <c r="AG63" s="320"/>
      <c r="AH63" s="321">
        <v>5.8</v>
      </c>
      <c r="AI63" s="320"/>
      <c r="AJ63" s="319">
        <f t="shared" si="31"/>
        <v>7.6</v>
      </c>
      <c r="AK63" s="320"/>
      <c r="AL63" s="321">
        <v>7.6</v>
      </c>
      <c r="AM63" s="320"/>
    </row>
    <row r="64" outlineLevel="1">
      <c r="A64" s="314"/>
      <c r="B64" s="315"/>
      <c r="C64" s="315"/>
      <c r="D64" s="324">
        <v>2018.0</v>
      </c>
      <c r="E64" s="317">
        <f t="shared" si="229"/>
        <v>23.8</v>
      </c>
      <c r="F64" s="318">
        <f t="shared" ref="F64:G64" si="232">I64+L64+O64+R64+U64+X64+AA64+AD64+AK64+AG64</f>
        <v>0</v>
      </c>
      <c r="G64" s="318">
        <f t="shared" si="232"/>
        <v>23.8</v>
      </c>
      <c r="H64" s="319">
        <f t="shared" si="209"/>
        <v>0</v>
      </c>
      <c r="I64" s="320"/>
      <c r="J64" s="320"/>
      <c r="K64" s="319">
        <f t="shared" si="211"/>
        <v>0</v>
      </c>
      <c r="L64" s="320"/>
      <c r="M64" s="320"/>
      <c r="N64" s="319">
        <f t="shared" si="213"/>
        <v>0</v>
      </c>
      <c r="O64" s="320"/>
      <c r="P64" s="320"/>
      <c r="Q64" s="319">
        <f t="shared" si="215"/>
        <v>0</v>
      </c>
      <c r="R64" s="320"/>
      <c r="S64" s="320"/>
      <c r="T64" s="319">
        <f t="shared" si="217"/>
        <v>0</v>
      </c>
      <c r="U64" s="320"/>
      <c r="V64" s="320"/>
      <c r="W64" s="319">
        <f t="shared" si="219"/>
        <v>0</v>
      </c>
      <c r="X64" s="320"/>
      <c r="Y64" s="320"/>
      <c r="Z64" s="319">
        <f t="shared" si="221"/>
        <v>0</v>
      </c>
      <c r="AA64" s="320"/>
      <c r="AB64" s="320"/>
      <c r="AC64" s="319">
        <f t="shared" si="223"/>
        <v>0</v>
      </c>
      <c r="AD64" s="320"/>
      <c r="AE64" s="320"/>
      <c r="AF64" s="319">
        <f t="shared" si="225"/>
        <v>0</v>
      </c>
      <c r="AG64" s="320"/>
      <c r="AH64" s="320"/>
      <c r="AI64" s="320"/>
      <c r="AJ64" s="319">
        <f t="shared" si="31"/>
        <v>23.8</v>
      </c>
      <c r="AK64" s="320"/>
      <c r="AL64" s="321">
        <v>23.8</v>
      </c>
      <c r="AM64" s="320"/>
    </row>
    <row r="65" outlineLevel="1">
      <c r="A65" s="314"/>
      <c r="B65" s="315"/>
      <c r="C65" s="315"/>
      <c r="D65" s="324">
        <v>2019.0</v>
      </c>
      <c r="E65" s="317">
        <f t="shared" si="229"/>
        <v>183.6</v>
      </c>
      <c r="F65" s="318">
        <f t="shared" ref="F65:G65" si="233">I65+L65+O65+R65+U65+X65+AA65+AD65+AK65+AG65</f>
        <v>0</v>
      </c>
      <c r="G65" s="318">
        <f t="shared" si="233"/>
        <v>183.6</v>
      </c>
      <c r="H65" s="319">
        <f t="shared" si="209"/>
        <v>10.4</v>
      </c>
      <c r="I65" s="320"/>
      <c r="J65" s="321">
        <v>10.4</v>
      </c>
      <c r="K65" s="319">
        <f t="shared" si="211"/>
        <v>0</v>
      </c>
      <c r="L65" s="320"/>
      <c r="M65" s="320"/>
      <c r="N65" s="319">
        <f t="shared" si="213"/>
        <v>0</v>
      </c>
      <c r="O65" s="320"/>
      <c r="P65" s="320"/>
      <c r="Q65" s="319">
        <f t="shared" si="215"/>
        <v>0</v>
      </c>
      <c r="R65" s="320"/>
      <c r="S65" s="320"/>
      <c r="T65" s="319">
        <f t="shared" si="217"/>
        <v>0</v>
      </c>
      <c r="U65" s="320"/>
      <c r="V65" s="320"/>
      <c r="W65" s="319">
        <f t="shared" si="219"/>
        <v>0</v>
      </c>
      <c r="X65" s="320"/>
      <c r="Y65" s="320"/>
      <c r="Z65" s="319">
        <f t="shared" si="221"/>
        <v>0</v>
      </c>
      <c r="AA65" s="320"/>
      <c r="AB65" s="320"/>
      <c r="AC65" s="319">
        <f t="shared" si="223"/>
        <v>0</v>
      </c>
      <c r="AD65" s="320"/>
      <c r="AE65" s="320"/>
      <c r="AF65" s="319">
        <f t="shared" si="225"/>
        <v>162</v>
      </c>
      <c r="AG65" s="320"/>
      <c r="AH65" s="321">
        <v>162.0</v>
      </c>
      <c r="AI65" s="320"/>
      <c r="AJ65" s="319">
        <f t="shared" si="31"/>
        <v>11.2</v>
      </c>
      <c r="AK65" s="320"/>
      <c r="AL65" s="321">
        <v>11.2</v>
      </c>
      <c r="AM65" s="320"/>
    </row>
    <row r="66" outlineLevel="1">
      <c r="A66" s="314"/>
      <c r="B66" s="315"/>
      <c r="C66" s="315"/>
      <c r="D66" s="324">
        <v>2020.0</v>
      </c>
      <c r="E66" s="317">
        <f t="shared" si="229"/>
        <v>279.5</v>
      </c>
      <c r="F66" s="318">
        <f t="shared" ref="F66:G66" si="234">I66+L66+O66+R66+U66+X66+AA66+AD66+AK66+AG66</f>
        <v>0</v>
      </c>
      <c r="G66" s="318">
        <f t="shared" si="234"/>
        <v>279.5</v>
      </c>
      <c r="H66" s="319">
        <f t="shared" si="209"/>
        <v>6.3</v>
      </c>
      <c r="I66" s="320"/>
      <c r="J66" s="321">
        <v>6.3</v>
      </c>
      <c r="K66" s="319"/>
      <c r="L66" s="320"/>
      <c r="M66" s="320"/>
      <c r="N66" s="319"/>
      <c r="O66" s="320"/>
      <c r="P66" s="320"/>
      <c r="Q66" s="319"/>
      <c r="R66" s="320"/>
      <c r="S66" s="320"/>
      <c r="T66" s="319"/>
      <c r="U66" s="320"/>
      <c r="V66" s="320"/>
      <c r="W66" s="319"/>
      <c r="X66" s="320"/>
      <c r="Y66" s="320"/>
      <c r="Z66" s="319"/>
      <c r="AA66" s="320"/>
      <c r="AB66" s="320"/>
      <c r="AC66" s="319"/>
      <c r="AD66" s="320"/>
      <c r="AE66" s="320"/>
      <c r="AF66" s="319">
        <f t="shared" si="225"/>
        <v>261</v>
      </c>
      <c r="AG66" s="320"/>
      <c r="AH66" s="321">
        <v>261.0</v>
      </c>
      <c r="AI66" s="320"/>
      <c r="AJ66" s="319">
        <f t="shared" si="31"/>
        <v>12.2</v>
      </c>
      <c r="AK66" s="320"/>
      <c r="AL66" s="321">
        <v>12.2</v>
      </c>
      <c r="AM66" s="320"/>
    </row>
    <row r="67" outlineLevel="1">
      <c r="A67" s="314"/>
      <c r="B67" s="315"/>
      <c r="C67" s="315"/>
      <c r="D67" s="325">
        <v>2021.0</v>
      </c>
      <c r="E67" s="317">
        <f t="shared" si="229"/>
        <v>0</v>
      </c>
      <c r="F67" s="318">
        <f t="shared" ref="F67:G67" si="235">I67+L67+O67+R67+U67+X67+AA67+AD67+AK67+AG67</f>
        <v>0</v>
      </c>
      <c r="G67" s="318">
        <f t="shared" si="235"/>
        <v>0</v>
      </c>
      <c r="H67" s="319"/>
      <c r="I67" s="320"/>
      <c r="J67" s="321"/>
      <c r="K67" s="319">
        <f t="shared" ref="K67:K89" si="238">L67+M67</f>
        <v>0</v>
      </c>
      <c r="L67" s="320"/>
      <c r="M67" s="320"/>
      <c r="N67" s="319">
        <f t="shared" ref="N67:N73" si="240">O67+O67</f>
        <v>0</v>
      </c>
      <c r="O67" s="320"/>
      <c r="P67" s="320"/>
      <c r="Q67" s="319">
        <f t="shared" ref="Q67:Q73" si="242">R67+S67</f>
        <v>0</v>
      </c>
      <c r="R67" s="320"/>
      <c r="S67" s="320"/>
      <c r="T67" s="319">
        <f t="shared" ref="T67:T73" si="244">U67+V67</f>
        <v>0</v>
      </c>
      <c r="U67" s="320"/>
      <c r="V67" s="320"/>
      <c r="W67" s="319">
        <f t="shared" ref="W67:W73" si="246">X67+Y67</f>
        <v>0</v>
      </c>
      <c r="X67" s="320"/>
      <c r="Y67" s="320"/>
      <c r="Z67" s="319">
        <f t="shared" ref="Z67:Z73" si="248">AA67+AB67</f>
        <v>0</v>
      </c>
      <c r="AA67" s="320"/>
      <c r="AB67" s="320"/>
      <c r="AC67" s="319">
        <f t="shared" ref="AC67:AC73" si="250">AD67+AE67</f>
        <v>0</v>
      </c>
      <c r="AD67" s="320"/>
      <c r="AE67" s="320"/>
      <c r="AF67" s="319"/>
      <c r="AG67" s="320"/>
      <c r="AH67" s="321"/>
      <c r="AI67" s="320"/>
      <c r="AJ67" s="319">
        <f t="shared" si="31"/>
        <v>0</v>
      </c>
      <c r="AK67" s="320"/>
      <c r="AL67" s="321"/>
      <c r="AM67" s="320"/>
    </row>
    <row r="68">
      <c r="A68" s="309">
        <v>9.0</v>
      </c>
      <c r="B68" s="310" t="s">
        <v>662</v>
      </c>
      <c r="C68" s="310" t="s">
        <v>499</v>
      </c>
      <c r="D68" s="311"/>
      <c r="E68" s="312">
        <f t="shared" ref="E68:G68" si="236">SUM(E69:E75)</f>
        <v>50</v>
      </c>
      <c r="F68" s="312">
        <f t="shared" si="236"/>
        <v>50</v>
      </c>
      <c r="G68" s="312">
        <f t="shared" si="236"/>
        <v>0</v>
      </c>
      <c r="H68" s="310">
        <f t="shared" ref="H68:H73" si="255">I68+J68</f>
        <v>0</v>
      </c>
      <c r="I68" s="310">
        <f t="shared" ref="I68:J68" si="237">SUM(I69:I75)</f>
        <v>0</v>
      </c>
      <c r="J68" s="310">
        <f t="shared" si="237"/>
        <v>0</v>
      </c>
      <c r="K68" s="310">
        <f t="shared" si="238"/>
        <v>50</v>
      </c>
      <c r="L68" s="310">
        <f t="shared" ref="L68:M68" si="239">SUM(L69:L75)</f>
        <v>50</v>
      </c>
      <c r="M68" s="310">
        <f t="shared" si="239"/>
        <v>0</v>
      </c>
      <c r="N68" s="310">
        <f t="shared" si="240"/>
        <v>0</v>
      </c>
      <c r="O68" s="310">
        <f t="shared" ref="O68:P68" si="241">SUM(O69:O75)</f>
        <v>0</v>
      </c>
      <c r="P68" s="310">
        <f t="shared" si="241"/>
        <v>0</v>
      </c>
      <c r="Q68" s="310">
        <f t="shared" si="242"/>
        <v>0</v>
      </c>
      <c r="R68" s="310">
        <f t="shared" ref="R68:S68" si="243">SUM(R69:R75)</f>
        <v>0</v>
      </c>
      <c r="S68" s="310">
        <f t="shared" si="243"/>
        <v>0</v>
      </c>
      <c r="T68" s="310">
        <f t="shared" si="244"/>
        <v>0</v>
      </c>
      <c r="U68" s="310">
        <f t="shared" ref="U68:V68" si="245">SUM(U69:U75)</f>
        <v>0</v>
      </c>
      <c r="V68" s="310">
        <f t="shared" si="245"/>
        <v>0</v>
      </c>
      <c r="W68" s="310">
        <f t="shared" si="246"/>
        <v>0</v>
      </c>
      <c r="X68" s="310">
        <f t="shared" ref="X68:Y68" si="247">SUM(X69:X75)</f>
        <v>0</v>
      </c>
      <c r="Y68" s="310">
        <f t="shared" si="247"/>
        <v>0</v>
      </c>
      <c r="Z68" s="310">
        <f t="shared" si="248"/>
        <v>0</v>
      </c>
      <c r="AA68" s="310">
        <f t="shared" ref="AA68:AB68" si="249">SUM(AA69:AA75)</f>
        <v>0</v>
      </c>
      <c r="AB68" s="310">
        <f t="shared" si="249"/>
        <v>0</v>
      </c>
      <c r="AC68" s="310">
        <f t="shared" si="250"/>
        <v>0</v>
      </c>
      <c r="AD68" s="310">
        <f t="shared" ref="AD68:AE68" si="251">SUM(AD69:AD75)</f>
        <v>0</v>
      </c>
      <c r="AE68" s="310">
        <f t="shared" si="251"/>
        <v>0</v>
      </c>
      <c r="AF68" s="310">
        <f t="shared" ref="AF68:AF73" si="256">AG68+AH68</f>
        <v>0</v>
      </c>
      <c r="AG68" s="310">
        <f t="shared" ref="AG68:AH68" si="252">SUM(AG69:AG75)</f>
        <v>0</v>
      </c>
      <c r="AH68" s="310">
        <f t="shared" si="252"/>
        <v>0</v>
      </c>
      <c r="AI68" s="310"/>
      <c r="AJ68" s="313">
        <f t="shared" si="31"/>
        <v>0</v>
      </c>
      <c r="AK68" s="310">
        <f t="shared" ref="AK68:AL68" si="253">SUM(AK69:AK75)</f>
        <v>0</v>
      </c>
      <c r="AL68" s="310">
        <f t="shared" si="253"/>
        <v>0</v>
      </c>
      <c r="AM68" s="310"/>
    </row>
    <row r="69" outlineLevel="1">
      <c r="A69" s="314"/>
      <c r="B69" s="315"/>
      <c r="C69" s="315"/>
      <c r="D69" s="324">
        <v>2015.0</v>
      </c>
      <c r="E69" s="317">
        <f t="shared" ref="E69:E75" si="257">SUM(F69:G69)</f>
        <v>0</v>
      </c>
      <c r="F69" s="318">
        <f t="shared" ref="F69:G69" si="254">I69+L69+O69+R69+U69+X69+AA69+AD69+AK69+AG69</f>
        <v>0</v>
      </c>
      <c r="G69" s="318">
        <f t="shared" si="254"/>
        <v>0</v>
      </c>
      <c r="H69" s="319">
        <f t="shared" si="255"/>
        <v>0</v>
      </c>
      <c r="I69" s="320"/>
      <c r="J69" s="320"/>
      <c r="K69" s="319">
        <f t="shared" si="238"/>
        <v>0</v>
      </c>
      <c r="L69" s="320"/>
      <c r="M69" s="320"/>
      <c r="N69" s="319">
        <f t="shared" si="240"/>
        <v>0</v>
      </c>
      <c r="O69" s="320"/>
      <c r="P69" s="320"/>
      <c r="Q69" s="319">
        <f t="shared" si="242"/>
        <v>0</v>
      </c>
      <c r="R69" s="320"/>
      <c r="S69" s="320"/>
      <c r="T69" s="319">
        <f t="shared" si="244"/>
        <v>0</v>
      </c>
      <c r="U69" s="320"/>
      <c r="V69" s="320"/>
      <c r="W69" s="319">
        <f t="shared" si="246"/>
        <v>0</v>
      </c>
      <c r="X69" s="320"/>
      <c r="Y69" s="320"/>
      <c r="Z69" s="319">
        <f t="shared" si="248"/>
        <v>0</v>
      </c>
      <c r="AA69" s="320"/>
      <c r="AB69" s="320"/>
      <c r="AC69" s="319">
        <f t="shared" si="250"/>
        <v>0</v>
      </c>
      <c r="AD69" s="320"/>
      <c r="AE69" s="320"/>
      <c r="AF69" s="319">
        <f t="shared" si="256"/>
        <v>0</v>
      </c>
      <c r="AG69" s="320"/>
      <c r="AH69" s="320"/>
      <c r="AI69" s="320"/>
      <c r="AJ69" s="319">
        <f t="shared" si="31"/>
        <v>0</v>
      </c>
      <c r="AK69" s="320"/>
      <c r="AL69" s="320"/>
      <c r="AM69" s="320"/>
    </row>
    <row r="70" outlineLevel="1">
      <c r="A70" s="314"/>
      <c r="B70" s="315"/>
      <c r="C70" s="315"/>
      <c r="D70" s="324">
        <v>2016.0</v>
      </c>
      <c r="E70" s="317">
        <f t="shared" si="257"/>
        <v>0</v>
      </c>
      <c r="F70" s="318">
        <f t="shared" ref="F70:G70" si="258">I70+L70+O70+R70+U70+X70+AA70+AD70+AK70+AG70</f>
        <v>0</v>
      </c>
      <c r="G70" s="318">
        <f t="shared" si="258"/>
        <v>0</v>
      </c>
      <c r="H70" s="319">
        <f t="shared" si="255"/>
        <v>0</v>
      </c>
      <c r="I70" s="320"/>
      <c r="J70" s="320"/>
      <c r="K70" s="319">
        <f t="shared" si="238"/>
        <v>0</v>
      </c>
      <c r="L70" s="320"/>
      <c r="M70" s="320"/>
      <c r="N70" s="319">
        <f t="shared" si="240"/>
        <v>0</v>
      </c>
      <c r="O70" s="320"/>
      <c r="P70" s="320"/>
      <c r="Q70" s="319">
        <f t="shared" si="242"/>
        <v>0</v>
      </c>
      <c r="R70" s="320"/>
      <c r="S70" s="320"/>
      <c r="T70" s="319">
        <f t="shared" si="244"/>
        <v>0</v>
      </c>
      <c r="U70" s="320"/>
      <c r="V70" s="320"/>
      <c r="W70" s="319">
        <f t="shared" si="246"/>
        <v>0</v>
      </c>
      <c r="X70" s="320"/>
      <c r="Y70" s="320"/>
      <c r="Z70" s="319">
        <f t="shared" si="248"/>
        <v>0</v>
      </c>
      <c r="AA70" s="320"/>
      <c r="AB70" s="320"/>
      <c r="AC70" s="319">
        <f t="shared" si="250"/>
        <v>0</v>
      </c>
      <c r="AD70" s="320"/>
      <c r="AE70" s="320"/>
      <c r="AF70" s="319">
        <f t="shared" si="256"/>
        <v>0</v>
      </c>
      <c r="AG70" s="320"/>
      <c r="AH70" s="320"/>
      <c r="AI70" s="320"/>
      <c r="AJ70" s="319">
        <f t="shared" si="31"/>
        <v>0</v>
      </c>
      <c r="AK70" s="320"/>
      <c r="AL70" s="320"/>
      <c r="AM70" s="320"/>
    </row>
    <row r="71" outlineLevel="1">
      <c r="A71" s="314"/>
      <c r="B71" s="315"/>
      <c r="C71" s="315"/>
      <c r="D71" s="324">
        <v>2017.0</v>
      </c>
      <c r="E71" s="317">
        <f t="shared" si="257"/>
        <v>0</v>
      </c>
      <c r="F71" s="318">
        <f t="shared" ref="F71:G71" si="259">I71+L71+O71+R71+U71+X71+AA71+AD71+AK71+AG71</f>
        <v>0</v>
      </c>
      <c r="G71" s="318">
        <f t="shared" si="259"/>
        <v>0</v>
      </c>
      <c r="H71" s="319">
        <f t="shared" si="255"/>
        <v>0</v>
      </c>
      <c r="I71" s="320"/>
      <c r="J71" s="320"/>
      <c r="K71" s="319">
        <f t="shared" si="238"/>
        <v>0</v>
      </c>
      <c r="L71" s="320"/>
      <c r="M71" s="320"/>
      <c r="N71" s="319">
        <f t="shared" si="240"/>
        <v>0</v>
      </c>
      <c r="O71" s="320"/>
      <c r="P71" s="320"/>
      <c r="Q71" s="319">
        <f t="shared" si="242"/>
        <v>0</v>
      </c>
      <c r="R71" s="320"/>
      <c r="S71" s="320"/>
      <c r="T71" s="319">
        <f t="shared" si="244"/>
        <v>0</v>
      </c>
      <c r="U71" s="320"/>
      <c r="V71" s="320"/>
      <c r="W71" s="319">
        <f t="shared" si="246"/>
        <v>0</v>
      </c>
      <c r="X71" s="320"/>
      <c r="Y71" s="320"/>
      <c r="Z71" s="319">
        <f t="shared" si="248"/>
        <v>0</v>
      </c>
      <c r="AA71" s="320"/>
      <c r="AB71" s="320"/>
      <c r="AC71" s="319">
        <f t="shared" si="250"/>
        <v>0</v>
      </c>
      <c r="AD71" s="320"/>
      <c r="AE71" s="320"/>
      <c r="AF71" s="319">
        <f t="shared" si="256"/>
        <v>0</v>
      </c>
      <c r="AG71" s="320"/>
      <c r="AH71" s="320"/>
      <c r="AI71" s="320"/>
      <c r="AJ71" s="319">
        <f t="shared" si="31"/>
        <v>0</v>
      </c>
      <c r="AK71" s="320"/>
      <c r="AL71" s="320"/>
      <c r="AM71" s="320"/>
    </row>
    <row r="72" outlineLevel="1">
      <c r="A72" s="314"/>
      <c r="B72" s="315"/>
      <c r="C72" s="315"/>
      <c r="D72" s="324">
        <v>2018.0</v>
      </c>
      <c r="E72" s="317">
        <f t="shared" si="257"/>
        <v>0</v>
      </c>
      <c r="F72" s="318">
        <f t="shared" ref="F72:G72" si="260">I72+L72+O72+R72+U72+X72+AA72+AD72+AK72+AG72</f>
        <v>0</v>
      </c>
      <c r="G72" s="318">
        <f t="shared" si="260"/>
        <v>0</v>
      </c>
      <c r="H72" s="319">
        <f t="shared" si="255"/>
        <v>0</v>
      </c>
      <c r="I72" s="320"/>
      <c r="J72" s="320"/>
      <c r="K72" s="319">
        <f t="shared" si="238"/>
        <v>0</v>
      </c>
      <c r="L72" s="320"/>
      <c r="M72" s="320"/>
      <c r="N72" s="319">
        <f t="shared" si="240"/>
        <v>0</v>
      </c>
      <c r="O72" s="320"/>
      <c r="P72" s="320"/>
      <c r="Q72" s="319">
        <f t="shared" si="242"/>
        <v>0</v>
      </c>
      <c r="R72" s="320"/>
      <c r="S72" s="320"/>
      <c r="T72" s="319">
        <f t="shared" si="244"/>
        <v>0</v>
      </c>
      <c r="U72" s="320"/>
      <c r="V72" s="320"/>
      <c r="W72" s="319">
        <f t="shared" si="246"/>
        <v>0</v>
      </c>
      <c r="X72" s="320"/>
      <c r="Y72" s="320"/>
      <c r="Z72" s="319">
        <f t="shared" si="248"/>
        <v>0</v>
      </c>
      <c r="AA72" s="320"/>
      <c r="AB72" s="320"/>
      <c r="AC72" s="319">
        <f t="shared" si="250"/>
        <v>0</v>
      </c>
      <c r="AD72" s="320"/>
      <c r="AE72" s="320"/>
      <c r="AF72" s="319">
        <f t="shared" si="256"/>
        <v>0</v>
      </c>
      <c r="AG72" s="320"/>
      <c r="AH72" s="320"/>
      <c r="AI72" s="320"/>
      <c r="AJ72" s="319">
        <f t="shared" si="31"/>
        <v>0</v>
      </c>
      <c r="AK72" s="320"/>
      <c r="AL72" s="320"/>
      <c r="AM72" s="320"/>
    </row>
    <row r="73" outlineLevel="1">
      <c r="A73" s="314"/>
      <c r="B73" s="315"/>
      <c r="C73" s="315"/>
      <c r="D73" s="324">
        <v>2019.0</v>
      </c>
      <c r="E73" s="317">
        <f t="shared" si="257"/>
        <v>0</v>
      </c>
      <c r="F73" s="318">
        <f t="shared" ref="F73:G73" si="261">I73+L73+O73+R73+U73+X73+AA73+AD73+AK73+AG73</f>
        <v>0</v>
      </c>
      <c r="G73" s="318">
        <f t="shared" si="261"/>
        <v>0</v>
      </c>
      <c r="H73" s="319">
        <f t="shared" si="255"/>
        <v>0</v>
      </c>
      <c r="I73" s="320"/>
      <c r="J73" s="320"/>
      <c r="K73" s="319">
        <f t="shared" si="238"/>
        <v>0</v>
      </c>
      <c r="L73" s="320"/>
      <c r="M73" s="320"/>
      <c r="N73" s="319">
        <f t="shared" si="240"/>
        <v>0</v>
      </c>
      <c r="O73" s="320"/>
      <c r="P73" s="320"/>
      <c r="Q73" s="319">
        <f t="shared" si="242"/>
        <v>0</v>
      </c>
      <c r="R73" s="320"/>
      <c r="S73" s="320"/>
      <c r="T73" s="319">
        <f t="shared" si="244"/>
        <v>0</v>
      </c>
      <c r="U73" s="320"/>
      <c r="V73" s="320"/>
      <c r="W73" s="319">
        <f t="shared" si="246"/>
        <v>0</v>
      </c>
      <c r="X73" s="320"/>
      <c r="Y73" s="320"/>
      <c r="Z73" s="319">
        <f t="shared" si="248"/>
        <v>0</v>
      </c>
      <c r="AA73" s="320"/>
      <c r="AB73" s="320"/>
      <c r="AC73" s="319">
        <f t="shared" si="250"/>
        <v>0</v>
      </c>
      <c r="AD73" s="320"/>
      <c r="AE73" s="320"/>
      <c r="AF73" s="319">
        <f t="shared" si="256"/>
        <v>0</v>
      </c>
      <c r="AG73" s="320"/>
      <c r="AH73" s="320"/>
      <c r="AI73" s="320"/>
      <c r="AJ73" s="319">
        <f t="shared" si="31"/>
        <v>0</v>
      </c>
      <c r="AK73" s="320"/>
      <c r="AL73" s="320"/>
      <c r="AM73" s="320"/>
    </row>
    <row r="74" outlineLevel="1">
      <c r="A74" s="314"/>
      <c r="B74" s="315"/>
      <c r="C74" s="315"/>
      <c r="D74" s="324">
        <v>2020.0</v>
      </c>
      <c r="E74" s="317">
        <f t="shared" si="257"/>
        <v>50</v>
      </c>
      <c r="F74" s="318">
        <f t="shared" ref="F74:G74" si="262">I74+L74+O74+R74+U74+X74+AA74+AD74+AK74+AG74</f>
        <v>50</v>
      </c>
      <c r="G74" s="318">
        <f t="shared" si="262"/>
        <v>0</v>
      </c>
      <c r="H74" s="319"/>
      <c r="I74" s="320"/>
      <c r="J74" s="320"/>
      <c r="K74" s="322">
        <f t="shared" si="238"/>
        <v>50</v>
      </c>
      <c r="L74" s="321">
        <v>50.0</v>
      </c>
      <c r="M74" s="320"/>
      <c r="N74" s="319"/>
      <c r="O74" s="320"/>
      <c r="P74" s="320"/>
      <c r="Q74" s="319"/>
      <c r="R74" s="320"/>
      <c r="S74" s="320"/>
      <c r="T74" s="319"/>
      <c r="U74" s="320"/>
      <c r="V74" s="320"/>
      <c r="W74" s="319"/>
      <c r="X74" s="320"/>
      <c r="Y74" s="320"/>
      <c r="Z74" s="319"/>
      <c r="AA74" s="320"/>
      <c r="AB74" s="320"/>
      <c r="AC74" s="319"/>
      <c r="AD74" s="320"/>
      <c r="AE74" s="320"/>
      <c r="AF74" s="319"/>
      <c r="AG74" s="320"/>
      <c r="AH74" s="320"/>
      <c r="AI74" s="320"/>
      <c r="AJ74" s="319">
        <f t="shared" si="31"/>
        <v>0</v>
      </c>
      <c r="AK74" s="320"/>
      <c r="AL74" s="320"/>
      <c r="AM74" s="320"/>
    </row>
    <row r="75" outlineLevel="1">
      <c r="A75" s="314"/>
      <c r="B75" s="315"/>
      <c r="C75" s="315"/>
      <c r="D75" s="325">
        <v>2021.0</v>
      </c>
      <c r="E75" s="317">
        <f t="shared" si="257"/>
        <v>0</v>
      </c>
      <c r="F75" s="318">
        <f t="shared" ref="F75:G75" si="263">I75+L75+O75+R75+U75+X75+AA75+AD75+AK75+AG75</f>
        <v>0</v>
      </c>
      <c r="G75" s="318">
        <f t="shared" si="263"/>
        <v>0</v>
      </c>
      <c r="H75" s="319">
        <f t="shared" ref="H75:H81" si="265">I75+J75</f>
        <v>0</v>
      </c>
      <c r="I75" s="320"/>
      <c r="J75" s="320"/>
      <c r="K75" s="322">
        <f t="shared" si="238"/>
        <v>0</v>
      </c>
      <c r="L75" s="321"/>
      <c r="M75" s="320"/>
      <c r="N75" s="319">
        <f t="shared" ref="N75:N81" si="268">O75+O75</f>
        <v>0</v>
      </c>
      <c r="O75" s="320"/>
      <c r="P75" s="320"/>
      <c r="Q75" s="319">
        <f t="shared" ref="Q75:Q81" si="270">R75+S75</f>
        <v>0</v>
      </c>
      <c r="R75" s="320"/>
      <c r="S75" s="320"/>
      <c r="T75" s="319">
        <f t="shared" ref="T75:T81" si="272">U75+V75</f>
        <v>0</v>
      </c>
      <c r="U75" s="320"/>
      <c r="V75" s="320"/>
      <c r="W75" s="319">
        <f t="shared" ref="W75:W81" si="274">X75+Y75</f>
        <v>0</v>
      </c>
      <c r="X75" s="320"/>
      <c r="Y75" s="320"/>
      <c r="Z75" s="319">
        <f t="shared" ref="Z75:Z81" si="276">AA75+AB75</f>
        <v>0</v>
      </c>
      <c r="AA75" s="320"/>
      <c r="AB75" s="320"/>
      <c r="AC75" s="319">
        <f t="shared" ref="AC75:AC81" si="278">AD75+AE75</f>
        <v>0</v>
      </c>
      <c r="AD75" s="320"/>
      <c r="AE75" s="320"/>
      <c r="AF75" s="319">
        <f t="shared" ref="AF75:AF81" si="280">AG75+AH75</f>
        <v>0</v>
      </c>
      <c r="AG75" s="320"/>
      <c r="AH75" s="320"/>
      <c r="AI75" s="320"/>
      <c r="AJ75" s="319">
        <f t="shared" si="31"/>
        <v>0</v>
      </c>
      <c r="AK75" s="320"/>
      <c r="AL75" s="320"/>
      <c r="AM75" s="320"/>
    </row>
    <row r="76">
      <c r="A76" s="309">
        <v>10.0</v>
      </c>
      <c r="B76" s="310" t="s">
        <v>663</v>
      </c>
      <c r="C76" s="310" t="s">
        <v>664</v>
      </c>
      <c r="D76" s="311"/>
      <c r="E76" s="312">
        <f t="shared" ref="E76:G76" si="264">SUM(E77:E83)</f>
        <v>389.4</v>
      </c>
      <c r="F76" s="312">
        <f t="shared" si="264"/>
        <v>389.4</v>
      </c>
      <c r="G76" s="312">
        <f t="shared" si="264"/>
        <v>0</v>
      </c>
      <c r="H76" s="310">
        <f t="shared" si="265"/>
        <v>0</v>
      </c>
      <c r="I76" s="310">
        <f t="shared" ref="I76:J76" si="266">SUM(I77:I83)</f>
        <v>0</v>
      </c>
      <c r="J76" s="310">
        <f t="shared" si="266"/>
        <v>0</v>
      </c>
      <c r="K76" s="310">
        <f t="shared" si="238"/>
        <v>75</v>
      </c>
      <c r="L76" s="310">
        <f t="shared" ref="L76:M76" si="267">SUM(L77:L83)</f>
        <v>75</v>
      </c>
      <c r="M76" s="310">
        <f t="shared" si="267"/>
        <v>0</v>
      </c>
      <c r="N76" s="310">
        <f t="shared" si="268"/>
        <v>0</v>
      </c>
      <c r="O76" s="310">
        <f t="shared" ref="O76:P76" si="269">SUM(O77:O83)</f>
        <v>0</v>
      </c>
      <c r="P76" s="310">
        <f t="shared" si="269"/>
        <v>0</v>
      </c>
      <c r="Q76" s="310">
        <f t="shared" si="270"/>
        <v>38.9</v>
      </c>
      <c r="R76" s="310">
        <f t="shared" ref="R76:S76" si="271">SUM(R77:R83)</f>
        <v>38.9</v>
      </c>
      <c r="S76" s="310">
        <f t="shared" si="271"/>
        <v>0</v>
      </c>
      <c r="T76" s="310">
        <f t="shared" si="272"/>
        <v>0</v>
      </c>
      <c r="U76" s="310">
        <f t="shared" ref="U76:V76" si="273">SUM(U77:U83)</f>
        <v>0</v>
      </c>
      <c r="V76" s="310">
        <f t="shared" si="273"/>
        <v>0</v>
      </c>
      <c r="W76" s="310">
        <f t="shared" si="274"/>
        <v>0</v>
      </c>
      <c r="X76" s="310">
        <f t="shared" ref="X76:Y76" si="275">SUM(X77:X83)</f>
        <v>0</v>
      </c>
      <c r="Y76" s="310">
        <f t="shared" si="275"/>
        <v>0</v>
      </c>
      <c r="Z76" s="310">
        <f t="shared" si="276"/>
        <v>0</v>
      </c>
      <c r="AA76" s="310">
        <f t="shared" ref="AA76:AB76" si="277">SUM(AA77:AA83)</f>
        <v>0</v>
      </c>
      <c r="AB76" s="310">
        <f t="shared" si="277"/>
        <v>0</v>
      </c>
      <c r="AC76" s="310">
        <f t="shared" si="278"/>
        <v>0</v>
      </c>
      <c r="AD76" s="310">
        <f t="shared" ref="AD76:AE76" si="279">SUM(AD77:AD83)</f>
        <v>0</v>
      </c>
      <c r="AE76" s="310">
        <f t="shared" si="279"/>
        <v>0</v>
      </c>
      <c r="AF76" s="310">
        <f t="shared" si="280"/>
        <v>275.5</v>
      </c>
      <c r="AG76" s="310">
        <f t="shared" ref="AG76:AH76" si="281">SUM(AG77:AG83)</f>
        <v>275.5</v>
      </c>
      <c r="AH76" s="310">
        <f t="shared" si="281"/>
        <v>0</v>
      </c>
      <c r="AI76" s="310"/>
      <c r="AJ76" s="313">
        <f t="shared" si="31"/>
        <v>0</v>
      </c>
      <c r="AK76" s="310">
        <f t="shared" ref="AK76:AL76" si="282">SUM(AK77:AK83)</f>
        <v>0</v>
      </c>
      <c r="AL76" s="310">
        <f t="shared" si="282"/>
        <v>0</v>
      </c>
      <c r="AM76" s="310"/>
    </row>
    <row r="77" outlineLevel="1">
      <c r="A77" s="314"/>
      <c r="B77" s="315"/>
      <c r="C77" s="315"/>
      <c r="D77" s="324">
        <v>2015.0</v>
      </c>
      <c r="E77" s="317">
        <f t="shared" ref="E77:E83" si="284">SUM(F77:G77)</f>
        <v>314.4</v>
      </c>
      <c r="F77" s="318">
        <f t="shared" ref="F77:G77" si="283">I77+L77+O77+R77+U77+X77+AA77+AD77+AK77+AG77</f>
        <v>314.4</v>
      </c>
      <c r="G77" s="318">
        <f t="shared" si="283"/>
        <v>0</v>
      </c>
      <c r="H77" s="319">
        <f t="shared" si="265"/>
        <v>0</v>
      </c>
      <c r="I77" s="320"/>
      <c r="J77" s="320"/>
      <c r="K77" s="319">
        <f t="shared" si="238"/>
        <v>0</v>
      </c>
      <c r="L77" s="320"/>
      <c r="M77" s="320"/>
      <c r="N77" s="319">
        <f t="shared" si="268"/>
        <v>0</v>
      </c>
      <c r="O77" s="320"/>
      <c r="P77" s="320"/>
      <c r="Q77" s="322">
        <f t="shared" si="270"/>
        <v>38.9</v>
      </c>
      <c r="R77" s="321">
        <v>38.9</v>
      </c>
      <c r="S77" s="320"/>
      <c r="T77" s="319">
        <f t="shared" si="272"/>
        <v>0</v>
      </c>
      <c r="U77" s="320"/>
      <c r="V77" s="320"/>
      <c r="W77" s="319">
        <f t="shared" si="274"/>
        <v>0</v>
      </c>
      <c r="X77" s="320"/>
      <c r="Y77" s="320"/>
      <c r="Z77" s="319">
        <f t="shared" si="276"/>
        <v>0</v>
      </c>
      <c r="AA77" s="320"/>
      <c r="AB77" s="320"/>
      <c r="AC77" s="319">
        <f t="shared" si="278"/>
        <v>0</v>
      </c>
      <c r="AD77" s="320"/>
      <c r="AE77" s="320"/>
      <c r="AF77" s="322">
        <f t="shared" si="280"/>
        <v>275.5</v>
      </c>
      <c r="AG77" s="321">
        <v>275.5</v>
      </c>
      <c r="AH77" s="320"/>
      <c r="AI77" s="320"/>
      <c r="AJ77" s="319">
        <f t="shared" si="31"/>
        <v>0</v>
      </c>
      <c r="AK77" s="320"/>
      <c r="AL77" s="320"/>
      <c r="AM77" s="320"/>
    </row>
    <row r="78" outlineLevel="1">
      <c r="A78" s="314"/>
      <c r="B78" s="315"/>
      <c r="C78" s="315"/>
      <c r="D78" s="324">
        <v>2016.0</v>
      </c>
      <c r="E78" s="317">
        <f t="shared" si="284"/>
        <v>0</v>
      </c>
      <c r="F78" s="318">
        <f t="shared" ref="F78:G78" si="285">I78+L78+O78+R78+U78+X78+AA78+AD78+AK78+AG78</f>
        <v>0</v>
      </c>
      <c r="G78" s="318">
        <f t="shared" si="285"/>
        <v>0</v>
      </c>
      <c r="H78" s="319">
        <f t="shared" si="265"/>
        <v>0</v>
      </c>
      <c r="I78" s="320"/>
      <c r="J78" s="320"/>
      <c r="K78" s="319">
        <f t="shared" si="238"/>
        <v>0</v>
      </c>
      <c r="L78" s="320"/>
      <c r="M78" s="320"/>
      <c r="N78" s="319">
        <f t="shared" si="268"/>
        <v>0</v>
      </c>
      <c r="O78" s="320"/>
      <c r="P78" s="320"/>
      <c r="Q78" s="319">
        <f t="shared" si="270"/>
        <v>0</v>
      </c>
      <c r="R78" s="320"/>
      <c r="S78" s="320"/>
      <c r="T78" s="319">
        <f t="shared" si="272"/>
        <v>0</v>
      </c>
      <c r="U78" s="320"/>
      <c r="V78" s="320"/>
      <c r="W78" s="319">
        <f t="shared" si="274"/>
        <v>0</v>
      </c>
      <c r="X78" s="320"/>
      <c r="Y78" s="320"/>
      <c r="Z78" s="319">
        <f t="shared" si="276"/>
        <v>0</v>
      </c>
      <c r="AA78" s="320"/>
      <c r="AB78" s="320"/>
      <c r="AC78" s="319">
        <f t="shared" si="278"/>
        <v>0</v>
      </c>
      <c r="AD78" s="320"/>
      <c r="AE78" s="320"/>
      <c r="AF78" s="319">
        <f t="shared" si="280"/>
        <v>0</v>
      </c>
      <c r="AG78" s="320"/>
      <c r="AH78" s="320"/>
      <c r="AI78" s="320"/>
      <c r="AJ78" s="319">
        <f t="shared" si="31"/>
        <v>0</v>
      </c>
      <c r="AK78" s="320"/>
      <c r="AL78" s="320"/>
      <c r="AM78" s="320"/>
    </row>
    <row r="79" outlineLevel="1">
      <c r="A79" s="314"/>
      <c r="B79" s="315"/>
      <c r="C79" s="315"/>
      <c r="D79" s="324">
        <v>2017.0</v>
      </c>
      <c r="E79" s="317">
        <f t="shared" si="284"/>
        <v>0</v>
      </c>
      <c r="F79" s="318">
        <f t="shared" ref="F79:G79" si="286">I79+L79+O79+R79+U79+X79+AA79+AD79+AK79+AG79</f>
        <v>0</v>
      </c>
      <c r="G79" s="318">
        <f t="shared" si="286"/>
        <v>0</v>
      </c>
      <c r="H79" s="319">
        <f t="shared" si="265"/>
        <v>0</v>
      </c>
      <c r="I79" s="320"/>
      <c r="J79" s="320"/>
      <c r="K79" s="319">
        <f t="shared" si="238"/>
        <v>0</v>
      </c>
      <c r="L79" s="320"/>
      <c r="M79" s="320"/>
      <c r="N79" s="319">
        <f t="shared" si="268"/>
        <v>0</v>
      </c>
      <c r="O79" s="320"/>
      <c r="P79" s="320"/>
      <c r="Q79" s="319">
        <f t="shared" si="270"/>
        <v>0</v>
      </c>
      <c r="R79" s="320"/>
      <c r="S79" s="320"/>
      <c r="T79" s="319">
        <f t="shared" si="272"/>
        <v>0</v>
      </c>
      <c r="U79" s="320"/>
      <c r="V79" s="320"/>
      <c r="W79" s="319">
        <f t="shared" si="274"/>
        <v>0</v>
      </c>
      <c r="X79" s="320"/>
      <c r="Y79" s="320"/>
      <c r="Z79" s="319">
        <f t="shared" si="276"/>
        <v>0</v>
      </c>
      <c r="AA79" s="320"/>
      <c r="AB79" s="320"/>
      <c r="AC79" s="319">
        <f t="shared" si="278"/>
        <v>0</v>
      </c>
      <c r="AD79" s="320"/>
      <c r="AE79" s="320"/>
      <c r="AF79" s="319">
        <f t="shared" si="280"/>
        <v>0</v>
      </c>
      <c r="AG79" s="320"/>
      <c r="AH79" s="320"/>
      <c r="AI79" s="320"/>
      <c r="AJ79" s="319">
        <f t="shared" si="31"/>
        <v>0</v>
      </c>
      <c r="AK79" s="320"/>
      <c r="AL79" s="320"/>
      <c r="AM79" s="320"/>
    </row>
    <row r="80" outlineLevel="1">
      <c r="A80" s="314"/>
      <c r="B80" s="315"/>
      <c r="C80" s="315"/>
      <c r="D80" s="324">
        <v>2018.0</v>
      </c>
      <c r="E80" s="317">
        <f t="shared" si="284"/>
        <v>0</v>
      </c>
      <c r="F80" s="318">
        <f t="shared" ref="F80:G80" si="287">I80+L80+O80+R80+U80+X80+AA80+AD80+AK80+AG80</f>
        <v>0</v>
      </c>
      <c r="G80" s="318">
        <f t="shared" si="287"/>
        <v>0</v>
      </c>
      <c r="H80" s="319">
        <f t="shared" si="265"/>
        <v>0</v>
      </c>
      <c r="I80" s="320"/>
      <c r="J80" s="320"/>
      <c r="K80" s="319">
        <f t="shared" si="238"/>
        <v>0</v>
      </c>
      <c r="L80" s="320"/>
      <c r="M80" s="320"/>
      <c r="N80" s="319">
        <f t="shared" si="268"/>
        <v>0</v>
      </c>
      <c r="O80" s="320"/>
      <c r="P80" s="320"/>
      <c r="Q80" s="319">
        <f t="shared" si="270"/>
        <v>0</v>
      </c>
      <c r="R80" s="320"/>
      <c r="S80" s="320"/>
      <c r="T80" s="319">
        <f t="shared" si="272"/>
        <v>0</v>
      </c>
      <c r="U80" s="320"/>
      <c r="V80" s="320"/>
      <c r="W80" s="319">
        <f t="shared" si="274"/>
        <v>0</v>
      </c>
      <c r="X80" s="320"/>
      <c r="Y80" s="320"/>
      <c r="Z80" s="319">
        <f t="shared" si="276"/>
        <v>0</v>
      </c>
      <c r="AA80" s="320"/>
      <c r="AB80" s="320"/>
      <c r="AC80" s="319">
        <f t="shared" si="278"/>
        <v>0</v>
      </c>
      <c r="AD80" s="320"/>
      <c r="AE80" s="320"/>
      <c r="AF80" s="319">
        <f t="shared" si="280"/>
        <v>0</v>
      </c>
      <c r="AG80" s="320"/>
      <c r="AH80" s="320"/>
      <c r="AI80" s="320"/>
      <c r="AJ80" s="319">
        <f t="shared" si="31"/>
        <v>0</v>
      </c>
      <c r="AK80" s="320"/>
      <c r="AL80" s="320"/>
      <c r="AM80" s="320"/>
    </row>
    <row r="81" outlineLevel="1">
      <c r="A81" s="314"/>
      <c r="B81" s="315"/>
      <c r="C81" s="315"/>
      <c r="D81" s="324">
        <v>2019.0</v>
      </c>
      <c r="E81" s="317">
        <f t="shared" si="284"/>
        <v>0</v>
      </c>
      <c r="F81" s="318">
        <f t="shared" ref="F81:G81" si="288">I81+L81+O81+R81+U81+X81+AA81+AD81+AK81+AG81</f>
        <v>0</v>
      </c>
      <c r="G81" s="318">
        <f t="shared" si="288"/>
        <v>0</v>
      </c>
      <c r="H81" s="319">
        <f t="shared" si="265"/>
        <v>0</v>
      </c>
      <c r="I81" s="320"/>
      <c r="J81" s="320"/>
      <c r="K81" s="319">
        <f t="shared" si="238"/>
        <v>0</v>
      </c>
      <c r="L81" s="320"/>
      <c r="M81" s="320"/>
      <c r="N81" s="319">
        <f t="shared" si="268"/>
        <v>0</v>
      </c>
      <c r="O81" s="320"/>
      <c r="P81" s="320"/>
      <c r="Q81" s="319">
        <f t="shared" si="270"/>
        <v>0</v>
      </c>
      <c r="R81" s="320"/>
      <c r="S81" s="320"/>
      <c r="T81" s="319">
        <f t="shared" si="272"/>
        <v>0</v>
      </c>
      <c r="U81" s="320"/>
      <c r="V81" s="320"/>
      <c r="W81" s="319">
        <f t="shared" si="274"/>
        <v>0</v>
      </c>
      <c r="X81" s="320"/>
      <c r="Y81" s="320"/>
      <c r="Z81" s="319">
        <f t="shared" si="276"/>
        <v>0</v>
      </c>
      <c r="AA81" s="320"/>
      <c r="AB81" s="320"/>
      <c r="AC81" s="319">
        <f t="shared" si="278"/>
        <v>0</v>
      </c>
      <c r="AD81" s="320"/>
      <c r="AE81" s="320"/>
      <c r="AF81" s="319">
        <f t="shared" si="280"/>
        <v>0</v>
      </c>
      <c r="AG81" s="320"/>
      <c r="AH81" s="320"/>
      <c r="AI81" s="320"/>
      <c r="AJ81" s="319">
        <f t="shared" si="31"/>
        <v>0</v>
      </c>
      <c r="AK81" s="320"/>
      <c r="AL81" s="320"/>
      <c r="AM81" s="320"/>
    </row>
    <row r="82" outlineLevel="1">
      <c r="A82" s="314"/>
      <c r="B82" s="315"/>
      <c r="C82" s="315"/>
      <c r="D82" s="324">
        <v>2020.0</v>
      </c>
      <c r="E82" s="317">
        <f t="shared" si="284"/>
        <v>75</v>
      </c>
      <c r="F82" s="318">
        <f t="shared" ref="F82:G82" si="289">I82+L82+O82+R82+U82+X82+AA82+AD82+AK82+AG82</f>
        <v>75</v>
      </c>
      <c r="G82" s="318">
        <f t="shared" si="289"/>
        <v>0</v>
      </c>
      <c r="H82" s="319"/>
      <c r="I82" s="320"/>
      <c r="J82" s="320"/>
      <c r="K82" s="322">
        <f t="shared" si="238"/>
        <v>75</v>
      </c>
      <c r="L82" s="321">
        <v>75.0</v>
      </c>
      <c r="M82" s="320"/>
      <c r="N82" s="319"/>
      <c r="O82" s="320"/>
      <c r="P82" s="320"/>
      <c r="Q82" s="319"/>
      <c r="R82" s="320"/>
      <c r="S82" s="320"/>
      <c r="T82" s="319"/>
      <c r="U82" s="320"/>
      <c r="V82" s="320"/>
      <c r="W82" s="319"/>
      <c r="X82" s="320"/>
      <c r="Y82" s="320"/>
      <c r="Z82" s="319"/>
      <c r="AA82" s="320"/>
      <c r="AB82" s="320"/>
      <c r="AC82" s="319"/>
      <c r="AD82" s="320"/>
      <c r="AE82" s="320"/>
      <c r="AF82" s="319"/>
      <c r="AG82" s="320"/>
      <c r="AH82" s="320"/>
      <c r="AI82" s="320"/>
      <c r="AJ82" s="319">
        <f t="shared" si="31"/>
        <v>0</v>
      </c>
      <c r="AK82" s="320"/>
      <c r="AL82" s="320"/>
      <c r="AM82" s="320"/>
    </row>
    <row r="83" outlineLevel="1">
      <c r="A83" s="314"/>
      <c r="B83" s="315"/>
      <c r="C83" s="315"/>
      <c r="D83" s="325">
        <v>2021.0</v>
      </c>
      <c r="E83" s="317">
        <f t="shared" si="284"/>
        <v>0</v>
      </c>
      <c r="F83" s="318">
        <f t="shared" ref="F83:G83" si="290">I83+L83+O83+R83+U83+X83+AA83+AD83+AK83+AG83</f>
        <v>0</v>
      </c>
      <c r="G83" s="318">
        <f t="shared" si="290"/>
        <v>0</v>
      </c>
      <c r="H83" s="319">
        <f t="shared" ref="H83:H89" si="292">I83+J83</f>
        <v>0</v>
      </c>
      <c r="I83" s="320"/>
      <c r="J83" s="320"/>
      <c r="K83" s="322">
        <f t="shared" si="238"/>
        <v>0</v>
      </c>
      <c r="L83" s="321"/>
      <c r="M83" s="320"/>
      <c r="N83" s="319">
        <f t="shared" ref="N83:N89" si="295">O83+O83</f>
        <v>0</v>
      </c>
      <c r="O83" s="320"/>
      <c r="P83" s="320"/>
      <c r="Q83" s="319">
        <f t="shared" ref="Q83:Q89" si="297">R83+S83</f>
        <v>0</v>
      </c>
      <c r="R83" s="320"/>
      <c r="S83" s="320"/>
      <c r="T83" s="319">
        <f t="shared" ref="T83:T89" si="299">U83+V83</f>
        <v>0</v>
      </c>
      <c r="U83" s="320"/>
      <c r="V83" s="320"/>
      <c r="W83" s="319">
        <f t="shared" ref="W83:W89" si="301">X83+Y83</f>
        <v>0</v>
      </c>
      <c r="X83" s="320"/>
      <c r="Y83" s="320"/>
      <c r="Z83" s="319">
        <f t="shared" ref="Z83:Z89" si="303">AA83+AB83</f>
        <v>0</v>
      </c>
      <c r="AA83" s="320"/>
      <c r="AB83" s="320"/>
      <c r="AC83" s="319">
        <f t="shared" ref="AC83:AC89" si="305">AD83+AE83</f>
        <v>0</v>
      </c>
      <c r="AD83" s="320"/>
      <c r="AE83" s="320"/>
      <c r="AF83" s="319">
        <f t="shared" ref="AF83:AF89" si="307">AG83+AH83</f>
        <v>0</v>
      </c>
      <c r="AG83" s="320"/>
      <c r="AH83" s="320"/>
      <c r="AI83" s="320"/>
      <c r="AJ83" s="319">
        <f t="shared" si="31"/>
        <v>0</v>
      </c>
      <c r="AK83" s="320"/>
      <c r="AL83" s="320"/>
      <c r="AM83" s="320"/>
    </row>
    <row r="84">
      <c r="A84" s="309">
        <v>10.0</v>
      </c>
      <c r="B84" s="310" t="s">
        <v>665</v>
      </c>
      <c r="C84" s="310" t="s">
        <v>666</v>
      </c>
      <c r="D84" s="311"/>
      <c r="E84" s="312">
        <f t="shared" ref="E84:G84" si="291">SUM(E85:E91)</f>
        <v>49.76816</v>
      </c>
      <c r="F84" s="312">
        <f t="shared" si="291"/>
        <v>49.76816</v>
      </c>
      <c r="G84" s="312">
        <f t="shared" si="291"/>
        <v>0</v>
      </c>
      <c r="H84" s="310">
        <f t="shared" si="292"/>
        <v>0</v>
      </c>
      <c r="I84" s="310">
        <f t="shared" ref="I84:J84" si="293">SUM(I85:I91)</f>
        <v>0</v>
      </c>
      <c r="J84" s="310">
        <f t="shared" si="293"/>
        <v>0</v>
      </c>
      <c r="K84" s="310">
        <f t="shared" si="238"/>
        <v>0</v>
      </c>
      <c r="L84" s="310">
        <f t="shared" ref="L84:M84" si="294">SUM(L85:L91)</f>
        <v>0</v>
      </c>
      <c r="M84" s="310">
        <f t="shared" si="294"/>
        <v>0</v>
      </c>
      <c r="N84" s="310">
        <f t="shared" si="295"/>
        <v>0</v>
      </c>
      <c r="O84" s="310">
        <f t="shared" ref="O84:P84" si="296">SUM(O85:O91)</f>
        <v>0</v>
      </c>
      <c r="P84" s="310">
        <f t="shared" si="296"/>
        <v>0</v>
      </c>
      <c r="Q84" s="310">
        <f t="shared" si="297"/>
        <v>0</v>
      </c>
      <c r="R84" s="310">
        <f t="shared" ref="R84:S84" si="298">SUM(R85:R91)</f>
        <v>0</v>
      </c>
      <c r="S84" s="310">
        <f t="shared" si="298"/>
        <v>0</v>
      </c>
      <c r="T84" s="310">
        <f t="shared" si="299"/>
        <v>0</v>
      </c>
      <c r="U84" s="310">
        <f t="shared" ref="U84:V84" si="300">SUM(U85:U91)</f>
        <v>0</v>
      </c>
      <c r="V84" s="310">
        <f t="shared" si="300"/>
        <v>0</v>
      </c>
      <c r="W84" s="310">
        <f t="shared" si="301"/>
        <v>0</v>
      </c>
      <c r="X84" s="310">
        <f t="shared" ref="X84:Y84" si="302">SUM(X85:X91)</f>
        <v>0</v>
      </c>
      <c r="Y84" s="310">
        <f t="shared" si="302"/>
        <v>0</v>
      </c>
      <c r="Z84" s="310">
        <f t="shared" si="303"/>
        <v>0</v>
      </c>
      <c r="AA84" s="310">
        <f t="shared" ref="AA84:AB84" si="304">SUM(AA85:AA91)</f>
        <v>0</v>
      </c>
      <c r="AB84" s="310">
        <f t="shared" si="304"/>
        <v>0</v>
      </c>
      <c r="AC84" s="310">
        <f t="shared" si="305"/>
        <v>0</v>
      </c>
      <c r="AD84" s="310">
        <f t="shared" ref="AD84:AE84" si="306">SUM(AD85:AD91)</f>
        <v>0</v>
      </c>
      <c r="AE84" s="310">
        <f t="shared" si="306"/>
        <v>0</v>
      </c>
      <c r="AF84" s="310">
        <f t="shared" si="307"/>
        <v>0</v>
      </c>
      <c r="AG84" s="310">
        <f t="shared" ref="AG84:AH84" si="308">SUM(AG85:AG91)</f>
        <v>0</v>
      </c>
      <c r="AH84" s="310">
        <f t="shared" si="308"/>
        <v>0</v>
      </c>
      <c r="AI84" s="310"/>
      <c r="AJ84" s="313">
        <f t="shared" si="31"/>
        <v>49.76816</v>
      </c>
      <c r="AK84" s="310">
        <f t="shared" ref="AK84:AL84" si="309">SUM(AK85:AK91)</f>
        <v>49.76816</v>
      </c>
      <c r="AL84" s="310">
        <f t="shared" si="309"/>
        <v>0</v>
      </c>
      <c r="AM84" s="310"/>
    </row>
    <row r="85" outlineLevel="1">
      <c r="A85" s="314"/>
      <c r="B85" s="315"/>
      <c r="C85" s="315"/>
      <c r="D85" s="324">
        <v>2015.0</v>
      </c>
      <c r="E85" s="317">
        <f t="shared" ref="E85:E91" si="311">SUM(F85:G85)</f>
        <v>0</v>
      </c>
      <c r="F85" s="318">
        <f t="shared" ref="F85:G85" si="310">I85+L85+O85+R85+U85+X85+AA85+AD85+AK85+AG85</f>
        <v>0</v>
      </c>
      <c r="G85" s="318">
        <f t="shared" si="310"/>
        <v>0</v>
      </c>
      <c r="H85" s="319">
        <f t="shared" si="292"/>
        <v>0</v>
      </c>
      <c r="I85" s="320"/>
      <c r="J85" s="320"/>
      <c r="K85" s="319">
        <f t="shared" si="238"/>
        <v>0</v>
      </c>
      <c r="L85" s="320"/>
      <c r="M85" s="320"/>
      <c r="N85" s="319">
        <f t="shared" si="295"/>
        <v>0</v>
      </c>
      <c r="O85" s="320"/>
      <c r="P85" s="320"/>
      <c r="Q85" s="319">
        <f t="shared" si="297"/>
        <v>0</v>
      </c>
      <c r="R85" s="320"/>
      <c r="S85" s="320"/>
      <c r="T85" s="319">
        <f t="shared" si="299"/>
        <v>0</v>
      </c>
      <c r="U85" s="320"/>
      <c r="V85" s="320"/>
      <c r="W85" s="319">
        <f t="shared" si="301"/>
        <v>0</v>
      </c>
      <c r="X85" s="320"/>
      <c r="Y85" s="320"/>
      <c r="Z85" s="319">
        <f t="shared" si="303"/>
        <v>0</v>
      </c>
      <c r="AA85" s="320"/>
      <c r="AB85" s="320"/>
      <c r="AC85" s="319">
        <f t="shared" si="305"/>
        <v>0</v>
      </c>
      <c r="AD85" s="320"/>
      <c r="AE85" s="320"/>
      <c r="AF85" s="319">
        <f t="shared" si="307"/>
        <v>0</v>
      </c>
      <c r="AG85" s="320"/>
      <c r="AH85" s="320"/>
      <c r="AI85" s="320"/>
      <c r="AJ85" s="319">
        <f t="shared" si="31"/>
        <v>0</v>
      </c>
      <c r="AK85" s="320"/>
      <c r="AL85" s="320"/>
      <c r="AM85" s="320"/>
    </row>
    <row r="86" outlineLevel="1">
      <c r="A86" s="314"/>
      <c r="B86" s="315"/>
      <c r="C86" s="315"/>
      <c r="D86" s="324">
        <v>2016.0</v>
      </c>
      <c r="E86" s="317">
        <f t="shared" si="311"/>
        <v>0</v>
      </c>
      <c r="F86" s="318">
        <f t="shared" ref="F86:G86" si="312">I86+L86+O86+R86+U86+X86+AA86+AD86+AK86+AG86</f>
        <v>0</v>
      </c>
      <c r="G86" s="318">
        <f t="shared" si="312"/>
        <v>0</v>
      </c>
      <c r="H86" s="319">
        <f t="shared" si="292"/>
        <v>0</v>
      </c>
      <c r="I86" s="320"/>
      <c r="J86" s="320"/>
      <c r="K86" s="319">
        <f t="shared" si="238"/>
        <v>0</v>
      </c>
      <c r="L86" s="320"/>
      <c r="M86" s="320"/>
      <c r="N86" s="319">
        <f t="shared" si="295"/>
        <v>0</v>
      </c>
      <c r="O86" s="320"/>
      <c r="P86" s="320"/>
      <c r="Q86" s="319">
        <f t="shared" si="297"/>
        <v>0</v>
      </c>
      <c r="R86" s="320"/>
      <c r="S86" s="320"/>
      <c r="T86" s="319">
        <f t="shared" si="299"/>
        <v>0</v>
      </c>
      <c r="U86" s="320"/>
      <c r="V86" s="320"/>
      <c r="W86" s="319">
        <f t="shared" si="301"/>
        <v>0</v>
      </c>
      <c r="X86" s="320"/>
      <c r="Y86" s="320"/>
      <c r="Z86" s="319">
        <f t="shared" si="303"/>
        <v>0</v>
      </c>
      <c r="AA86" s="320"/>
      <c r="AB86" s="320"/>
      <c r="AC86" s="319">
        <f t="shared" si="305"/>
        <v>0</v>
      </c>
      <c r="AD86" s="320"/>
      <c r="AE86" s="320"/>
      <c r="AF86" s="319">
        <f t="shared" si="307"/>
        <v>0</v>
      </c>
      <c r="AG86" s="320"/>
      <c r="AH86" s="320"/>
      <c r="AI86" s="320"/>
      <c r="AJ86" s="319">
        <f t="shared" si="31"/>
        <v>0</v>
      </c>
      <c r="AK86" s="320"/>
      <c r="AL86" s="320"/>
      <c r="AM86" s="320"/>
    </row>
    <row r="87" outlineLevel="1">
      <c r="A87" s="314"/>
      <c r="B87" s="315"/>
      <c r="C87" s="315"/>
      <c r="D87" s="324">
        <v>2017.0</v>
      </c>
      <c r="E87" s="317">
        <f t="shared" si="311"/>
        <v>34.78016</v>
      </c>
      <c r="F87" s="318">
        <f t="shared" ref="F87:G87" si="313">I87+L87+O87+R87+U87+X87+AA87+AD87+AK87+AG87</f>
        <v>34.78016</v>
      </c>
      <c r="G87" s="318">
        <f t="shared" si="313"/>
        <v>0</v>
      </c>
      <c r="H87" s="319">
        <f t="shared" si="292"/>
        <v>0</v>
      </c>
      <c r="I87" s="320"/>
      <c r="J87" s="320"/>
      <c r="K87" s="319">
        <f t="shared" si="238"/>
        <v>0</v>
      </c>
      <c r="L87" s="320"/>
      <c r="M87" s="320"/>
      <c r="N87" s="319">
        <f t="shared" si="295"/>
        <v>0</v>
      </c>
      <c r="O87" s="320"/>
      <c r="P87" s="320"/>
      <c r="Q87" s="319">
        <f t="shared" si="297"/>
        <v>0</v>
      </c>
      <c r="R87" s="320"/>
      <c r="S87" s="320"/>
      <c r="T87" s="319">
        <f t="shared" si="299"/>
        <v>0</v>
      </c>
      <c r="U87" s="320"/>
      <c r="V87" s="320"/>
      <c r="W87" s="319">
        <f t="shared" si="301"/>
        <v>0</v>
      </c>
      <c r="X87" s="320"/>
      <c r="Y87" s="320"/>
      <c r="Z87" s="319">
        <f t="shared" si="303"/>
        <v>0</v>
      </c>
      <c r="AA87" s="320"/>
      <c r="AB87" s="320"/>
      <c r="AC87" s="319">
        <f t="shared" si="305"/>
        <v>0</v>
      </c>
      <c r="AD87" s="320"/>
      <c r="AE87" s="320"/>
      <c r="AF87" s="319">
        <f t="shared" si="307"/>
        <v>0</v>
      </c>
      <c r="AG87" s="320"/>
      <c r="AH87" s="320"/>
      <c r="AI87" s="320"/>
      <c r="AJ87" s="319">
        <f t="shared" si="31"/>
        <v>34.78016</v>
      </c>
      <c r="AK87" s="321">
        <v>34.78016</v>
      </c>
      <c r="AL87" s="320"/>
      <c r="AM87" s="320"/>
    </row>
    <row r="88" outlineLevel="1">
      <c r="A88" s="314"/>
      <c r="B88" s="315"/>
      <c r="C88" s="315"/>
      <c r="D88" s="324">
        <v>2018.0</v>
      </c>
      <c r="E88" s="317">
        <f t="shared" si="311"/>
        <v>14.988</v>
      </c>
      <c r="F88" s="318">
        <f t="shared" ref="F88:G88" si="314">I88+L88+O88+R88+U88+X88+AA88+AD88+AK88+AG88</f>
        <v>14.988</v>
      </c>
      <c r="G88" s="318">
        <f t="shared" si="314"/>
        <v>0</v>
      </c>
      <c r="H88" s="319">
        <f t="shared" si="292"/>
        <v>0</v>
      </c>
      <c r="I88" s="320"/>
      <c r="J88" s="320"/>
      <c r="K88" s="319">
        <f t="shared" si="238"/>
        <v>0</v>
      </c>
      <c r="L88" s="320"/>
      <c r="M88" s="320"/>
      <c r="N88" s="319">
        <f t="shared" si="295"/>
        <v>0</v>
      </c>
      <c r="O88" s="320"/>
      <c r="P88" s="320"/>
      <c r="Q88" s="319">
        <f t="shared" si="297"/>
        <v>0</v>
      </c>
      <c r="R88" s="320"/>
      <c r="S88" s="320"/>
      <c r="T88" s="319">
        <f t="shared" si="299"/>
        <v>0</v>
      </c>
      <c r="U88" s="320"/>
      <c r="V88" s="320"/>
      <c r="W88" s="319">
        <f t="shared" si="301"/>
        <v>0</v>
      </c>
      <c r="X88" s="320"/>
      <c r="Y88" s="320"/>
      <c r="Z88" s="319">
        <f t="shared" si="303"/>
        <v>0</v>
      </c>
      <c r="AA88" s="320"/>
      <c r="AB88" s="320"/>
      <c r="AC88" s="319">
        <f t="shared" si="305"/>
        <v>0</v>
      </c>
      <c r="AD88" s="320"/>
      <c r="AE88" s="320"/>
      <c r="AF88" s="319">
        <f t="shared" si="307"/>
        <v>0</v>
      </c>
      <c r="AG88" s="320"/>
      <c r="AH88" s="320"/>
      <c r="AI88" s="320"/>
      <c r="AJ88" s="319">
        <f t="shared" si="31"/>
        <v>14.988</v>
      </c>
      <c r="AK88" s="321">
        <v>14.988</v>
      </c>
      <c r="AL88" s="320"/>
      <c r="AM88" s="320"/>
    </row>
    <row r="89" outlineLevel="1">
      <c r="A89" s="314"/>
      <c r="B89" s="315"/>
      <c r="C89" s="315"/>
      <c r="D89" s="324">
        <v>2019.0</v>
      </c>
      <c r="E89" s="317">
        <f t="shared" si="311"/>
        <v>0</v>
      </c>
      <c r="F89" s="318">
        <f t="shared" ref="F89:G89" si="315">I89+L89+O89+R89+U89+X89+AA89+AD89+AK89+AG89</f>
        <v>0</v>
      </c>
      <c r="G89" s="318">
        <f t="shared" si="315"/>
        <v>0</v>
      </c>
      <c r="H89" s="319">
        <f t="shared" si="292"/>
        <v>0</v>
      </c>
      <c r="I89" s="320"/>
      <c r="J89" s="320"/>
      <c r="K89" s="319">
        <f t="shared" si="238"/>
        <v>0</v>
      </c>
      <c r="L89" s="320"/>
      <c r="M89" s="320"/>
      <c r="N89" s="319">
        <f t="shared" si="295"/>
        <v>0</v>
      </c>
      <c r="O89" s="320"/>
      <c r="P89" s="320"/>
      <c r="Q89" s="319">
        <f t="shared" si="297"/>
        <v>0</v>
      </c>
      <c r="R89" s="320"/>
      <c r="S89" s="320"/>
      <c r="T89" s="319">
        <f t="shared" si="299"/>
        <v>0</v>
      </c>
      <c r="U89" s="320"/>
      <c r="V89" s="320"/>
      <c r="W89" s="319">
        <f t="shared" si="301"/>
        <v>0</v>
      </c>
      <c r="X89" s="320"/>
      <c r="Y89" s="320"/>
      <c r="Z89" s="319">
        <f t="shared" si="303"/>
        <v>0</v>
      </c>
      <c r="AA89" s="320"/>
      <c r="AB89" s="320"/>
      <c r="AC89" s="319">
        <f t="shared" si="305"/>
        <v>0</v>
      </c>
      <c r="AD89" s="320"/>
      <c r="AE89" s="320"/>
      <c r="AF89" s="319">
        <f t="shared" si="307"/>
        <v>0</v>
      </c>
      <c r="AG89" s="320"/>
      <c r="AH89" s="320"/>
      <c r="AI89" s="320"/>
      <c r="AJ89" s="319">
        <f t="shared" si="31"/>
        <v>0</v>
      </c>
      <c r="AK89" s="320"/>
      <c r="AL89" s="320"/>
      <c r="AM89" s="320"/>
    </row>
    <row r="90" outlineLevel="1">
      <c r="A90" s="314"/>
      <c r="B90" s="315"/>
      <c r="C90" s="315"/>
      <c r="D90" s="324">
        <v>2020.0</v>
      </c>
      <c r="E90" s="317">
        <f t="shared" si="311"/>
        <v>0</v>
      </c>
      <c r="F90" s="318">
        <f t="shared" ref="F90:G90" si="316">I90+L90+O90+R90+U90+X90+AA90+AD90+AK90+AG90</f>
        <v>0</v>
      </c>
      <c r="G90" s="318">
        <f t="shared" si="316"/>
        <v>0</v>
      </c>
      <c r="H90" s="319"/>
      <c r="I90" s="320"/>
      <c r="J90" s="320"/>
      <c r="K90" s="319"/>
      <c r="L90" s="320"/>
      <c r="M90" s="320"/>
      <c r="N90" s="319"/>
      <c r="O90" s="320"/>
      <c r="P90" s="320"/>
      <c r="Q90" s="319"/>
      <c r="R90" s="320"/>
      <c r="S90" s="320"/>
      <c r="T90" s="319"/>
      <c r="U90" s="320"/>
      <c r="V90" s="320"/>
      <c r="W90" s="319"/>
      <c r="X90" s="320"/>
      <c r="Y90" s="320"/>
      <c r="Z90" s="319"/>
      <c r="AA90" s="320"/>
      <c r="AB90" s="320"/>
      <c r="AC90" s="319"/>
      <c r="AD90" s="320"/>
      <c r="AE90" s="320"/>
      <c r="AF90" s="319"/>
      <c r="AG90" s="320"/>
      <c r="AH90" s="320"/>
      <c r="AI90" s="320"/>
      <c r="AJ90" s="319">
        <f t="shared" si="31"/>
        <v>0</v>
      </c>
      <c r="AK90" s="320"/>
      <c r="AL90" s="320"/>
      <c r="AM90" s="320"/>
    </row>
    <row r="91" outlineLevel="1">
      <c r="A91" s="314"/>
      <c r="B91" s="315"/>
      <c r="C91" s="315"/>
      <c r="D91" s="325">
        <v>2021.0</v>
      </c>
      <c r="E91" s="317">
        <f t="shared" si="311"/>
        <v>0</v>
      </c>
      <c r="F91" s="318">
        <f t="shared" ref="F91:G91" si="317">I91+L91+O91+R91+U91+X91+AA91+AD91+AK91+AG91</f>
        <v>0</v>
      </c>
      <c r="G91" s="318">
        <f t="shared" si="317"/>
        <v>0</v>
      </c>
      <c r="H91" s="319">
        <f t="shared" ref="H91:H97" si="319">I91+J91</f>
        <v>0</v>
      </c>
      <c r="I91" s="320"/>
      <c r="J91" s="320"/>
      <c r="K91" s="319">
        <f t="shared" ref="K91:K105" si="321">L91+M91</f>
        <v>0</v>
      </c>
      <c r="L91" s="320"/>
      <c r="M91" s="320"/>
      <c r="N91" s="319">
        <f t="shared" ref="N91:N97" si="323">O91+O91</f>
        <v>0</v>
      </c>
      <c r="O91" s="320"/>
      <c r="P91" s="320"/>
      <c r="Q91" s="319">
        <f t="shared" ref="Q91:Q97" si="325">R91+S91</f>
        <v>0</v>
      </c>
      <c r="R91" s="320"/>
      <c r="S91" s="320"/>
      <c r="T91" s="319">
        <f t="shared" ref="T91:T97" si="327">U91+V91</f>
        <v>0</v>
      </c>
      <c r="U91" s="320"/>
      <c r="V91" s="320"/>
      <c r="W91" s="319">
        <f t="shared" ref="W91:W97" si="329">X91+Y91</f>
        <v>0</v>
      </c>
      <c r="X91" s="320"/>
      <c r="Y91" s="320"/>
      <c r="Z91" s="319">
        <f t="shared" ref="Z91:Z97" si="331">AA91+AB91</f>
        <v>0</v>
      </c>
      <c r="AA91" s="320"/>
      <c r="AB91" s="320"/>
      <c r="AC91" s="319">
        <f t="shared" ref="AC91:AC97" si="333">AD91+AE91</f>
        <v>0</v>
      </c>
      <c r="AD91" s="320"/>
      <c r="AE91" s="320"/>
      <c r="AF91" s="319">
        <f t="shared" ref="AF91:AF97" si="335">AG91+AH91</f>
        <v>0</v>
      </c>
      <c r="AG91" s="320"/>
      <c r="AH91" s="320"/>
      <c r="AI91" s="320"/>
      <c r="AJ91" s="319">
        <f t="shared" si="31"/>
        <v>0</v>
      </c>
      <c r="AK91" s="320"/>
      <c r="AL91" s="320"/>
      <c r="AM91" s="320"/>
    </row>
    <row r="92">
      <c r="A92" s="309">
        <v>10.0</v>
      </c>
      <c r="B92" s="310" t="s">
        <v>667</v>
      </c>
      <c r="C92" s="310" t="s">
        <v>668</v>
      </c>
      <c r="D92" s="311"/>
      <c r="E92" s="312">
        <f t="shared" ref="E92:G92" si="318">SUM(E93:E99)</f>
        <v>254.4491</v>
      </c>
      <c r="F92" s="312">
        <f t="shared" si="318"/>
        <v>254.4491</v>
      </c>
      <c r="G92" s="312">
        <f t="shared" si="318"/>
        <v>0</v>
      </c>
      <c r="H92" s="310">
        <f t="shared" si="319"/>
        <v>0</v>
      </c>
      <c r="I92" s="310">
        <f t="shared" ref="I92:J92" si="320">SUM(I93:I99)</f>
        <v>0</v>
      </c>
      <c r="J92" s="310">
        <f t="shared" si="320"/>
        <v>0</v>
      </c>
      <c r="K92" s="310">
        <f t="shared" si="321"/>
        <v>186</v>
      </c>
      <c r="L92" s="310">
        <f t="shared" ref="L92:M92" si="322">SUM(L93:L99)</f>
        <v>186</v>
      </c>
      <c r="M92" s="310">
        <f t="shared" si="322"/>
        <v>0</v>
      </c>
      <c r="N92" s="310">
        <f t="shared" si="323"/>
        <v>0</v>
      </c>
      <c r="O92" s="310">
        <f t="shared" ref="O92:P92" si="324">SUM(O93:O99)</f>
        <v>0</v>
      </c>
      <c r="P92" s="310">
        <f t="shared" si="324"/>
        <v>0</v>
      </c>
      <c r="Q92" s="310">
        <f t="shared" si="325"/>
        <v>0</v>
      </c>
      <c r="R92" s="310">
        <f t="shared" ref="R92:S92" si="326">SUM(R93:R99)</f>
        <v>0</v>
      </c>
      <c r="S92" s="310">
        <f t="shared" si="326"/>
        <v>0</v>
      </c>
      <c r="T92" s="310">
        <f t="shared" si="327"/>
        <v>0</v>
      </c>
      <c r="U92" s="310">
        <f t="shared" ref="U92:V92" si="328">SUM(U93:U99)</f>
        <v>0</v>
      </c>
      <c r="V92" s="310">
        <f t="shared" si="328"/>
        <v>0</v>
      </c>
      <c r="W92" s="310">
        <f t="shared" si="329"/>
        <v>0</v>
      </c>
      <c r="X92" s="310">
        <f t="shared" ref="X92:Y92" si="330">SUM(X93:X99)</f>
        <v>0</v>
      </c>
      <c r="Y92" s="310">
        <f t="shared" si="330"/>
        <v>0</v>
      </c>
      <c r="Z92" s="310">
        <f t="shared" si="331"/>
        <v>0</v>
      </c>
      <c r="AA92" s="310">
        <f t="shared" ref="AA92:AB92" si="332">SUM(AA93:AA99)</f>
        <v>0</v>
      </c>
      <c r="AB92" s="310">
        <f t="shared" si="332"/>
        <v>0</v>
      </c>
      <c r="AC92" s="310">
        <f t="shared" si="333"/>
        <v>0</v>
      </c>
      <c r="AD92" s="310">
        <f t="shared" ref="AD92:AE92" si="334">SUM(AD93:AD99)</f>
        <v>0</v>
      </c>
      <c r="AE92" s="310">
        <f t="shared" si="334"/>
        <v>0</v>
      </c>
      <c r="AF92" s="310">
        <f t="shared" si="335"/>
        <v>0</v>
      </c>
      <c r="AG92" s="310">
        <f t="shared" ref="AG92:AH92" si="336">SUM(AG93:AG99)</f>
        <v>0</v>
      </c>
      <c r="AH92" s="310">
        <f t="shared" si="336"/>
        <v>0</v>
      </c>
      <c r="AI92" s="310"/>
      <c r="AJ92" s="313">
        <f t="shared" si="31"/>
        <v>68.4491</v>
      </c>
      <c r="AK92" s="310">
        <f t="shared" ref="AK92:AL92" si="337">SUM(AK93:AK99)</f>
        <v>68.4491</v>
      </c>
      <c r="AL92" s="310">
        <f t="shared" si="337"/>
        <v>0</v>
      </c>
      <c r="AM92" s="310"/>
    </row>
    <row r="93" outlineLevel="1">
      <c r="A93" s="314"/>
      <c r="B93" s="315"/>
      <c r="C93" s="315"/>
      <c r="D93" s="324">
        <v>2015.0</v>
      </c>
      <c r="E93" s="317">
        <f t="shared" ref="E93:E99" si="339">SUM(F93:G93)</f>
        <v>0</v>
      </c>
      <c r="F93" s="318">
        <f t="shared" ref="F93:G93" si="338">I93+L93+O93+R93+U93+X93+AA93+AD93+AK93+AG93</f>
        <v>0</v>
      </c>
      <c r="G93" s="318">
        <f t="shared" si="338"/>
        <v>0</v>
      </c>
      <c r="H93" s="319">
        <f t="shared" si="319"/>
        <v>0</v>
      </c>
      <c r="I93" s="320"/>
      <c r="J93" s="320"/>
      <c r="K93" s="319">
        <f t="shared" si="321"/>
        <v>0</v>
      </c>
      <c r="L93" s="320"/>
      <c r="M93" s="320"/>
      <c r="N93" s="319">
        <f t="shared" si="323"/>
        <v>0</v>
      </c>
      <c r="O93" s="320"/>
      <c r="P93" s="320"/>
      <c r="Q93" s="319">
        <f t="shared" si="325"/>
        <v>0</v>
      </c>
      <c r="R93" s="320"/>
      <c r="S93" s="320"/>
      <c r="T93" s="319">
        <f t="shared" si="327"/>
        <v>0</v>
      </c>
      <c r="U93" s="320"/>
      <c r="V93" s="320"/>
      <c r="W93" s="319">
        <f t="shared" si="329"/>
        <v>0</v>
      </c>
      <c r="X93" s="320"/>
      <c r="Y93" s="320"/>
      <c r="Z93" s="319">
        <f t="shared" si="331"/>
        <v>0</v>
      </c>
      <c r="AA93" s="320"/>
      <c r="AB93" s="320"/>
      <c r="AC93" s="319">
        <f t="shared" si="333"/>
        <v>0</v>
      </c>
      <c r="AD93" s="320"/>
      <c r="AE93" s="320"/>
      <c r="AF93" s="319">
        <f t="shared" si="335"/>
        <v>0</v>
      </c>
      <c r="AG93" s="320"/>
      <c r="AH93" s="320"/>
      <c r="AI93" s="320"/>
      <c r="AJ93" s="319">
        <f t="shared" si="31"/>
        <v>0</v>
      </c>
      <c r="AK93" s="320"/>
      <c r="AL93" s="320"/>
      <c r="AM93" s="320"/>
    </row>
    <row r="94" outlineLevel="1">
      <c r="A94" s="314"/>
      <c r="B94" s="315"/>
      <c r="C94" s="315"/>
      <c r="D94" s="324">
        <v>2016.0</v>
      </c>
      <c r="E94" s="317">
        <f t="shared" si="339"/>
        <v>0</v>
      </c>
      <c r="F94" s="318">
        <f t="shared" ref="F94:G94" si="340">I94+L94+O94+R94+U94+X94+AA94+AD94+AK94+AG94</f>
        <v>0</v>
      </c>
      <c r="G94" s="318">
        <f t="shared" si="340"/>
        <v>0</v>
      </c>
      <c r="H94" s="319">
        <f t="shared" si="319"/>
        <v>0</v>
      </c>
      <c r="I94" s="320"/>
      <c r="J94" s="320"/>
      <c r="K94" s="319">
        <f t="shared" si="321"/>
        <v>0</v>
      </c>
      <c r="L94" s="320"/>
      <c r="M94" s="320"/>
      <c r="N94" s="319">
        <f t="shared" si="323"/>
        <v>0</v>
      </c>
      <c r="O94" s="320"/>
      <c r="P94" s="320"/>
      <c r="Q94" s="319">
        <f t="shared" si="325"/>
        <v>0</v>
      </c>
      <c r="R94" s="320"/>
      <c r="S94" s="320"/>
      <c r="T94" s="319">
        <f t="shared" si="327"/>
        <v>0</v>
      </c>
      <c r="U94" s="320"/>
      <c r="V94" s="320"/>
      <c r="W94" s="319">
        <f t="shared" si="329"/>
        <v>0</v>
      </c>
      <c r="X94" s="320"/>
      <c r="Y94" s="320"/>
      <c r="Z94" s="319">
        <f t="shared" si="331"/>
        <v>0</v>
      </c>
      <c r="AA94" s="320"/>
      <c r="AB94" s="320"/>
      <c r="AC94" s="319">
        <f t="shared" si="333"/>
        <v>0</v>
      </c>
      <c r="AD94" s="320"/>
      <c r="AE94" s="320"/>
      <c r="AF94" s="319">
        <f t="shared" si="335"/>
        <v>0</v>
      </c>
      <c r="AG94" s="320"/>
      <c r="AH94" s="320"/>
      <c r="AI94" s="320"/>
      <c r="AJ94" s="319">
        <f t="shared" si="31"/>
        <v>0</v>
      </c>
      <c r="AK94" s="320"/>
      <c r="AL94" s="320"/>
      <c r="AM94" s="320"/>
    </row>
    <row r="95" outlineLevel="1">
      <c r="A95" s="314"/>
      <c r="B95" s="315"/>
      <c r="C95" s="315"/>
      <c r="D95" s="324">
        <v>2017.0</v>
      </c>
      <c r="E95" s="317">
        <f t="shared" si="339"/>
        <v>68.4491</v>
      </c>
      <c r="F95" s="318">
        <f t="shared" ref="F95:G95" si="341">I95+L95+O95+R95+U95+X95+AA95+AD95+AK95+AG95</f>
        <v>68.4491</v>
      </c>
      <c r="G95" s="318">
        <f t="shared" si="341"/>
        <v>0</v>
      </c>
      <c r="H95" s="319">
        <f t="shared" si="319"/>
        <v>0</v>
      </c>
      <c r="I95" s="320"/>
      <c r="J95" s="320"/>
      <c r="K95" s="319">
        <f t="shared" si="321"/>
        <v>0</v>
      </c>
      <c r="L95" s="320"/>
      <c r="M95" s="320"/>
      <c r="N95" s="319">
        <f t="shared" si="323"/>
        <v>0</v>
      </c>
      <c r="O95" s="320"/>
      <c r="P95" s="320"/>
      <c r="Q95" s="319">
        <f t="shared" si="325"/>
        <v>0</v>
      </c>
      <c r="R95" s="320"/>
      <c r="S95" s="320"/>
      <c r="T95" s="319">
        <f t="shared" si="327"/>
        <v>0</v>
      </c>
      <c r="U95" s="320"/>
      <c r="V95" s="320"/>
      <c r="W95" s="319">
        <f t="shared" si="329"/>
        <v>0</v>
      </c>
      <c r="X95" s="320"/>
      <c r="Y95" s="320"/>
      <c r="Z95" s="319">
        <f t="shared" si="331"/>
        <v>0</v>
      </c>
      <c r="AA95" s="320"/>
      <c r="AB95" s="320"/>
      <c r="AC95" s="319">
        <f t="shared" si="333"/>
        <v>0</v>
      </c>
      <c r="AD95" s="320"/>
      <c r="AE95" s="320"/>
      <c r="AF95" s="319">
        <f t="shared" si="335"/>
        <v>0</v>
      </c>
      <c r="AG95" s="320"/>
      <c r="AH95" s="320"/>
      <c r="AI95" s="320"/>
      <c r="AJ95" s="319">
        <f t="shared" si="31"/>
        <v>68.4491</v>
      </c>
      <c r="AK95" s="321">
        <v>68.4491</v>
      </c>
      <c r="AL95" s="320"/>
      <c r="AM95" s="320"/>
    </row>
    <row r="96" outlineLevel="1">
      <c r="A96" s="314"/>
      <c r="B96" s="315"/>
      <c r="C96" s="315"/>
      <c r="D96" s="324">
        <v>2018.0</v>
      </c>
      <c r="E96" s="317">
        <f t="shared" si="339"/>
        <v>0</v>
      </c>
      <c r="F96" s="318">
        <f t="shared" ref="F96:G96" si="342">I96+L96+O96+R96+U96+X96+AA96+AD96+AK96+AG96</f>
        <v>0</v>
      </c>
      <c r="G96" s="318">
        <f t="shared" si="342"/>
        <v>0</v>
      </c>
      <c r="H96" s="319">
        <f t="shared" si="319"/>
        <v>0</v>
      </c>
      <c r="I96" s="320"/>
      <c r="J96" s="320"/>
      <c r="K96" s="319">
        <f t="shared" si="321"/>
        <v>0</v>
      </c>
      <c r="L96" s="320"/>
      <c r="M96" s="320"/>
      <c r="N96" s="319">
        <f t="shared" si="323"/>
        <v>0</v>
      </c>
      <c r="O96" s="320"/>
      <c r="P96" s="320"/>
      <c r="Q96" s="319">
        <f t="shared" si="325"/>
        <v>0</v>
      </c>
      <c r="R96" s="320"/>
      <c r="S96" s="320"/>
      <c r="T96" s="319">
        <f t="shared" si="327"/>
        <v>0</v>
      </c>
      <c r="U96" s="320"/>
      <c r="V96" s="320"/>
      <c r="W96" s="319">
        <f t="shared" si="329"/>
        <v>0</v>
      </c>
      <c r="X96" s="320"/>
      <c r="Y96" s="320"/>
      <c r="Z96" s="319">
        <f t="shared" si="331"/>
        <v>0</v>
      </c>
      <c r="AA96" s="320"/>
      <c r="AB96" s="320"/>
      <c r="AC96" s="319">
        <f t="shared" si="333"/>
        <v>0</v>
      </c>
      <c r="AD96" s="320"/>
      <c r="AE96" s="320"/>
      <c r="AF96" s="319">
        <f t="shared" si="335"/>
        <v>0</v>
      </c>
      <c r="AG96" s="320"/>
      <c r="AH96" s="320"/>
      <c r="AI96" s="320"/>
      <c r="AJ96" s="319">
        <f t="shared" si="31"/>
        <v>0</v>
      </c>
      <c r="AK96" s="320"/>
      <c r="AL96" s="320"/>
      <c r="AM96" s="320"/>
    </row>
    <row r="97" outlineLevel="1">
      <c r="A97" s="314"/>
      <c r="B97" s="315"/>
      <c r="C97" s="315"/>
      <c r="D97" s="324">
        <v>2019.0</v>
      </c>
      <c r="E97" s="317">
        <f t="shared" si="339"/>
        <v>0</v>
      </c>
      <c r="F97" s="318">
        <f t="shared" ref="F97:G97" si="343">I97+L97+O97+R97+U97+X97+AA97+AD97+AK97+AG97</f>
        <v>0</v>
      </c>
      <c r="G97" s="318">
        <f t="shared" si="343"/>
        <v>0</v>
      </c>
      <c r="H97" s="319">
        <f t="shared" si="319"/>
        <v>0</v>
      </c>
      <c r="I97" s="320"/>
      <c r="J97" s="320"/>
      <c r="K97" s="319">
        <f t="shared" si="321"/>
        <v>0</v>
      </c>
      <c r="L97" s="320"/>
      <c r="M97" s="320"/>
      <c r="N97" s="319">
        <f t="shared" si="323"/>
        <v>0</v>
      </c>
      <c r="O97" s="320"/>
      <c r="P97" s="320"/>
      <c r="Q97" s="319">
        <f t="shared" si="325"/>
        <v>0</v>
      </c>
      <c r="R97" s="320"/>
      <c r="S97" s="320"/>
      <c r="T97" s="319">
        <f t="shared" si="327"/>
        <v>0</v>
      </c>
      <c r="U97" s="320"/>
      <c r="V97" s="320"/>
      <c r="W97" s="319">
        <f t="shared" si="329"/>
        <v>0</v>
      </c>
      <c r="X97" s="320"/>
      <c r="Y97" s="320"/>
      <c r="Z97" s="319">
        <f t="shared" si="331"/>
        <v>0</v>
      </c>
      <c r="AA97" s="320"/>
      <c r="AB97" s="320"/>
      <c r="AC97" s="319">
        <f t="shared" si="333"/>
        <v>0</v>
      </c>
      <c r="AD97" s="320"/>
      <c r="AE97" s="320"/>
      <c r="AF97" s="319">
        <f t="shared" si="335"/>
        <v>0</v>
      </c>
      <c r="AG97" s="320"/>
      <c r="AH97" s="320"/>
      <c r="AI97" s="320"/>
      <c r="AJ97" s="319">
        <f t="shared" si="31"/>
        <v>0</v>
      </c>
      <c r="AK97" s="320"/>
      <c r="AL97" s="320"/>
      <c r="AM97" s="320"/>
    </row>
    <row r="98" outlineLevel="1">
      <c r="A98" s="314"/>
      <c r="B98" s="315"/>
      <c r="C98" s="315"/>
      <c r="D98" s="324">
        <v>2020.0</v>
      </c>
      <c r="E98" s="317">
        <f t="shared" si="339"/>
        <v>186</v>
      </c>
      <c r="F98" s="318">
        <f t="shared" ref="F98:G98" si="344">I98+L98+O98+R98+U98+X98+AA98+AD98+AK98+AG98</f>
        <v>186</v>
      </c>
      <c r="G98" s="318">
        <f t="shared" si="344"/>
        <v>0</v>
      </c>
      <c r="H98" s="326"/>
      <c r="I98" s="327"/>
      <c r="J98" s="328"/>
      <c r="K98" s="147">
        <f t="shared" si="321"/>
        <v>186</v>
      </c>
      <c r="L98" s="327">
        <v>186.0</v>
      </c>
      <c r="M98" s="328"/>
      <c r="N98" s="329"/>
      <c r="O98" s="328"/>
      <c r="P98" s="328"/>
      <c r="Q98" s="329"/>
      <c r="R98" s="328"/>
      <c r="S98" s="328"/>
      <c r="T98" s="329"/>
      <c r="U98" s="328"/>
      <c r="V98" s="328"/>
      <c r="W98" s="330"/>
      <c r="X98" s="331"/>
      <c r="Y98" s="331"/>
      <c r="Z98" s="330"/>
      <c r="AA98" s="331"/>
      <c r="AB98" s="331"/>
      <c r="AC98" s="330"/>
      <c r="AD98" s="331"/>
      <c r="AE98" s="331"/>
      <c r="AF98" s="330"/>
      <c r="AG98" s="331"/>
      <c r="AH98" s="332"/>
      <c r="AI98" s="331"/>
      <c r="AJ98" s="319">
        <f t="shared" si="31"/>
        <v>0</v>
      </c>
      <c r="AK98" s="331"/>
      <c r="AL98" s="331"/>
      <c r="AM98" s="331"/>
    </row>
    <row r="99" outlineLevel="1">
      <c r="A99" s="314"/>
      <c r="B99" s="315"/>
      <c r="C99" s="315"/>
      <c r="D99" s="325">
        <v>2021.0</v>
      </c>
      <c r="E99" s="317">
        <f t="shared" si="339"/>
        <v>0</v>
      </c>
      <c r="F99" s="318">
        <f t="shared" ref="F99:G99" si="345">I99+L99+O99+R99+U99+X99+AA99+AD99+AK99+AG99</f>
        <v>0</v>
      </c>
      <c r="G99" s="318">
        <f t="shared" si="345"/>
        <v>0</v>
      </c>
      <c r="H99" s="326">
        <f t="shared" ref="H99:H105" si="347">I99+J99</f>
        <v>0</v>
      </c>
      <c r="I99" s="333">
        <v>0.0</v>
      </c>
      <c r="J99" s="334"/>
      <c r="K99" s="147">
        <f t="shared" si="321"/>
        <v>0</v>
      </c>
      <c r="L99" s="333"/>
      <c r="M99" s="334"/>
      <c r="N99" s="335">
        <f t="shared" ref="N99:N105" si="350">O99+O99</f>
        <v>0</v>
      </c>
      <c r="O99" s="334"/>
      <c r="P99" s="334"/>
      <c r="Q99" s="335">
        <f t="shared" ref="Q99:Q105" si="352">R99+S99</f>
        <v>0</v>
      </c>
      <c r="R99" s="334"/>
      <c r="S99" s="334"/>
      <c r="T99" s="335">
        <f t="shared" ref="T99:T105" si="354">U99+V99</f>
        <v>0</v>
      </c>
      <c r="U99" s="334"/>
      <c r="V99" s="334"/>
      <c r="W99" s="336">
        <f t="shared" ref="W99:W105" si="356">X99+Y99</f>
        <v>0</v>
      </c>
      <c r="X99" s="337"/>
      <c r="Y99" s="337"/>
      <c r="Z99" s="336">
        <f t="shared" ref="Z99:Z105" si="358">AA99+AB99</f>
        <v>0</v>
      </c>
      <c r="AA99" s="337"/>
      <c r="AB99" s="337"/>
      <c r="AC99" s="336">
        <f t="shared" ref="AC99:AC105" si="360">AD99+AE99</f>
        <v>0</v>
      </c>
      <c r="AD99" s="337"/>
      <c r="AE99" s="337"/>
      <c r="AF99" s="336">
        <f t="shared" ref="AF99:AF105" si="362">AG99+AH99</f>
        <v>0</v>
      </c>
      <c r="AG99" s="337"/>
      <c r="AH99" s="338"/>
      <c r="AI99" s="337"/>
      <c r="AJ99" s="319">
        <f t="shared" si="31"/>
        <v>0</v>
      </c>
      <c r="AK99" s="337"/>
      <c r="AL99" s="337"/>
      <c r="AM99" s="337"/>
    </row>
    <row r="100">
      <c r="A100" s="309">
        <v>11.0</v>
      </c>
      <c r="B100" s="310" t="s">
        <v>669</v>
      </c>
      <c r="C100" s="310" t="s">
        <v>670</v>
      </c>
      <c r="D100" s="311"/>
      <c r="E100" s="312">
        <f t="shared" ref="E100:G100" si="346">SUM(E101:E107)</f>
        <v>408.798</v>
      </c>
      <c r="F100" s="312">
        <f t="shared" si="346"/>
        <v>408.798</v>
      </c>
      <c r="G100" s="312">
        <f t="shared" si="346"/>
        <v>0</v>
      </c>
      <c r="H100" s="310">
        <f t="shared" si="347"/>
        <v>4.4</v>
      </c>
      <c r="I100" s="310">
        <f t="shared" ref="I100:J100" si="348">SUM(I101:I107)</f>
        <v>4.4</v>
      </c>
      <c r="J100" s="310">
        <f t="shared" si="348"/>
        <v>0</v>
      </c>
      <c r="K100" s="310">
        <f t="shared" si="321"/>
        <v>242.9</v>
      </c>
      <c r="L100" s="310">
        <f t="shared" ref="L100:M100" si="349">SUM(L101:L107)</f>
        <v>242.9</v>
      </c>
      <c r="M100" s="310">
        <f t="shared" si="349"/>
        <v>0</v>
      </c>
      <c r="N100" s="310">
        <f t="shared" si="350"/>
        <v>0</v>
      </c>
      <c r="O100" s="310">
        <f t="shared" ref="O100:P100" si="351">SUM(O101:O107)</f>
        <v>0</v>
      </c>
      <c r="P100" s="310">
        <f t="shared" si="351"/>
        <v>0</v>
      </c>
      <c r="Q100" s="310">
        <f t="shared" si="352"/>
        <v>0</v>
      </c>
      <c r="R100" s="310">
        <f t="shared" ref="R100:S100" si="353">SUM(R101:R107)</f>
        <v>0</v>
      </c>
      <c r="S100" s="310">
        <f t="shared" si="353"/>
        <v>0</v>
      </c>
      <c r="T100" s="310">
        <f t="shared" si="354"/>
        <v>0</v>
      </c>
      <c r="U100" s="310">
        <f t="shared" ref="U100:V100" si="355">SUM(U101:U107)</f>
        <v>0</v>
      </c>
      <c r="V100" s="310">
        <f t="shared" si="355"/>
        <v>0</v>
      </c>
      <c r="W100" s="310">
        <f t="shared" si="356"/>
        <v>0</v>
      </c>
      <c r="X100" s="310">
        <f t="shared" ref="X100:Y100" si="357">SUM(X101:X107)</f>
        <v>0</v>
      </c>
      <c r="Y100" s="310">
        <f t="shared" si="357"/>
        <v>0</v>
      </c>
      <c r="Z100" s="310">
        <f t="shared" si="358"/>
        <v>0</v>
      </c>
      <c r="AA100" s="310">
        <f t="shared" ref="AA100:AB100" si="359">SUM(AA101:AA107)</f>
        <v>0</v>
      </c>
      <c r="AB100" s="310">
        <f t="shared" si="359"/>
        <v>0</v>
      </c>
      <c r="AC100" s="310">
        <f t="shared" si="360"/>
        <v>0</v>
      </c>
      <c r="AD100" s="310">
        <f t="shared" ref="AD100:AE100" si="361">SUM(AD101:AD107)</f>
        <v>0</v>
      </c>
      <c r="AE100" s="310">
        <f t="shared" si="361"/>
        <v>0</v>
      </c>
      <c r="AF100" s="310">
        <f t="shared" si="362"/>
        <v>60.702</v>
      </c>
      <c r="AG100" s="310">
        <f t="shared" ref="AG100:AH100" si="363">SUM(AG101:AG107)</f>
        <v>60.702</v>
      </c>
      <c r="AH100" s="310">
        <f t="shared" si="363"/>
        <v>0</v>
      </c>
      <c r="AI100" s="310"/>
      <c r="AJ100" s="313">
        <f t="shared" si="31"/>
        <v>100.796</v>
      </c>
      <c r="AK100" s="310">
        <f t="shared" ref="AK100:AL100" si="364">SUM(AK101:AK107)</f>
        <v>100.796</v>
      </c>
      <c r="AL100" s="310">
        <f t="shared" si="364"/>
        <v>0</v>
      </c>
      <c r="AM100" s="310"/>
    </row>
    <row r="101" outlineLevel="1">
      <c r="A101" s="314"/>
      <c r="B101" s="315"/>
      <c r="C101" s="315"/>
      <c r="D101" s="324">
        <v>2015.0</v>
      </c>
      <c r="E101" s="317">
        <f t="shared" ref="E101:E107" si="366">SUM(F101:G101)</f>
        <v>247.3</v>
      </c>
      <c r="F101" s="318">
        <f t="shared" ref="F101:G101" si="365">I101+L101+O101+R101+U101+X101+AA101+AD101+AK101+AG101</f>
        <v>247.3</v>
      </c>
      <c r="G101" s="318">
        <f t="shared" si="365"/>
        <v>0</v>
      </c>
      <c r="H101" s="322">
        <f t="shared" si="347"/>
        <v>4.4</v>
      </c>
      <c r="I101" s="321">
        <v>4.4</v>
      </c>
      <c r="J101" s="320"/>
      <c r="K101" s="322">
        <f t="shared" si="321"/>
        <v>242.9</v>
      </c>
      <c r="L101" s="321">
        <v>242.9</v>
      </c>
      <c r="M101" s="320"/>
      <c r="N101" s="319">
        <f t="shared" si="350"/>
        <v>0</v>
      </c>
      <c r="O101" s="320"/>
      <c r="P101" s="320"/>
      <c r="Q101" s="319">
        <f t="shared" si="352"/>
        <v>0</v>
      </c>
      <c r="R101" s="320"/>
      <c r="S101" s="320"/>
      <c r="T101" s="319">
        <f t="shared" si="354"/>
        <v>0</v>
      </c>
      <c r="U101" s="320"/>
      <c r="V101" s="320"/>
      <c r="W101" s="319">
        <f t="shared" si="356"/>
        <v>0</v>
      </c>
      <c r="X101" s="320"/>
      <c r="Y101" s="320"/>
      <c r="Z101" s="319">
        <f t="shared" si="358"/>
        <v>0</v>
      </c>
      <c r="AA101" s="320"/>
      <c r="AB101" s="320"/>
      <c r="AC101" s="319">
        <f t="shared" si="360"/>
        <v>0</v>
      </c>
      <c r="AD101" s="320"/>
      <c r="AE101" s="320"/>
      <c r="AF101" s="319">
        <f t="shared" si="362"/>
        <v>0</v>
      </c>
      <c r="AG101" s="320"/>
      <c r="AH101" s="320"/>
      <c r="AI101" s="320"/>
      <c r="AJ101" s="319">
        <f t="shared" si="31"/>
        <v>0</v>
      </c>
      <c r="AK101" s="320"/>
      <c r="AL101" s="320"/>
      <c r="AM101" s="320"/>
    </row>
    <row r="102" outlineLevel="1">
      <c r="A102" s="314"/>
      <c r="B102" s="315"/>
      <c r="C102" s="315"/>
      <c r="D102" s="324">
        <v>2016.0</v>
      </c>
      <c r="E102" s="317">
        <f t="shared" si="366"/>
        <v>0</v>
      </c>
      <c r="F102" s="318">
        <f t="shared" ref="F102:G102" si="367">I102+L102+O102+R102+U102+X102+AA102+AD102+AK102+AG102</f>
        <v>0</v>
      </c>
      <c r="G102" s="318">
        <f t="shared" si="367"/>
        <v>0</v>
      </c>
      <c r="H102" s="319">
        <f t="shared" si="347"/>
        <v>0</v>
      </c>
      <c r="I102" s="320"/>
      <c r="J102" s="320"/>
      <c r="K102" s="319">
        <f t="shared" si="321"/>
        <v>0</v>
      </c>
      <c r="L102" s="320"/>
      <c r="M102" s="320"/>
      <c r="N102" s="319">
        <f t="shared" si="350"/>
        <v>0</v>
      </c>
      <c r="O102" s="320"/>
      <c r="P102" s="320"/>
      <c r="Q102" s="319">
        <f t="shared" si="352"/>
        <v>0</v>
      </c>
      <c r="R102" s="320"/>
      <c r="S102" s="320"/>
      <c r="T102" s="319">
        <f t="shared" si="354"/>
        <v>0</v>
      </c>
      <c r="U102" s="320"/>
      <c r="V102" s="320"/>
      <c r="W102" s="319">
        <f t="shared" si="356"/>
        <v>0</v>
      </c>
      <c r="X102" s="320"/>
      <c r="Y102" s="320"/>
      <c r="Z102" s="319">
        <f t="shared" si="358"/>
        <v>0</v>
      </c>
      <c r="AA102" s="320"/>
      <c r="AB102" s="320"/>
      <c r="AC102" s="319">
        <f t="shared" si="360"/>
        <v>0</v>
      </c>
      <c r="AD102" s="320"/>
      <c r="AE102" s="320"/>
      <c r="AF102" s="319">
        <f t="shared" si="362"/>
        <v>0</v>
      </c>
      <c r="AG102" s="320"/>
      <c r="AH102" s="320"/>
      <c r="AI102" s="320"/>
      <c r="AJ102" s="319">
        <f t="shared" si="31"/>
        <v>0</v>
      </c>
      <c r="AK102" s="320"/>
      <c r="AL102" s="320"/>
      <c r="AM102" s="320"/>
    </row>
    <row r="103" outlineLevel="1">
      <c r="A103" s="314"/>
      <c r="B103" s="315"/>
      <c r="C103" s="315"/>
      <c r="D103" s="324">
        <v>2017.0</v>
      </c>
      <c r="E103" s="317">
        <f t="shared" si="366"/>
        <v>161.498</v>
      </c>
      <c r="F103" s="318">
        <f t="shared" ref="F103:G103" si="368">I103+L103+O103+R103+U103+X103+AA103+AD103+AK103+AG103</f>
        <v>161.498</v>
      </c>
      <c r="G103" s="318">
        <f t="shared" si="368"/>
        <v>0</v>
      </c>
      <c r="H103" s="319">
        <f t="shared" si="347"/>
        <v>0</v>
      </c>
      <c r="I103" s="320"/>
      <c r="J103" s="320"/>
      <c r="K103" s="319">
        <f t="shared" si="321"/>
        <v>0</v>
      </c>
      <c r="L103" s="320"/>
      <c r="M103" s="320"/>
      <c r="N103" s="319">
        <f t="shared" si="350"/>
        <v>0</v>
      </c>
      <c r="O103" s="320"/>
      <c r="P103" s="320"/>
      <c r="Q103" s="319">
        <f t="shared" si="352"/>
        <v>0</v>
      </c>
      <c r="R103" s="320"/>
      <c r="S103" s="320"/>
      <c r="T103" s="319">
        <f t="shared" si="354"/>
        <v>0</v>
      </c>
      <c r="U103" s="320"/>
      <c r="V103" s="320"/>
      <c r="W103" s="319">
        <f t="shared" si="356"/>
        <v>0</v>
      </c>
      <c r="X103" s="320"/>
      <c r="Y103" s="320"/>
      <c r="Z103" s="319">
        <f t="shared" si="358"/>
        <v>0</v>
      </c>
      <c r="AA103" s="320"/>
      <c r="AB103" s="320"/>
      <c r="AC103" s="319">
        <f t="shared" si="360"/>
        <v>0</v>
      </c>
      <c r="AD103" s="320"/>
      <c r="AE103" s="320"/>
      <c r="AF103" s="322">
        <f t="shared" si="362"/>
        <v>60.702</v>
      </c>
      <c r="AG103" s="321">
        <v>60.702</v>
      </c>
      <c r="AH103" s="320"/>
      <c r="AI103" s="320"/>
      <c r="AJ103" s="319">
        <f t="shared" si="31"/>
        <v>100.796</v>
      </c>
      <c r="AK103" s="321">
        <v>100.796</v>
      </c>
      <c r="AL103" s="320"/>
      <c r="AM103" s="320"/>
    </row>
    <row r="104" outlineLevel="1">
      <c r="A104" s="314"/>
      <c r="B104" s="315"/>
      <c r="C104" s="315"/>
      <c r="D104" s="324">
        <v>2018.0</v>
      </c>
      <c r="E104" s="317">
        <f t="shared" si="366"/>
        <v>0</v>
      </c>
      <c r="F104" s="318">
        <f t="shared" ref="F104:G104" si="369">I104+L104+O104+R104+U104+X104+AA104+AD104+AK104+AG104</f>
        <v>0</v>
      </c>
      <c r="G104" s="318">
        <f t="shared" si="369"/>
        <v>0</v>
      </c>
      <c r="H104" s="319">
        <f t="shared" si="347"/>
        <v>0</v>
      </c>
      <c r="I104" s="320"/>
      <c r="J104" s="320"/>
      <c r="K104" s="319">
        <f t="shared" si="321"/>
        <v>0</v>
      </c>
      <c r="L104" s="320"/>
      <c r="M104" s="320"/>
      <c r="N104" s="319">
        <f t="shared" si="350"/>
        <v>0</v>
      </c>
      <c r="O104" s="320"/>
      <c r="P104" s="320"/>
      <c r="Q104" s="319">
        <f t="shared" si="352"/>
        <v>0</v>
      </c>
      <c r="R104" s="320"/>
      <c r="S104" s="320"/>
      <c r="T104" s="319">
        <f t="shared" si="354"/>
        <v>0</v>
      </c>
      <c r="U104" s="320"/>
      <c r="V104" s="320"/>
      <c r="W104" s="319">
        <f t="shared" si="356"/>
        <v>0</v>
      </c>
      <c r="X104" s="320"/>
      <c r="Y104" s="320"/>
      <c r="Z104" s="319">
        <f t="shared" si="358"/>
        <v>0</v>
      </c>
      <c r="AA104" s="320"/>
      <c r="AB104" s="320"/>
      <c r="AC104" s="319">
        <f t="shared" si="360"/>
        <v>0</v>
      </c>
      <c r="AD104" s="320"/>
      <c r="AE104" s="320"/>
      <c r="AF104" s="319">
        <f t="shared" si="362"/>
        <v>0</v>
      </c>
      <c r="AG104" s="320"/>
      <c r="AH104" s="320"/>
      <c r="AI104" s="320"/>
      <c r="AJ104" s="319">
        <f t="shared" si="31"/>
        <v>0</v>
      </c>
      <c r="AK104" s="320"/>
      <c r="AL104" s="320"/>
      <c r="AM104" s="320"/>
    </row>
    <row r="105" outlineLevel="1">
      <c r="A105" s="314"/>
      <c r="B105" s="315"/>
      <c r="C105" s="315"/>
      <c r="D105" s="324">
        <v>2019.0</v>
      </c>
      <c r="E105" s="317">
        <f t="shared" si="366"/>
        <v>0</v>
      </c>
      <c r="F105" s="318">
        <f t="shared" ref="F105:G105" si="370">I105+L105+O105+R105+U105+X105+AA105+AD105+AK105+AG105</f>
        <v>0</v>
      </c>
      <c r="G105" s="318">
        <f t="shared" si="370"/>
        <v>0</v>
      </c>
      <c r="H105" s="319">
        <f t="shared" si="347"/>
        <v>0</v>
      </c>
      <c r="I105" s="320"/>
      <c r="J105" s="320"/>
      <c r="K105" s="319">
        <f t="shared" si="321"/>
        <v>0</v>
      </c>
      <c r="L105" s="320"/>
      <c r="M105" s="320"/>
      <c r="N105" s="319">
        <f t="shared" si="350"/>
        <v>0</v>
      </c>
      <c r="O105" s="320"/>
      <c r="P105" s="320"/>
      <c r="Q105" s="319">
        <f t="shared" si="352"/>
        <v>0</v>
      </c>
      <c r="R105" s="320"/>
      <c r="S105" s="320"/>
      <c r="T105" s="319">
        <f t="shared" si="354"/>
        <v>0</v>
      </c>
      <c r="U105" s="320"/>
      <c r="V105" s="320"/>
      <c r="W105" s="319">
        <f t="shared" si="356"/>
        <v>0</v>
      </c>
      <c r="X105" s="320"/>
      <c r="Y105" s="320"/>
      <c r="Z105" s="319">
        <f t="shared" si="358"/>
        <v>0</v>
      </c>
      <c r="AA105" s="320"/>
      <c r="AB105" s="320"/>
      <c r="AC105" s="319">
        <f t="shared" si="360"/>
        <v>0</v>
      </c>
      <c r="AD105" s="320"/>
      <c r="AE105" s="320"/>
      <c r="AF105" s="319">
        <f t="shared" si="362"/>
        <v>0</v>
      </c>
      <c r="AG105" s="320"/>
      <c r="AH105" s="320"/>
      <c r="AI105" s="320"/>
      <c r="AJ105" s="319">
        <f t="shared" si="31"/>
        <v>0</v>
      </c>
      <c r="AK105" s="320"/>
      <c r="AL105" s="320"/>
      <c r="AM105" s="320"/>
    </row>
    <row r="106" outlineLevel="1">
      <c r="A106" s="314"/>
      <c r="B106" s="315"/>
      <c r="C106" s="315"/>
      <c r="D106" s="324">
        <v>2020.0</v>
      </c>
      <c r="E106" s="317">
        <f t="shared" si="366"/>
        <v>0</v>
      </c>
      <c r="F106" s="318">
        <f t="shared" ref="F106:G106" si="371">I106+L106+O106+R106+U106+X106+AA106+AD106+AK106+AG106</f>
        <v>0</v>
      </c>
      <c r="G106" s="318">
        <f t="shared" si="371"/>
        <v>0</v>
      </c>
      <c r="H106" s="319"/>
      <c r="I106" s="320"/>
      <c r="J106" s="320"/>
      <c r="K106" s="319"/>
      <c r="L106" s="320"/>
      <c r="M106" s="320"/>
      <c r="N106" s="319"/>
      <c r="O106" s="320"/>
      <c r="P106" s="320"/>
      <c r="Q106" s="319"/>
      <c r="R106" s="320"/>
      <c r="S106" s="320"/>
      <c r="T106" s="319"/>
      <c r="U106" s="320"/>
      <c r="V106" s="320"/>
      <c r="W106" s="319"/>
      <c r="X106" s="320"/>
      <c r="Y106" s="320"/>
      <c r="Z106" s="319"/>
      <c r="AA106" s="320"/>
      <c r="AB106" s="320"/>
      <c r="AC106" s="319"/>
      <c r="AD106" s="320"/>
      <c r="AE106" s="320"/>
      <c r="AF106" s="319"/>
      <c r="AG106" s="320"/>
      <c r="AH106" s="320"/>
      <c r="AI106" s="320"/>
      <c r="AJ106" s="319">
        <f t="shared" si="31"/>
        <v>0</v>
      </c>
      <c r="AK106" s="320"/>
      <c r="AL106" s="320"/>
      <c r="AM106" s="320"/>
    </row>
    <row r="107" outlineLevel="1">
      <c r="A107" s="314"/>
      <c r="B107" s="315"/>
      <c r="C107" s="315"/>
      <c r="D107" s="325">
        <v>2021.0</v>
      </c>
      <c r="E107" s="317">
        <f t="shared" si="366"/>
        <v>0</v>
      </c>
      <c r="F107" s="318">
        <f t="shared" ref="F107:G107" si="372">I107+L107+O107+R107+U107+X107+AA107+AD107+AK107+AG107</f>
        <v>0</v>
      </c>
      <c r="G107" s="318">
        <f t="shared" si="372"/>
        <v>0</v>
      </c>
      <c r="H107" s="319">
        <f t="shared" ref="H107:H113" si="374">I107+J107</f>
        <v>0</v>
      </c>
      <c r="I107" s="320"/>
      <c r="J107" s="320"/>
      <c r="K107" s="319">
        <f t="shared" ref="K107:K113" si="376">L107+M107</f>
        <v>0</v>
      </c>
      <c r="L107" s="320"/>
      <c r="M107" s="320"/>
      <c r="N107" s="319">
        <f t="shared" ref="N107:N113" si="378">O107+O107</f>
        <v>0</v>
      </c>
      <c r="O107" s="320"/>
      <c r="P107" s="320"/>
      <c r="Q107" s="319">
        <f t="shared" ref="Q107:Q113" si="380">R107+S107</f>
        <v>0</v>
      </c>
      <c r="R107" s="320"/>
      <c r="S107" s="320"/>
      <c r="T107" s="319">
        <f t="shared" ref="T107:T113" si="382">U107+V107</f>
        <v>0</v>
      </c>
      <c r="U107" s="320"/>
      <c r="V107" s="320"/>
      <c r="W107" s="319">
        <f t="shared" ref="W107:W113" si="384">X107+Y107</f>
        <v>0</v>
      </c>
      <c r="X107" s="320"/>
      <c r="Y107" s="320"/>
      <c r="Z107" s="319">
        <f t="shared" ref="Z107:Z113" si="386">AA107+AB107</f>
        <v>0</v>
      </c>
      <c r="AA107" s="320"/>
      <c r="AB107" s="320"/>
      <c r="AC107" s="319">
        <f t="shared" ref="AC107:AC113" si="388">AD107+AE107</f>
        <v>0</v>
      </c>
      <c r="AD107" s="320"/>
      <c r="AE107" s="320"/>
      <c r="AF107" s="319">
        <f t="shared" ref="AF107:AF113" si="390">AG107+AH107</f>
        <v>0</v>
      </c>
      <c r="AG107" s="320"/>
      <c r="AH107" s="320"/>
      <c r="AI107" s="320"/>
      <c r="AJ107" s="319">
        <f t="shared" si="31"/>
        <v>0</v>
      </c>
      <c r="AK107" s="320"/>
      <c r="AL107" s="320"/>
      <c r="AM107" s="320"/>
    </row>
    <row r="108">
      <c r="A108" s="309">
        <v>12.0</v>
      </c>
      <c r="B108" s="310" t="s">
        <v>671</v>
      </c>
      <c r="C108" s="310" t="s">
        <v>672</v>
      </c>
      <c r="D108" s="311"/>
      <c r="E108" s="312">
        <f t="shared" ref="E108:G108" si="373">SUM(E109:E115)</f>
        <v>1676.8</v>
      </c>
      <c r="F108" s="312">
        <f t="shared" si="373"/>
        <v>1171</v>
      </c>
      <c r="G108" s="312">
        <f t="shared" si="373"/>
        <v>505.8</v>
      </c>
      <c r="H108" s="310">
        <f t="shared" si="374"/>
        <v>0</v>
      </c>
      <c r="I108" s="310">
        <f t="shared" ref="I108:J108" si="375">SUM(I109:I115)</f>
        <v>0</v>
      </c>
      <c r="J108" s="310">
        <f t="shared" si="375"/>
        <v>0</v>
      </c>
      <c r="K108" s="310">
        <f t="shared" si="376"/>
        <v>0</v>
      </c>
      <c r="L108" s="310">
        <f t="shared" ref="L108:M108" si="377">SUM(L109:L115)</f>
        <v>0</v>
      </c>
      <c r="M108" s="310">
        <f t="shared" si="377"/>
        <v>0</v>
      </c>
      <c r="N108" s="310">
        <f t="shared" si="378"/>
        <v>0</v>
      </c>
      <c r="O108" s="310">
        <f t="shared" ref="O108:P108" si="379">SUM(O109:O115)</f>
        <v>0</v>
      </c>
      <c r="P108" s="310">
        <f t="shared" si="379"/>
        <v>0</v>
      </c>
      <c r="Q108" s="310">
        <f t="shared" si="380"/>
        <v>0</v>
      </c>
      <c r="R108" s="310">
        <f t="shared" ref="R108:S108" si="381">SUM(R109:R115)</f>
        <v>0</v>
      </c>
      <c r="S108" s="310">
        <f t="shared" si="381"/>
        <v>0</v>
      </c>
      <c r="T108" s="310">
        <f t="shared" si="382"/>
        <v>0</v>
      </c>
      <c r="U108" s="310">
        <f t="shared" ref="U108:V108" si="383">SUM(U109:U115)</f>
        <v>0</v>
      </c>
      <c r="V108" s="310">
        <f t="shared" si="383"/>
        <v>0</v>
      </c>
      <c r="W108" s="310">
        <f t="shared" si="384"/>
        <v>0</v>
      </c>
      <c r="X108" s="310">
        <f t="shared" ref="X108:Y108" si="385">SUM(X109:X115)</f>
        <v>0</v>
      </c>
      <c r="Y108" s="310">
        <f t="shared" si="385"/>
        <v>0</v>
      </c>
      <c r="Z108" s="310">
        <f t="shared" si="386"/>
        <v>0</v>
      </c>
      <c r="AA108" s="310">
        <f t="shared" ref="AA108:AB108" si="387">SUM(AA109:AA115)</f>
        <v>0</v>
      </c>
      <c r="AB108" s="310">
        <f t="shared" si="387"/>
        <v>0</v>
      </c>
      <c r="AC108" s="310">
        <f t="shared" si="388"/>
        <v>0</v>
      </c>
      <c r="AD108" s="310">
        <f t="shared" ref="AD108:AE108" si="389">SUM(AD109:AD115)</f>
        <v>0</v>
      </c>
      <c r="AE108" s="310">
        <f t="shared" si="389"/>
        <v>0</v>
      </c>
      <c r="AF108" s="310">
        <f t="shared" si="390"/>
        <v>1333.3</v>
      </c>
      <c r="AG108" s="310">
        <f t="shared" ref="AG108:AH108" si="391">SUM(AG109:AG115)</f>
        <v>1171</v>
      </c>
      <c r="AH108" s="310">
        <f t="shared" si="391"/>
        <v>162.3</v>
      </c>
      <c r="AI108" s="310"/>
      <c r="AJ108" s="313">
        <f t="shared" si="31"/>
        <v>343.5</v>
      </c>
      <c r="AK108" s="310">
        <f t="shared" ref="AK108:AL108" si="392">SUM(AK109:AK115)</f>
        <v>0</v>
      </c>
      <c r="AL108" s="310">
        <f t="shared" si="392"/>
        <v>343.5</v>
      </c>
      <c r="AM108" s="310"/>
    </row>
    <row r="109" outlineLevel="1">
      <c r="A109" s="314"/>
      <c r="B109" s="315"/>
      <c r="C109" s="315"/>
      <c r="D109" s="324">
        <v>2015.0</v>
      </c>
      <c r="E109" s="317">
        <f t="shared" ref="E109:E115" si="394">SUM(F109:G109)</f>
        <v>15</v>
      </c>
      <c r="F109" s="318">
        <f t="shared" ref="F109:G109" si="393">I109+L109+O109+R109+U109+X109+AA109+AD109+AK109+AG109</f>
        <v>0</v>
      </c>
      <c r="G109" s="318">
        <f t="shared" si="393"/>
        <v>15</v>
      </c>
      <c r="H109" s="322">
        <f t="shared" si="374"/>
        <v>0</v>
      </c>
      <c r="I109" s="321"/>
      <c r="J109" s="320"/>
      <c r="K109" s="322">
        <f t="shared" si="376"/>
        <v>0</v>
      </c>
      <c r="L109" s="321"/>
      <c r="M109" s="320"/>
      <c r="N109" s="319">
        <f t="shared" si="378"/>
        <v>0</v>
      </c>
      <c r="O109" s="320"/>
      <c r="P109" s="320"/>
      <c r="Q109" s="319">
        <f t="shared" si="380"/>
        <v>0</v>
      </c>
      <c r="R109" s="320"/>
      <c r="S109" s="320"/>
      <c r="T109" s="319">
        <f t="shared" si="382"/>
        <v>0</v>
      </c>
      <c r="U109" s="320"/>
      <c r="V109" s="320"/>
      <c r="W109" s="319">
        <f t="shared" si="384"/>
        <v>0</v>
      </c>
      <c r="X109" s="320"/>
      <c r="Y109" s="320"/>
      <c r="Z109" s="319">
        <f t="shared" si="386"/>
        <v>0</v>
      </c>
      <c r="AA109" s="320"/>
      <c r="AB109" s="320"/>
      <c r="AC109" s="319">
        <f t="shared" si="388"/>
        <v>0</v>
      </c>
      <c r="AD109" s="320"/>
      <c r="AE109" s="320"/>
      <c r="AF109" s="319">
        <f t="shared" si="390"/>
        <v>2.9</v>
      </c>
      <c r="AG109" s="320"/>
      <c r="AH109" s="321">
        <v>2.9</v>
      </c>
      <c r="AI109" s="320"/>
      <c r="AJ109" s="319">
        <f t="shared" si="31"/>
        <v>12.1</v>
      </c>
      <c r="AK109" s="320"/>
      <c r="AL109" s="321">
        <v>12.1</v>
      </c>
      <c r="AM109" s="320"/>
    </row>
    <row r="110" outlineLevel="1">
      <c r="A110" s="314"/>
      <c r="B110" s="315"/>
      <c r="C110" s="315"/>
      <c r="D110" s="324">
        <v>2016.0</v>
      </c>
      <c r="E110" s="317">
        <f t="shared" si="394"/>
        <v>14.2</v>
      </c>
      <c r="F110" s="318">
        <f t="shared" ref="F110:G110" si="395">I110+L110+O110+R110+U110+X110+AA110+AD110+AK110+AG110</f>
        <v>0</v>
      </c>
      <c r="G110" s="318">
        <f t="shared" si="395"/>
        <v>14.2</v>
      </c>
      <c r="H110" s="319">
        <f t="shared" si="374"/>
        <v>0</v>
      </c>
      <c r="I110" s="320"/>
      <c r="J110" s="320"/>
      <c r="K110" s="319">
        <f t="shared" si="376"/>
        <v>0</v>
      </c>
      <c r="L110" s="320"/>
      <c r="M110" s="320"/>
      <c r="N110" s="319">
        <f t="shared" si="378"/>
        <v>0</v>
      </c>
      <c r="O110" s="320"/>
      <c r="P110" s="320"/>
      <c r="Q110" s="319">
        <f t="shared" si="380"/>
        <v>0</v>
      </c>
      <c r="R110" s="320"/>
      <c r="S110" s="320"/>
      <c r="T110" s="319">
        <f t="shared" si="382"/>
        <v>0</v>
      </c>
      <c r="U110" s="320"/>
      <c r="V110" s="320"/>
      <c r="W110" s="319">
        <f t="shared" si="384"/>
        <v>0</v>
      </c>
      <c r="X110" s="320"/>
      <c r="Y110" s="320"/>
      <c r="Z110" s="319">
        <f t="shared" si="386"/>
        <v>0</v>
      </c>
      <c r="AA110" s="320"/>
      <c r="AB110" s="320"/>
      <c r="AC110" s="319">
        <f t="shared" si="388"/>
        <v>0</v>
      </c>
      <c r="AD110" s="320"/>
      <c r="AE110" s="320"/>
      <c r="AF110" s="319">
        <f t="shared" si="390"/>
        <v>0</v>
      </c>
      <c r="AG110" s="320"/>
      <c r="AH110" s="320"/>
      <c r="AI110" s="320"/>
      <c r="AJ110" s="319">
        <f t="shared" si="31"/>
        <v>14.2</v>
      </c>
      <c r="AK110" s="320"/>
      <c r="AL110" s="321">
        <v>14.2</v>
      </c>
      <c r="AM110" s="320"/>
    </row>
    <row r="111" outlineLevel="1">
      <c r="A111" s="314"/>
      <c r="B111" s="315"/>
      <c r="C111" s="315"/>
      <c r="D111" s="324">
        <v>2017.0</v>
      </c>
      <c r="E111" s="317">
        <f t="shared" si="394"/>
        <v>74.7</v>
      </c>
      <c r="F111" s="318">
        <f t="shared" ref="F111:G111" si="396">I111+L111+O111+R111+U111+X111+AA111+AD111+AK111+AG111</f>
        <v>0</v>
      </c>
      <c r="G111" s="318">
        <f t="shared" si="396"/>
        <v>74.7</v>
      </c>
      <c r="H111" s="319">
        <f t="shared" si="374"/>
        <v>0</v>
      </c>
      <c r="I111" s="320"/>
      <c r="J111" s="320"/>
      <c r="K111" s="319">
        <f t="shared" si="376"/>
        <v>0</v>
      </c>
      <c r="L111" s="320"/>
      <c r="M111" s="320"/>
      <c r="N111" s="319">
        <f t="shared" si="378"/>
        <v>0</v>
      </c>
      <c r="O111" s="320"/>
      <c r="P111" s="320"/>
      <c r="Q111" s="319">
        <f t="shared" si="380"/>
        <v>0</v>
      </c>
      <c r="R111" s="320"/>
      <c r="S111" s="320"/>
      <c r="T111" s="319">
        <f t="shared" si="382"/>
        <v>0</v>
      </c>
      <c r="U111" s="320"/>
      <c r="V111" s="320"/>
      <c r="W111" s="319">
        <f t="shared" si="384"/>
        <v>0</v>
      </c>
      <c r="X111" s="320"/>
      <c r="Y111" s="320"/>
      <c r="Z111" s="319">
        <f t="shared" si="386"/>
        <v>0</v>
      </c>
      <c r="AA111" s="320"/>
      <c r="AB111" s="320"/>
      <c r="AC111" s="319">
        <f t="shared" si="388"/>
        <v>0</v>
      </c>
      <c r="AD111" s="320"/>
      <c r="AE111" s="320"/>
      <c r="AF111" s="319">
        <f t="shared" si="390"/>
        <v>0</v>
      </c>
      <c r="AG111" s="320"/>
      <c r="AH111" s="320"/>
      <c r="AI111" s="320"/>
      <c r="AJ111" s="319">
        <f t="shared" si="31"/>
        <v>74.7</v>
      </c>
      <c r="AK111" s="320"/>
      <c r="AL111" s="321">
        <v>74.7</v>
      </c>
      <c r="AM111" s="320"/>
    </row>
    <row r="112" outlineLevel="1">
      <c r="A112" s="314"/>
      <c r="B112" s="315"/>
      <c r="C112" s="315"/>
      <c r="D112" s="324">
        <v>2018.0</v>
      </c>
      <c r="E112" s="317">
        <f t="shared" si="394"/>
        <v>142.4</v>
      </c>
      <c r="F112" s="318">
        <f t="shared" ref="F112:G112" si="397">I112+L112+O112+R112+U112+X112+AA112+AD112+AK112+AG112</f>
        <v>0</v>
      </c>
      <c r="G112" s="318">
        <f t="shared" si="397"/>
        <v>142.4</v>
      </c>
      <c r="H112" s="319">
        <f t="shared" si="374"/>
        <v>0</v>
      </c>
      <c r="I112" s="320"/>
      <c r="J112" s="320"/>
      <c r="K112" s="319">
        <f t="shared" si="376"/>
        <v>0</v>
      </c>
      <c r="L112" s="320"/>
      <c r="M112" s="320"/>
      <c r="N112" s="319">
        <f t="shared" si="378"/>
        <v>0</v>
      </c>
      <c r="O112" s="320"/>
      <c r="P112" s="320"/>
      <c r="Q112" s="319">
        <f t="shared" si="380"/>
        <v>0</v>
      </c>
      <c r="R112" s="320"/>
      <c r="S112" s="320"/>
      <c r="T112" s="319">
        <f t="shared" si="382"/>
        <v>0</v>
      </c>
      <c r="U112" s="320"/>
      <c r="V112" s="320"/>
      <c r="W112" s="319">
        <f t="shared" si="384"/>
        <v>0</v>
      </c>
      <c r="X112" s="320"/>
      <c r="Y112" s="320"/>
      <c r="Z112" s="319">
        <f t="shared" si="386"/>
        <v>0</v>
      </c>
      <c r="AA112" s="320"/>
      <c r="AB112" s="320"/>
      <c r="AC112" s="319">
        <f t="shared" si="388"/>
        <v>0</v>
      </c>
      <c r="AD112" s="320"/>
      <c r="AE112" s="320"/>
      <c r="AF112" s="319">
        <f t="shared" si="390"/>
        <v>37.4</v>
      </c>
      <c r="AG112" s="320"/>
      <c r="AH112" s="321">
        <v>37.4</v>
      </c>
      <c r="AI112" s="320"/>
      <c r="AJ112" s="319">
        <f t="shared" si="31"/>
        <v>105</v>
      </c>
      <c r="AK112" s="320"/>
      <c r="AL112" s="321">
        <v>105.0</v>
      </c>
      <c r="AM112" s="320"/>
    </row>
    <row r="113" outlineLevel="1">
      <c r="A113" s="314"/>
      <c r="B113" s="315"/>
      <c r="C113" s="315"/>
      <c r="D113" s="324">
        <v>2019.0</v>
      </c>
      <c r="E113" s="317">
        <f t="shared" si="394"/>
        <v>232.1</v>
      </c>
      <c r="F113" s="318">
        <f t="shared" ref="F113:G113" si="398">I113+L113+O113+R113+U113+X113+AA113+AD113+AK113+AG113</f>
        <v>0</v>
      </c>
      <c r="G113" s="318">
        <f t="shared" si="398"/>
        <v>232.1</v>
      </c>
      <c r="H113" s="319">
        <f t="shared" si="374"/>
        <v>0</v>
      </c>
      <c r="I113" s="320"/>
      <c r="J113" s="320"/>
      <c r="K113" s="319">
        <f t="shared" si="376"/>
        <v>0</v>
      </c>
      <c r="L113" s="320"/>
      <c r="M113" s="320"/>
      <c r="N113" s="319">
        <f t="shared" si="378"/>
        <v>0</v>
      </c>
      <c r="O113" s="320"/>
      <c r="P113" s="320"/>
      <c r="Q113" s="319">
        <f t="shared" si="380"/>
        <v>0</v>
      </c>
      <c r="R113" s="320"/>
      <c r="S113" s="320"/>
      <c r="T113" s="319">
        <f t="shared" si="382"/>
        <v>0</v>
      </c>
      <c r="U113" s="320"/>
      <c r="V113" s="320"/>
      <c r="W113" s="319">
        <f t="shared" si="384"/>
        <v>0</v>
      </c>
      <c r="X113" s="320"/>
      <c r="Y113" s="320"/>
      <c r="Z113" s="319">
        <f t="shared" si="386"/>
        <v>0</v>
      </c>
      <c r="AA113" s="320"/>
      <c r="AB113" s="320"/>
      <c r="AC113" s="319">
        <f t="shared" si="388"/>
        <v>0</v>
      </c>
      <c r="AD113" s="320"/>
      <c r="AE113" s="320"/>
      <c r="AF113" s="319">
        <f t="shared" si="390"/>
        <v>122</v>
      </c>
      <c r="AG113" s="320"/>
      <c r="AH113" s="321">
        <v>122.0</v>
      </c>
      <c r="AI113" s="320"/>
      <c r="AJ113" s="319">
        <f t="shared" si="31"/>
        <v>110.1</v>
      </c>
      <c r="AK113" s="320"/>
      <c r="AL113" s="321">
        <v>110.1</v>
      </c>
      <c r="AM113" s="320"/>
    </row>
    <row r="114" outlineLevel="1">
      <c r="A114" s="314"/>
      <c r="B114" s="315"/>
      <c r="C114" s="315"/>
      <c r="D114" s="324">
        <v>2020.0</v>
      </c>
      <c r="E114" s="317">
        <f t="shared" si="394"/>
        <v>1198.4</v>
      </c>
      <c r="F114" s="318">
        <f t="shared" ref="F114:G114" si="399">I114+L114+O114+R114+U114+X114+AA114+AD114+AK114+AG114</f>
        <v>1171</v>
      </c>
      <c r="G114" s="318">
        <f t="shared" si="399"/>
        <v>27.4</v>
      </c>
      <c r="H114" s="319"/>
      <c r="I114" s="320"/>
      <c r="J114" s="320"/>
      <c r="K114" s="319"/>
      <c r="L114" s="320"/>
      <c r="M114" s="320"/>
      <c r="N114" s="319"/>
      <c r="O114" s="320"/>
      <c r="P114" s="320"/>
      <c r="Q114" s="319"/>
      <c r="R114" s="320"/>
      <c r="S114" s="320"/>
      <c r="T114" s="319"/>
      <c r="U114" s="320"/>
      <c r="V114" s="320"/>
      <c r="W114" s="319"/>
      <c r="X114" s="320"/>
      <c r="Y114" s="320"/>
      <c r="Z114" s="319"/>
      <c r="AA114" s="320"/>
      <c r="AB114" s="320"/>
      <c r="AC114" s="319"/>
      <c r="AD114" s="320"/>
      <c r="AE114" s="320"/>
      <c r="AF114" s="319"/>
      <c r="AG114" s="320">
        <f>50+199+922</f>
        <v>1171</v>
      </c>
      <c r="AH114" s="320"/>
      <c r="AI114" s="321" t="s">
        <v>673</v>
      </c>
      <c r="AJ114" s="319">
        <f t="shared" si="31"/>
        <v>27.4</v>
      </c>
      <c r="AK114" s="320"/>
      <c r="AL114" s="321">
        <v>27.4</v>
      </c>
      <c r="AM114" s="320"/>
    </row>
    <row r="115" outlineLevel="1">
      <c r="A115" s="314"/>
      <c r="B115" s="315"/>
      <c r="C115" s="315"/>
      <c r="D115" s="325">
        <v>2021.0</v>
      </c>
      <c r="E115" s="317">
        <f t="shared" si="394"/>
        <v>0</v>
      </c>
      <c r="F115" s="318">
        <f t="shared" ref="F115:G115" si="400">I115+L115+O115+R115+U115+X115+AA115+AD115+AK115+AG115</f>
        <v>0</v>
      </c>
      <c r="G115" s="318">
        <f t="shared" si="400"/>
        <v>0</v>
      </c>
      <c r="H115" s="319">
        <f t="shared" ref="H115:H121" si="402">I115+J115</f>
        <v>0</v>
      </c>
      <c r="I115" s="320"/>
      <c r="J115" s="320"/>
      <c r="K115" s="319">
        <f t="shared" ref="K115:K121" si="404">L115+M115</f>
        <v>0</v>
      </c>
      <c r="L115" s="320"/>
      <c r="M115" s="320"/>
      <c r="N115" s="319">
        <f t="shared" ref="N115:N121" si="406">O115+O115</f>
        <v>0</v>
      </c>
      <c r="O115" s="320"/>
      <c r="P115" s="320"/>
      <c r="Q115" s="319">
        <f t="shared" ref="Q115:Q121" si="408">R115+S115</f>
        <v>0</v>
      </c>
      <c r="R115" s="320"/>
      <c r="S115" s="320"/>
      <c r="T115" s="319">
        <f t="shared" ref="T115:T121" si="410">U115+V115</f>
        <v>0</v>
      </c>
      <c r="U115" s="320"/>
      <c r="V115" s="320"/>
      <c r="W115" s="319">
        <f t="shared" ref="W115:W121" si="412">X115+Y115</f>
        <v>0</v>
      </c>
      <c r="X115" s="320"/>
      <c r="Y115" s="320"/>
      <c r="Z115" s="319">
        <f t="shared" ref="Z115:Z121" si="414">AA115+AB115</f>
        <v>0</v>
      </c>
      <c r="AA115" s="320"/>
      <c r="AB115" s="320"/>
      <c r="AC115" s="319">
        <f t="shared" ref="AC115:AC121" si="416">AD115+AE115</f>
        <v>0</v>
      </c>
      <c r="AD115" s="320"/>
      <c r="AE115" s="320"/>
      <c r="AF115" s="319">
        <f t="shared" ref="AF115:AF137" si="418">AG115+AH115</f>
        <v>0</v>
      </c>
      <c r="AG115" s="320"/>
      <c r="AH115" s="320"/>
      <c r="AI115" s="320"/>
      <c r="AJ115" s="319">
        <f t="shared" si="31"/>
        <v>0</v>
      </c>
      <c r="AK115" s="320"/>
      <c r="AL115" s="321"/>
      <c r="AM115" s="320"/>
    </row>
    <row r="116">
      <c r="A116" s="309">
        <v>13.0</v>
      </c>
      <c r="B116" s="310" t="s">
        <v>674</v>
      </c>
      <c r="C116" s="310" t="s">
        <v>675</v>
      </c>
      <c r="D116" s="311"/>
      <c r="E116" s="312">
        <f t="shared" ref="E116:G116" si="401">SUM(E117:E123)</f>
        <v>275.977</v>
      </c>
      <c r="F116" s="312">
        <f t="shared" si="401"/>
        <v>275.977</v>
      </c>
      <c r="G116" s="312">
        <f t="shared" si="401"/>
        <v>0</v>
      </c>
      <c r="H116" s="310">
        <f t="shared" si="402"/>
        <v>0</v>
      </c>
      <c r="I116" s="310">
        <f t="shared" ref="I116:J116" si="403">SUM(I117:I123)</f>
        <v>0</v>
      </c>
      <c r="J116" s="310">
        <f t="shared" si="403"/>
        <v>0</v>
      </c>
      <c r="K116" s="310">
        <f t="shared" si="404"/>
        <v>0</v>
      </c>
      <c r="L116" s="310">
        <f t="shared" ref="L116:M116" si="405">SUM(L117:L123)</f>
        <v>0</v>
      </c>
      <c r="M116" s="310">
        <f t="shared" si="405"/>
        <v>0</v>
      </c>
      <c r="N116" s="310">
        <f t="shared" si="406"/>
        <v>0</v>
      </c>
      <c r="O116" s="310">
        <f t="shared" ref="O116:P116" si="407">SUM(O117:O123)</f>
        <v>0</v>
      </c>
      <c r="P116" s="310">
        <f t="shared" si="407"/>
        <v>0</v>
      </c>
      <c r="Q116" s="310">
        <f t="shared" si="408"/>
        <v>0</v>
      </c>
      <c r="R116" s="310">
        <f t="shared" ref="R116:S116" si="409">SUM(R117:R123)</f>
        <v>0</v>
      </c>
      <c r="S116" s="310">
        <f t="shared" si="409"/>
        <v>0</v>
      </c>
      <c r="T116" s="310">
        <f t="shared" si="410"/>
        <v>0</v>
      </c>
      <c r="U116" s="310">
        <f t="shared" ref="U116:V116" si="411">SUM(U117:U123)</f>
        <v>0</v>
      </c>
      <c r="V116" s="310">
        <f t="shared" si="411"/>
        <v>0</v>
      </c>
      <c r="W116" s="310">
        <f t="shared" si="412"/>
        <v>0</v>
      </c>
      <c r="X116" s="310">
        <f t="shared" ref="X116:Y116" si="413">SUM(X117:X123)</f>
        <v>0</v>
      </c>
      <c r="Y116" s="310">
        <f t="shared" si="413"/>
        <v>0</v>
      </c>
      <c r="Z116" s="310">
        <f t="shared" si="414"/>
        <v>0</v>
      </c>
      <c r="AA116" s="310">
        <f t="shared" ref="AA116:AB116" si="415">SUM(AA117:AA123)</f>
        <v>0</v>
      </c>
      <c r="AB116" s="310">
        <f t="shared" si="415"/>
        <v>0</v>
      </c>
      <c r="AC116" s="310">
        <f t="shared" si="416"/>
        <v>0</v>
      </c>
      <c r="AD116" s="310">
        <f t="shared" ref="AD116:AE116" si="417">SUM(AD117:AD123)</f>
        <v>0</v>
      </c>
      <c r="AE116" s="310">
        <f t="shared" si="417"/>
        <v>0</v>
      </c>
      <c r="AF116" s="310">
        <f t="shared" si="418"/>
        <v>227.227</v>
      </c>
      <c r="AG116" s="310">
        <f t="shared" ref="AG116:AH116" si="419">SUM(AG117:AG123)</f>
        <v>227.227</v>
      </c>
      <c r="AH116" s="310">
        <f t="shared" si="419"/>
        <v>0</v>
      </c>
      <c r="AI116" s="310"/>
      <c r="AJ116" s="313">
        <f t="shared" si="31"/>
        <v>48.75</v>
      </c>
      <c r="AK116" s="310">
        <f t="shared" ref="AK116:AL116" si="420">SUM(AK117:AK123)</f>
        <v>48.75</v>
      </c>
      <c r="AL116" s="310">
        <f t="shared" si="420"/>
        <v>0</v>
      </c>
      <c r="AM116" s="310"/>
    </row>
    <row r="117" outlineLevel="1">
      <c r="A117" s="314"/>
      <c r="B117" s="315"/>
      <c r="C117" s="315"/>
      <c r="D117" s="324">
        <v>2015.0</v>
      </c>
      <c r="E117" s="317">
        <f t="shared" ref="E117:E123" si="422">SUM(F117:G117)</f>
        <v>0</v>
      </c>
      <c r="F117" s="318">
        <f t="shared" ref="F117:G117" si="421">I117+L117+O117+R117+U117+X117+AA117+AD117+AK117+AG117</f>
        <v>0</v>
      </c>
      <c r="G117" s="318">
        <f t="shared" si="421"/>
        <v>0</v>
      </c>
      <c r="H117" s="319">
        <f t="shared" si="402"/>
        <v>0</v>
      </c>
      <c r="I117" s="320"/>
      <c r="J117" s="320"/>
      <c r="K117" s="319">
        <f t="shared" si="404"/>
        <v>0</v>
      </c>
      <c r="L117" s="320"/>
      <c r="M117" s="320"/>
      <c r="N117" s="319">
        <f t="shared" si="406"/>
        <v>0</v>
      </c>
      <c r="O117" s="320"/>
      <c r="P117" s="320"/>
      <c r="Q117" s="319">
        <f t="shared" si="408"/>
        <v>0</v>
      </c>
      <c r="R117" s="320"/>
      <c r="S117" s="320"/>
      <c r="T117" s="319">
        <f t="shared" si="410"/>
        <v>0</v>
      </c>
      <c r="U117" s="320"/>
      <c r="V117" s="320"/>
      <c r="W117" s="319">
        <f t="shared" si="412"/>
        <v>0</v>
      </c>
      <c r="X117" s="320"/>
      <c r="Y117" s="320"/>
      <c r="Z117" s="319">
        <f t="shared" si="414"/>
        <v>0</v>
      </c>
      <c r="AA117" s="320"/>
      <c r="AB117" s="320"/>
      <c r="AC117" s="319">
        <f t="shared" si="416"/>
        <v>0</v>
      </c>
      <c r="AD117" s="320"/>
      <c r="AE117" s="320"/>
      <c r="AF117" s="319">
        <f t="shared" si="418"/>
        <v>0</v>
      </c>
      <c r="AG117" s="320"/>
      <c r="AH117" s="320"/>
      <c r="AI117" s="320"/>
      <c r="AJ117" s="319">
        <f t="shared" si="31"/>
        <v>0</v>
      </c>
      <c r="AK117" s="320"/>
      <c r="AL117" s="320"/>
      <c r="AM117" s="320"/>
    </row>
    <row r="118" outlineLevel="1">
      <c r="A118" s="314"/>
      <c r="B118" s="315"/>
      <c r="C118" s="315"/>
      <c r="D118" s="324">
        <v>2016.0</v>
      </c>
      <c r="E118" s="317">
        <f t="shared" si="422"/>
        <v>0</v>
      </c>
      <c r="F118" s="318">
        <f t="shared" ref="F118:G118" si="423">I118+L118+O118+R118+U118+X118+AA118+AD118+AK118+AG118</f>
        <v>0</v>
      </c>
      <c r="G118" s="318">
        <f t="shared" si="423"/>
        <v>0</v>
      </c>
      <c r="H118" s="319">
        <f t="shared" si="402"/>
        <v>0</v>
      </c>
      <c r="I118" s="320"/>
      <c r="J118" s="320"/>
      <c r="K118" s="319">
        <f t="shared" si="404"/>
        <v>0</v>
      </c>
      <c r="L118" s="320"/>
      <c r="M118" s="320"/>
      <c r="N118" s="319">
        <f t="shared" si="406"/>
        <v>0</v>
      </c>
      <c r="O118" s="320"/>
      <c r="P118" s="320"/>
      <c r="Q118" s="319">
        <f t="shared" si="408"/>
        <v>0</v>
      </c>
      <c r="R118" s="320"/>
      <c r="S118" s="320"/>
      <c r="T118" s="319">
        <f t="shared" si="410"/>
        <v>0</v>
      </c>
      <c r="U118" s="320"/>
      <c r="V118" s="320"/>
      <c r="W118" s="319">
        <f t="shared" si="412"/>
        <v>0</v>
      </c>
      <c r="X118" s="320"/>
      <c r="Y118" s="320"/>
      <c r="Z118" s="319">
        <f t="shared" si="414"/>
        <v>0</v>
      </c>
      <c r="AA118" s="320"/>
      <c r="AB118" s="320"/>
      <c r="AC118" s="319">
        <f t="shared" si="416"/>
        <v>0</v>
      </c>
      <c r="AD118" s="320"/>
      <c r="AE118" s="320"/>
      <c r="AF118" s="319">
        <f t="shared" si="418"/>
        <v>0</v>
      </c>
      <c r="AG118" s="320"/>
      <c r="AH118" s="320"/>
      <c r="AI118" s="320"/>
      <c r="AJ118" s="319">
        <f t="shared" si="31"/>
        <v>0</v>
      </c>
      <c r="AK118" s="320"/>
      <c r="AL118" s="320"/>
      <c r="AM118" s="320"/>
    </row>
    <row r="119" outlineLevel="1">
      <c r="A119" s="314"/>
      <c r="B119" s="315"/>
      <c r="C119" s="315"/>
      <c r="D119" s="324">
        <v>2017.0</v>
      </c>
      <c r="E119" s="317">
        <f t="shared" si="422"/>
        <v>0</v>
      </c>
      <c r="F119" s="318">
        <f t="shared" ref="F119:G119" si="424">I119+L119+O119+R119+U119+X119+AA119+AD119+AK119+AG119</f>
        <v>0</v>
      </c>
      <c r="G119" s="318">
        <f t="shared" si="424"/>
        <v>0</v>
      </c>
      <c r="H119" s="319">
        <f t="shared" si="402"/>
        <v>0</v>
      </c>
      <c r="I119" s="320"/>
      <c r="J119" s="320"/>
      <c r="K119" s="319">
        <f t="shared" si="404"/>
        <v>0</v>
      </c>
      <c r="L119" s="320"/>
      <c r="M119" s="320"/>
      <c r="N119" s="319">
        <f t="shared" si="406"/>
        <v>0</v>
      </c>
      <c r="O119" s="320"/>
      <c r="P119" s="320"/>
      <c r="Q119" s="319">
        <f t="shared" si="408"/>
        <v>0</v>
      </c>
      <c r="R119" s="320"/>
      <c r="S119" s="320"/>
      <c r="T119" s="319">
        <f t="shared" si="410"/>
        <v>0</v>
      </c>
      <c r="U119" s="320"/>
      <c r="V119" s="320"/>
      <c r="W119" s="319">
        <f t="shared" si="412"/>
        <v>0</v>
      </c>
      <c r="X119" s="320"/>
      <c r="Y119" s="320"/>
      <c r="Z119" s="319">
        <f t="shared" si="414"/>
        <v>0</v>
      </c>
      <c r="AA119" s="320"/>
      <c r="AB119" s="320"/>
      <c r="AC119" s="319">
        <f t="shared" si="416"/>
        <v>0</v>
      </c>
      <c r="AD119" s="320"/>
      <c r="AE119" s="320"/>
      <c r="AF119" s="319">
        <f t="shared" si="418"/>
        <v>0</v>
      </c>
      <c r="AG119" s="320"/>
      <c r="AH119" s="320"/>
      <c r="AI119" s="320"/>
      <c r="AJ119" s="319">
        <f t="shared" si="31"/>
        <v>0</v>
      </c>
      <c r="AK119" s="320"/>
      <c r="AL119" s="320"/>
      <c r="AM119" s="320"/>
    </row>
    <row r="120" outlineLevel="1">
      <c r="A120" s="314"/>
      <c r="B120" s="315"/>
      <c r="C120" s="315"/>
      <c r="D120" s="324">
        <v>2018.0</v>
      </c>
      <c r="E120" s="317">
        <f t="shared" si="422"/>
        <v>0</v>
      </c>
      <c r="F120" s="318">
        <f t="shared" ref="F120:G120" si="425">I120+L120+O120+R120+U120+X120+AA120+AD120+AK120+AG120</f>
        <v>0</v>
      </c>
      <c r="G120" s="318">
        <f t="shared" si="425"/>
        <v>0</v>
      </c>
      <c r="H120" s="319">
        <f t="shared" si="402"/>
        <v>0</v>
      </c>
      <c r="I120" s="320"/>
      <c r="J120" s="320"/>
      <c r="K120" s="319">
        <f t="shared" si="404"/>
        <v>0</v>
      </c>
      <c r="L120" s="320"/>
      <c r="M120" s="320"/>
      <c r="N120" s="319">
        <f t="shared" si="406"/>
        <v>0</v>
      </c>
      <c r="O120" s="320"/>
      <c r="P120" s="320"/>
      <c r="Q120" s="319">
        <f t="shared" si="408"/>
        <v>0</v>
      </c>
      <c r="R120" s="320"/>
      <c r="S120" s="320"/>
      <c r="T120" s="319">
        <f t="shared" si="410"/>
        <v>0</v>
      </c>
      <c r="U120" s="320"/>
      <c r="V120" s="320"/>
      <c r="W120" s="319">
        <f t="shared" si="412"/>
        <v>0</v>
      </c>
      <c r="X120" s="320"/>
      <c r="Y120" s="320"/>
      <c r="Z120" s="319">
        <f t="shared" si="414"/>
        <v>0</v>
      </c>
      <c r="AA120" s="320"/>
      <c r="AB120" s="320"/>
      <c r="AC120" s="319">
        <f t="shared" si="416"/>
        <v>0</v>
      </c>
      <c r="AD120" s="320"/>
      <c r="AE120" s="320"/>
      <c r="AF120" s="319">
        <f t="shared" si="418"/>
        <v>0</v>
      </c>
      <c r="AG120" s="320"/>
      <c r="AH120" s="320"/>
      <c r="AI120" s="320"/>
      <c r="AJ120" s="319">
        <f t="shared" si="31"/>
        <v>0</v>
      </c>
      <c r="AK120" s="320"/>
      <c r="AL120" s="320"/>
      <c r="AM120" s="320"/>
    </row>
    <row r="121" outlineLevel="1">
      <c r="A121" s="314"/>
      <c r="B121" s="315"/>
      <c r="C121" s="315"/>
      <c r="D121" s="324">
        <v>2019.0</v>
      </c>
      <c r="E121" s="317">
        <f t="shared" si="422"/>
        <v>183.727</v>
      </c>
      <c r="F121" s="318">
        <f t="shared" ref="F121:G121" si="426">I121+L121+O121+R121+U121+X121+AA121+AD121+AK121+AG121</f>
        <v>183.727</v>
      </c>
      <c r="G121" s="318">
        <f t="shared" si="426"/>
        <v>0</v>
      </c>
      <c r="H121" s="319">
        <f t="shared" si="402"/>
        <v>0</v>
      </c>
      <c r="I121" s="320"/>
      <c r="J121" s="320"/>
      <c r="K121" s="319">
        <f t="shared" si="404"/>
        <v>0</v>
      </c>
      <c r="L121" s="320"/>
      <c r="M121" s="320"/>
      <c r="N121" s="319">
        <f t="shared" si="406"/>
        <v>0</v>
      </c>
      <c r="O121" s="320"/>
      <c r="P121" s="320"/>
      <c r="Q121" s="319">
        <f t="shared" si="408"/>
        <v>0</v>
      </c>
      <c r="R121" s="320"/>
      <c r="S121" s="320"/>
      <c r="T121" s="319">
        <f t="shared" si="410"/>
        <v>0</v>
      </c>
      <c r="U121" s="320"/>
      <c r="V121" s="320"/>
      <c r="W121" s="319">
        <f t="shared" si="412"/>
        <v>0</v>
      </c>
      <c r="X121" s="320"/>
      <c r="Y121" s="320"/>
      <c r="Z121" s="319">
        <f t="shared" si="414"/>
        <v>0</v>
      </c>
      <c r="AA121" s="320"/>
      <c r="AB121" s="320"/>
      <c r="AC121" s="319">
        <f t="shared" si="416"/>
        <v>0</v>
      </c>
      <c r="AD121" s="320"/>
      <c r="AE121" s="320"/>
      <c r="AF121" s="322">
        <f t="shared" si="418"/>
        <v>183.727</v>
      </c>
      <c r="AG121" s="321">
        <v>183.727</v>
      </c>
      <c r="AH121" s="320"/>
      <c r="AI121" s="320"/>
      <c r="AJ121" s="319">
        <f t="shared" si="31"/>
        <v>0</v>
      </c>
      <c r="AK121" s="320"/>
      <c r="AL121" s="320"/>
      <c r="AM121" s="320"/>
    </row>
    <row r="122" outlineLevel="1">
      <c r="A122" s="314"/>
      <c r="B122" s="315"/>
      <c r="C122" s="315"/>
      <c r="D122" s="324">
        <v>2020.0</v>
      </c>
      <c r="E122" s="317">
        <f t="shared" si="422"/>
        <v>92.25</v>
      </c>
      <c r="F122" s="318">
        <f t="shared" ref="F122:G122" si="427">I122+L122+O122+R122+U122+X122+AA122+AD122+AK122+AG122</f>
        <v>92.25</v>
      </c>
      <c r="G122" s="318">
        <f t="shared" si="427"/>
        <v>0</v>
      </c>
      <c r="H122" s="319"/>
      <c r="I122" s="320"/>
      <c r="J122" s="320"/>
      <c r="K122" s="319"/>
      <c r="L122" s="320"/>
      <c r="M122" s="320"/>
      <c r="N122" s="319"/>
      <c r="O122" s="320"/>
      <c r="P122" s="320"/>
      <c r="Q122" s="319"/>
      <c r="R122" s="320"/>
      <c r="S122" s="320"/>
      <c r="T122" s="319"/>
      <c r="U122" s="320"/>
      <c r="V122" s="320"/>
      <c r="W122" s="319"/>
      <c r="X122" s="320"/>
      <c r="Y122" s="320"/>
      <c r="Z122" s="319"/>
      <c r="AA122" s="320"/>
      <c r="AB122" s="320"/>
      <c r="AC122" s="319"/>
      <c r="AD122" s="320"/>
      <c r="AE122" s="320"/>
      <c r="AF122" s="322">
        <f t="shared" si="418"/>
        <v>43.5</v>
      </c>
      <c r="AG122" s="321">
        <v>43.5</v>
      </c>
      <c r="AH122" s="320"/>
      <c r="AI122" s="320"/>
      <c r="AJ122" s="319">
        <f t="shared" si="31"/>
        <v>48.75</v>
      </c>
      <c r="AK122" s="321">
        <v>48.75</v>
      </c>
      <c r="AL122" s="320"/>
      <c r="AM122" s="320"/>
    </row>
    <row r="123" outlineLevel="1">
      <c r="A123" s="314"/>
      <c r="B123" s="315"/>
      <c r="C123" s="315"/>
      <c r="D123" s="325">
        <v>2021.0</v>
      </c>
      <c r="E123" s="317">
        <f t="shared" si="422"/>
        <v>0</v>
      </c>
      <c r="F123" s="318">
        <f t="shared" ref="F123:G123" si="428">I123+L123+O123+R123+U123+X123+AA123+AD123+AK123+AG123</f>
        <v>0</v>
      </c>
      <c r="G123" s="318">
        <f t="shared" si="428"/>
        <v>0</v>
      </c>
      <c r="H123" s="319">
        <f t="shared" ref="H123:H137" si="430">I123+J123</f>
        <v>0</v>
      </c>
      <c r="I123" s="320"/>
      <c r="J123" s="320"/>
      <c r="K123" s="319">
        <f t="shared" ref="K123:K137" si="432">L123+M123</f>
        <v>0</v>
      </c>
      <c r="L123" s="320"/>
      <c r="M123" s="320"/>
      <c r="N123" s="319">
        <f t="shared" ref="N123:N124" si="434">O123+O123</f>
        <v>0</v>
      </c>
      <c r="O123" s="320"/>
      <c r="P123" s="320"/>
      <c r="Q123" s="319">
        <f t="shared" ref="Q123:Q137" si="436">R123+S123</f>
        <v>0</v>
      </c>
      <c r="R123" s="320"/>
      <c r="S123" s="320"/>
      <c r="T123" s="319">
        <f t="shared" ref="T123:T130" si="438">U123+V123</f>
        <v>0</v>
      </c>
      <c r="U123" s="320"/>
      <c r="V123" s="320"/>
      <c r="W123" s="319">
        <f t="shared" ref="W123:W130" si="440">X123+Y123</f>
        <v>0</v>
      </c>
      <c r="X123" s="320"/>
      <c r="Y123" s="320"/>
      <c r="Z123" s="319">
        <f t="shared" ref="Z123:Z137" si="442">AA123+AB123</f>
        <v>0</v>
      </c>
      <c r="AA123" s="320"/>
      <c r="AB123" s="320"/>
      <c r="AC123" s="319">
        <f t="shared" ref="AC123:AC130" si="444">AD123+AE123</f>
        <v>0</v>
      </c>
      <c r="AD123" s="320"/>
      <c r="AE123" s="320"/>
      <c r="AF123" s="322">
        <f t="shared" si="418"/>
        <v>0</v>
      </c>
      <c r="AG123" s="321"/>
      <c r="AH123" s="320"/>
      <c r="AI123" s="320"/>
      <c r="AJ123" s="319">
        <f t="shared" si="31"/>
        <v>0</v>
      </c>
      <c r="AK123" s="321"/>
      <c r="AL123" s="320"/>
      <c r="AM123" s="320"/>
    </row>
    <row r="124">
      <c r="A124" s="339">
        <v>14.0</v>
      </c>
      <c r="B124" s="340" t="s">
        <v>676</v>
      </c>
      <c r="C124" s="340" t="s">
        <v>677</v>
      </c>
      <c r="D124" s="311"/>
      <c r="E124" s="312">
        <f t="shared" ref="E124:G124" si="429">SUM(E125:E130)</f>
        <v>3251.33891</v>
      </c>
      <c r="F124" s="312">
        <f t="shared" si="429"/>
        <v>3251.33891</v>
      </c>
      <c r="G124" s="312">
        <f t="shared" si="429"/>
        <v>0</v>
      </c>
      <c r="H124" s="310">
        <f t="shared" si="430"/>
        <v>0</v>
      </c>
      <c r="I124" s="310">
        <f t="shared" ref="I124:J124" si="431">SUM(I125:I130)</f>
        <v>0</v>
      </c>
      <c r="J124" s="310">
        <f t="shared" si="431"/>
        <v>0</v>
      </c>
      <c r="K124" s="310">
        <f t="shared" si="432"/>
        <v>0</v>
      </c>
      <c r="L124" s="310">
        <f t="shared" ref="L124:M124" si="433">SUM(L125:L130)</f>
        <v>0</v>
      </c>
      <c r="M124" s="310">
        <f t="shared" si="433"/>
        <v>0</v>
      </c>
      <c r="N124" s="310">
        <f t="shared" si="434"/>
        <v>227.4897</v>
      </c>
      <c r="O124" s="310">
        <f t="shared" ref="O124:P124" si="435">SUM(O125:O130)</f>
        <v>113.74485</v>
      </c>
      <c r="P124" s="310">
        <f t="shared" si="435"/>
        <v>0</v>
      </c>
      <c r="Q124" s="310">
        <f t="shared" si="436"/>
        <v>1067.2603</v>
      </c>
      <c r="R124" s="310">
        <f t="shared" ref="R124:S124" si="437">SUM(R125:R130)</f>
        <v>1067.2603</v>
      </c>
      <c r="S124" s="310">
        <f t="shared" si="437"/>
        <v>0</v>
      </c>
      <c r="T124" s="310">
        <f t="shared" si="438"/>
        <v>0</v>
      </c>
      <c r="U124" s="310">
        <f t="shared" ref="U124:V124" si="439">SUM(U125:U130)</f>
        <v>0</v>
      </c>
      <c r="V124" s="310">
        <f t="shared" si="439"/>
        <v>0</v>
      </c>
      <c r="W124" s="310">
        <f t="shared" si="440"/>
        <v>0</v>
      </c>
      <c r="X124" s="310">
        <f t="shared" ref="X124:Y124" si="441">SUM(X125:X130)</f>
        <v>0</v>
      </c>
      <c r="Y124" s="310">
        <f t="shared" si="441"/>
        <v>0</v>
      </c>
      <c r="Z124" s="310">
        <f t="shared" si="442"/>
        <v>0</v>
      </c>
      <c r="AA124" s="310">
        <f t="shared" ref="AA124:AB124" si="443">SUM(AA125:AA130)</f>
        <v>0</v>
      </c>
      <c r="AB124" s="310">
        <f t="shared" si="443"/>
        <v>0</v>
      </c>
      <c r="AC124" s="310">
        <f t="shared" si="444"/>
        <v>0</v>
      </c>
      <c r="AD124" s="310">
        <f t="shared" ref="AD124:AE124" si="445">SUM(AD125:AD130)</f>
        <v>0</v>
      </c>
      <c r="AE124" s="310">
        <f t="shared" si="445"/>
        <v>0</v>
      </c>
      <c r="AF124" s="310">
        <f t="shared" si="418"/>
        <v>1847.89026</v>
      </c>
      <c r="AG124" s="310">
        <f t="shared" ref="AG124:AH124" si="446">SUM(AG125:AG130)</f>
        <v>1847.89026</v>
      </c>
      <c r="AH124" s="310">
        <f t="shared" si="446"/>
        <v>0</v>
      </c>
      <c r="AI124" s="310"/>
      <c r="AJ124" s="313">
        <f t="shared" si="31"/>
        <v>222.4435</v>
      </c>
      <c r="AK124" s="310">
        <f t="shared" ref="AK124:AL124" si="447">SUM(AK125:AK130)</f>
        <v>222.4435</v>
      </c>
      <c r="AL124" s="310">
        <f t="shared" si="447"/>
        <v>0</v>
      </c>
      <c r="AM124" s="310"/>
    </row>
    <row r="125">
      <c r="A125" s="314"/>
      <c r="B125" s="315"/>
      <c r="C125" s="315"/>
      <c r="D125" s="324">
        <v>2015.0</v>
      </c>
      <c r="E125" s="317">
        <f t="shared" ref="E125:E131" si="449">SUM(F125:G125)</f>
        <v>82.0446</v>
      </c>
      <c r="F125" s="318">
        <f t="shared" ref="F125:G125" si="448">I125+L125+O125+R125+U125+X125+AA125+AD125+AK125+AG125</f>
        <v>82.0446</v>
      </c>
      <c r="G125" s="318">
        <f t="shared" si="448"/>
        <v>0</v>
      </c>
      <c r="H125" s="319">
        <f t="shared" si="430"/>
        <v>0</v>
      </c>
      <c r="I125" s="320"/>
      <c r="J125" s="320"/>
      <c r="K125" s="319">
        <f t="shared" si="432"/>
        <v>0</v>
      </c>
      <c r="L125" s="320"/>
      <c r="M125" s="320"/>
      <c r="N125" s="319">
        <f t="shared" ref="N125:N131" si="451">O125+P125</f>
        <v>0</v>
      </c>
      <c r="O125" s="320"/>
      <c r="P125" s="320"/>
      <c r="Q125" s="319">
        <f t="shared" si="436"/>
        <v>0</v>
      </c>
      <c r="R125" s="320"/>
      <c r="S125" s="320"/>
      <c r="T125" s="319">
        <f t="shared" si="438"/>
        <v>0</v>
      </c>
      <c r="U125" s="320"/>
      <c r="V125" s="320"/>
      <c r="W125" s="319">
        <f t="shared" si="440"/>
        <v>0</v>
      </c>
      <c r="X125" s="320"/>
      <c r="Y125" s="320"/>
      <c r="Z125" s="319">
        <f t="shared" si="442"/>
        <v>0</v>
      </c>
      <c r="AA125" s="320"/>
      <c r="AB125" s="320"/>
      <c r="AC125" s="319">
        <f t="shared" si="444"/>
        <v>0</v>
      </c>
      <c r="AD125" s="320"/>
      <c r="AE125" s="320"/>
      <c r="AF125" s="319">
        <f t="shared" si="418"/>
        <v>53.8726</v>
      </c>
      <c r="AG125" s="321">
        <v>53.8726</v>
      </c>
      <c r="AH125" s="320"/>
      <c r="AI125" s="320"/>
      <c r="AJ125" s="319">
        <f t="shared" si="31"/>
        <v>28.172</v>
      </c>
      <c r="AK125" s="321">
        <v>28.172</v>
      </c>
      <c r="AL125" s="320"/>
      <c r="AM125" s="320"/>
    </row>
    <row r="126">
      <c r="A126" s="314"/>
      <c r="B126" s="315"/>
      <c r="C126" s="315"/>
      <c r="D126" s="324">
        <v>2016.0</v>
      </c>
      <c r="E126" s="317">
        <f t="shared" si="449"/>
        <v>993.6635</v>
      </c>
      <c r="F126" s="318">
        <f t="shared" ref="F126:G126" si="450">I126+L126+O126+R126+U126+X126+AA126+AD126+AK126+AG126</f>
        <v>993.6635</v>
      </c>
      <c r="G126" s="318">
        <f t="shared" si="450"/>
        <v>0</v>
      </c>
      <c r="H126" s="319">
        <f t="shared" si="430"/>
        <v>0</v>
      </c>
      <c r="I126" s="320"/>
      <c r="J126" s="320"/>
      <c r="K126" s="319">
        <f t="shared" si="432"/>
        <v>0</v>
      </c>
      <c r="L126" s="320"/>
      <c r="M126" s="320"/>
      <c r="N126" s="319">
        <f t="shared" si="451"/>
        <v>0</v>
      </c>
      <c r="O126" s="320"/>
      <c r="P126" s="320"/>
      <c r="Q126" s="319">
        <f t="shared" si="436"/>
        <v>146.46</v>
      </c>
      <c r="R126" s="321">
        <v>146.46</v>
      </c>
      <c r="S126" s="320"/>
      <c r="T126" s="319">
        <f t="shared" si="438"/>
        <v>0</v>
      </c>
      <c r="U126" s="320"/>
      <c r="V126" s="320"/>
      <c r="W126" s="319">
        <f t="shared" si="440"/>
        <v>0</v>
      </c>
      <c r="X126" s="320"/>
      <c r="Y126" s="320"/>
      <c r="Z126" s="319">
        <f t="shared" si="442"/>
        <v>0</v>
      </c>
      <c r="AA126" s="320"/>
      <c r="AB126" s="320"/>
      <c r="AC126" s="319">
        <f t="shared" si="444"/>
        <v>0</v>
      </c>
      <c r="AD126" s="320"/>
      <c r="AE126" s="320"/>
      <c r="AF126" s="319">
        <f t="shared" si="418"/>
        <v>740.68</v>
      </c>
      <c r="AG126" s="321">
        <v>740.68</v>
      </c>
      <c r="AH126" s="320"/>
      <c r="AI126" s="320"/>
      <c r="AJ126" s="319">
        <f t="shared" si="31"/>
        <v>106.5235</v>
      </c>
      <c r="AK126" s="320">
        <f>23.7856+5.9969+27.3+4.616+35.625+9.2</f>
        <v>106.5235</v>
      </c>
      <c r="AL126" s="320"/>
      <c r="AM126" s="321" t="s">
        <v>678</v>
      </c>
    </row>
    <row r="127">
      <c r="A127" s="314"/>
      <c r="B127" s="315"/>
      <c r="C127" s="315"/>
      <c r="D127" s="324">
        <v>2017.0</v>
      </c>
      <c r="E127" s="317">
        <f t="shared" si="449"/>
        <v>380.9604</v>
      </c>
      <c r="F127" s="318">
        <f t="shared" ref="F127:G127" si="452">I127+L127+O127+R127+U127+X127+AA127+AD127+AK127+AG127</f>
        <v>380.9604</v>
      </c>
      <c r="G127" s="318">
        <f t="shared" si="452"/>
        <v>0</v>
      </c>
      <c r="H127" s="319">
        <f t="shared" si="430"/>
        <v>0</v>
      </c>
      <c r="I127" s="320"/>
      <c r="J127" s="320"/>
      <c r="K127" s="319">
        <f t="shared" si="432"/>
        <v>0</v>
      </c>
      <c r="L127" s="320"/>
      <c r="M127" s="320"/>
      <c r="N127" s="319">
        <f t="shared" si="451"/>
        <v>80.10632</v>
      </c>
      <c r="O127" s="321">
        <v>80.10632</v>
      </c>
      <c r="P127" s="320"/>
      <c r="Q127" s="319">
        <f t="shared" si="436"/>
        <v>0</v>
      </c>
      <c r="R127" s="320"/>
      <c r="S127" s="320"/>
      <c r="T127" s="319">
        <f t="shared" si="438"/>
        <v>0</v>
      </c>
      <c r="U127" s="320"/>
      <c r="V127" s="320"/>
      <c r="W127" s="319">
        <f t="shared" si="440"/>
        <v>0</v>
      </c>
      <c r="X127" s="320"/>
      <c r="Y127" s="320"/>
      <c r="Z127" s="319">
        <f t="shared" si="442"/>
        <v>0</v>
      </c>
      <c r="AA127" s="320"/>
      <c r="AB127" s="320"/>
      <c r="AC127" s="319">
        <f t="shared" si="444"/>
        <v>0</v>
      </c>
      <c r="AD127" s="320"/>
      <c r="AE127" s="320"/>
      <c r="AF127" s="319">
        <f t="shared" si="418"/>
        <v>213.10608</v>
      </c>
      <c r="AG127" s="320">
        <f>38.987+63.468+1.2312+14.8401+94.57978</f>
        <v>213.10608</v>
      </c>
      <c r="AH127" s="320"/>
      <c r="AI127" s="321" t="s">
        <v>679</v>
      </c>
      <c r="AJ127" s="319">
        <f t="shared" si="31"/>
        <v>87.748</v>
      </c>
      <c r="AK127" s="320">
        <f>87.748</f>
        <v>87.748</v>
      </c>
      <c r="AL127" s="320"/>
      <c r="AM127" s="321"/>
    </row>
    <row r="128">
      <c r="A128" s="314"/>
      <c r="B128" s="315"/>
      <c r="C128" s="315"/>
      <c r="D128" s="324">
        <v>2018.0</v>
      </c>
      <c r="E128" s="317">
        <f t="shared" si="449"/>
        <v>1378.16252</v>
      </c>
      <c r="F128" s="318">
        <f t="shared" ref="F128:G128" si="453">I128+L128+O128+R128+U128+X128+AA128+AD128+AK128+AG128</f>
        <v>1378.16252</v>
      </c>
      <c r="G128" s="318">
        <f t="shared" si="453"/>
        <v>0</v>
      </c>
      <c r="H128" s="319">
        <f t="shared" si="430"/>
        <v>0</v>
      </c>
      <c r="I128" s="320"/>
      <c r="J128" s="320"/>
      <c r="K128" s="319">
        <f t="shared" si="432"/>
        <v>0</v>
      </c>
      <c r="L128" s="320"/>
      <c r="M128" s="320"/>
      <c r="N128" s="319">
        <f t="shared" si="451"/>
        <v>0</v>
      </c>
      <c r="O128" s="320"/>
      <c r="P128" s="320"/>
      <c r="Q128" s="319">
        <f t="shared" si="436"/>
        <v>905.61041</v>
      </c>
      <c r="R128" s="321">
        <v>905.61041</v>
      </c>
      <c r="S128" s="320"/>
      <c r="T128" s="319">
        <f t="shared" si="438"/>
        <v>0</v>
      </c>
      <c r="U128" s="320"/>
      <c r="V128" s="320"/>
      <c r="W128" s="319">
        <f t="shared" si="440"/>
        <v>0</v>
      </c>
      <c r="X128" s="320"/>
      <c r="Y128" s="320"/>
      <c r="Z128" s="319">
        <f t="shared" si="442"/>
        <v>0</v>
      </c>
      <c r="AA128" s="320"/>
      <c r="AB128" s="320"/>
      <c r="AC128" s="319">
        <f t="shared" si="444"/>
        <v>0</v>
      </c>
      <c r="AD128" s="320"/>
      <c r="AE128" s="320"/>
      <c r="AF128" s="319">
        <f t="shared" si="418"/>
        <v>472.55211</v>
      </c>
      <c r="AG128" s="321">
        <f>154.90822+317.64389</f>
        <v>472.55211</v>
      </c>
      <c r="AH128" s="320"/>
      <c r="AI128" s="321" t="s">
        <v>680</v>
      </c>
      <c r="AJ128" s="319">
        <f t="shared" si="31"/>
        <v>0</v>
      </c>
      <c r="AK128" s="320"/>
      <c r="AL128" s="320"/>
      <c r="AM128" s="320"/>
    </row>
    <row r="129">
      <c r="A129" s="314"/>
      <c r="B129" s="315"/>
      <c r="C129" s="315"/>
      <c r="D129" s="324">
        <v>2019.0</v>
      </c>
      <c r="E129" s="317">
        <f t="shared" si="449"/>
        <v>416.50789</v>
      </c>
      <c r="F129" s="318">
        <f t="shared" ref="F129:G129" si="454">I129+L129+O129+R129+U129+X129+AA129+AD129+AK129+AG129</f>
        <v>416.50789</v>
      </c>
      <c r="G129" s="318">
        <f t="shared" si="454"/>
        <v>0</v>
      </c>
      <c r="H129" s="319">
        <f t="shared" si="430"/>
        <v>0</v>
      </c>
      <c r="I129" s="320"/>
      <c r="J129" s="320"/>
      <c r="K129" s="319">
        <f t="shared" si="432"/>
        <v>0</v>
      </c>
      <c r="L129" s="320"/>
      <c r="M129" s="320"/>
      <c r="N129" s="319">
        <f t="shared" si="451"/>
        <v>33.63853</v>
      </c>
      <c r="O129" s="321">
        <v>33.63853</v>
      </c>
      <c r="P129" s="320"/>
      <c r="Q129" s="319">
        <f t="shared" si="436"/>
        <v>15.18989</v>
      </c>
      <c r="R129" s="321">
        <v>15.18989</v>
      </c>
      <c r="S129" s="320"/>
      <c r="T129" s="319">
        <f t="shared" si="438"/>
        <v>0</v>
      </c>
      <c r="U129" s="320"/>
      <c r="V129" s="320"/>
      <c r="W129" s="319">
        <f t="shared" si="440"/>
        <v>0</v>
      </c>
      <c r="X129" s="320"/>
      <c r="Y129" s="320"/>
      <c r="Z129" s="319">
        <f t="shared" si="442"/>
        <v>0</v>
      </c>
      <c r="AA129" s="320"/>
      <c r="AB129" s="320"/>
      <c r="AC129" s="319">
        <f t="shared" si="444"/>
        <v>0</v>
      </c>
      <c r="AD129" s="320"/>
      <c r="AE129" s="320"/>
      <c r="AF129" s="319">
        <f t="shared" si="418"/>
        <v>367.67947</v>
      </c>
      <c r="AG129" s="321">
        <f>298.99506+68.68441</f>
        <v>367.67947</v>
      </c>
      <c r="AH129" s="320"/>
      <c r="AI129" s="320"/>
      <c r="AJ129" s="319">
        <f t="shared" si="31"/>
        <v>0</v>
      </c>
      <c r="AK129" s="320"/>
      <c r="AL129" s="320"/>
      <c r="AM129" s="320"/>
    </row>
    <row r="130">
      <c r="A130" s="314"/>
      <c r="B130" s="315"/>
      <c r="C130" s="315"/>
      <c r="D130" s="324">
        <v>2020.0</v>
      </c>
      <c r="E130" s="317">
        <f t="shared" si="449"/>
        <v>0</v>
      </c>
      <c r="F130" s="318">
        <f t="shared" ref="F130:G130" si="455">I130+L130+O130+R130+U130+X130+AA130+AD130+AK130+AG130</f>
        <v>0</v>
      </c>
      <c r="G130" s="318">
        <f t="shared" si="455"/>
        <v>0</v>
      </c>
      <c r="H130" s="319">
        <f t="shared" si="430"/>
        <v>0</v>
      </c>
      <c r="I130" s="320"/>
      <c r="J130" s="320"/>
      <c r="K130" s="319">
        <f t="shared" si="432"/>
        <v>0</v>
      </c>
      <c r="L130" s="320"/>
      <c r="M130" s="320"/>
      <c r="N130" s="319">
        <f t="shared" si="451"/>
        <v>0</v>
      </c>
      <c r="O130" s="321"/>
      <c r="P130" s="320"/>
      <c r="Q130" s="319">
        <f t="shared" si="436"/>
        <v>0</v>
      </c>
      <c r="R130" s="320"/>
      <c r="S130" s="320"/>
      <c r="T130" s="319">
        <f t="shared" si="438"/>
        <v>0</v>
      </c>
      <c r="U130" s="320"/>
      <c r="V130" s="320"/>
      <c r="W130" s="319">
        <f t="shared" si="440"/>
        <v>0</v>
      </c>
      <c r="X130" s="320"/>
      <c r="Y130" s="320"/>
      <c r="Z130" s="319">
        <f t="shared" si="442"/>
        <v>0</v>
      </c>
      <c r="AA130" s="320"/>
      <c r="AB130" s="320"/>
      <c r="AC130" s="319">
        <f t="shared" si="444"/>
        <v>0</v>
      </c>
      <c r="AD130" s="320"/>
      <c r="AE130" s="320"/>
      <c r="AF130" s="319">
        <f t="shared" si="418"/>
        <v>0</v>
      </c>
      <c r="AG130" s="320"/>
      <c r="AH130" s="320"/>
      <c r="AI130" s="320"/>
      <c r="AJ130" s="319">
        <f t="shared" si="31"/>
        <v>0</v>
      </c>
      <c r="AK130" s="320"/>
      <c r="AL130" s="320"/>
      <c r="AM130" s="320"/>
    </row>
    <row r="131">
      <c r="A131" s="314"/>
      <c r="B131" s="315"/>
      <c r="C131" s="315"/>
      <c r="D131" s="325">
        <v>2021.0</v>
      </c>
      <c r="E131" s="317">
        <f t="shared" si="449"/>
        <v>0</v>
      </c>
      <c r="F131" s="318">
        <f t="shared" ref="F131:G131" si="456">I131+L131+O131+R131+U131+X131+AA131+AD131+AK131+AG131</f>
        <v>0</v>
      </c>
      <c r="G131" s="318">
        <f t="shared" si="456"/>
        <v>0</v>
      </c>
      <c r="H131" s="319">
        <f t="shared" si="430"/>
        <v>0</v>
      </c>
      <c r="I131" s="320"/>
      <c r="J131" s="320"/>
      <c r="K131" s="319">
        <f t="shared" si="432"/>
        <v>0</v>
      </c>
      <c r="L131" s="320"/>
      <c r="M131" s="320"/>
      <c r="N131" s="319">
        <f t="shared" si="451"/>
        <v>0</v>
      </c>
      <c r="O131" s="321"/>
      <c r="P131" s="320"/>
      <c r="Q131" s="319">
        <f t="shared" si="436"/>
        <v>0</v>
      </c>
      <c r="R131" s="320"/>
      <c r="S131" s="320"/>
      <c r="T131" s="319"/>
      <c r="U131" s="320"/>
      <c r="V131" s="320"/>
      <c r="W131" s="319"/>
      <c r="X131" s="320"/>
      <c r="Y131" s="320"/>
      <c r="Z131" s="319">
        <f t="shared" si="442"/>
        <v>0</v>
      </c>
      <c r="AA131" s="320"/>
      <c r="AB131" s="320"/>
      <c r="AC131" s="319"/>
      <c r="AD131" s="320"/>
      <c r="AE131" s="320"/>
      <c r="AF131" s="319">
        <f t="shared" si="418"/>
        <v>0</v>
      </c>
      <c r="AG131" s="320"/>
      <c r="AH131" s="320"/>
      <c r="AI131" s="320"/>
      <c r="AJ131" s="319">
        <f t="shared" si="31"/>
        <v>0</v>
      </c>
      <c r="AK131" s="320"/>
      <c r="AL131" s="320"/>
      <c r="AM131" s="320"/>
    </row>
    <row r="132">
      <c r="A132" s="339">
        <v>15.0</v>
      </c>
      <c r="B132" s="340" t="s">
        <v>681</v>
      </c>
      <c r="C132" s="340" t="s">
        <v>682</v>
      </c>
      <c r="D132" s="311"/>
      <c r="E132" s="312">
        <f t="shared" ref="E132:G132" si="457">SUM(E133:E139)</f>
        <v>1233.161</v>
      </c>
      <c r="F132" s="312">
        <f t="shared" si="457"/>
        <v>1233.161</v>
      </c>
      <c r="G132" s="312">
        <f t="shared" si="457"/>
        <v>0</v>
      </c>
      <c r="H132" s="310">
        <f t="shared" si="430"/>
        <v>0</v>
      </c>
      <c r="I132" s="310">
        <f t="shared" ref="I132:J132" si="458">SUM(I133:I139)</f>
        <v>0</v>
      </c>
      <c r="J132" s="310">
        <f t="shared" si="458"/>
        <v>0</v>
      </c>
      <c r="K132" s="310">
        <f t="shared" si="432"/>
        <v>0</v>
      </c>
      <c r="L132" s="310">
        <f t="shared" ref="L132:M132" si="459">SUM(L133:L139)</f>
        <v>0</v>
      </c>
      <c r="M132" s="310">
        <f t="shared" si="459"/>
        <v>0</v>
      </c>
      <c r="N132" s="310">
        <f t="shared" ref="N132:N137" si="469">O132+O132</f>
        <v>0</v>
      </c>
      <c r="O132" s="310">
        <f t="shared" ref="O132:P132" si="460">SUM(O133:O139)</f>
        <v>0</v>
      </c>
      <c r="P132" s="310">
        <f t="shared" si="460"/>
        <v>0</v>
      </c>
      <c r="Q132" s="310">
        <f t="shared" si="436"/>
        <v>0</v>
      </c>
      <c r="R132" s="310">
        <f t="shared" ref="R132:S132" si="461">SUM(R133:R139)</f>
        <v>0</v>
      </c>
      <c r="S132" s="310">
        <f t="shared" si="461"/>
        <v>0</v>
      </c>
      <c r="T132" s="310">
        <f t="shared" ref="T132:T137" si="470">U132+V132</f>
        <v>0</v>
      </c>
      <c r="U132" s="310">
        <f t="shared" ref="U132:V132" si="462">SUM(U133:U139)</f>
        <v>0</v>
      </c>
      <c r="V132" s="310">
        <f t="shared" si="462"/>
        <v>0</v>
      </c>
      <c r="W132" s="310">
        <f t="shared" ref="W132:W137" si="471">X132+Y132</f>
        <v>0</v>
      </c>
      <c r="X132" s="310">
        <f t="shared" ref="X132:Y132" si="463">SUM(X133:X139)</f>
        <v>0</v>
      </c>
      <c r="Y132" s="310">
        <f t="shared" si="463"/>
        <v>0</v>
      </c>
      <c r="Z132" s="310">
        <f t="shared" si="442"/>
        <v>0</v>
      </c>
      <c r="AA132" s="310">
        <f t="shared" ref="AA132:AB132" si="464">SUM(AA133:AA139)</f>
        <v>0</v>
      </c>
      <c r="AB132" s="310">
        <f t="shared" si="464"/>
        <v>0</v>
      </c>
      <c r="AC132" s="310">
        <f t="shared" ref="AC132:AC137" si="472">AD132+AE132</f>
        <v>0</v>
      </c>
      <c r="AD132" s="310">
        <f t="shared" ref="AD132:AE132" si="465">SUM(AD133:AD139)</f>
        <v>0</v>
      </c>
      <c r="AE132" s="310">
        <f t="shared" si="465"/>
        <v>0</v>
      </c>
      <c r="AF132" s="310">
        <f t="shared" si="418"/>
        <v>1154.661</v>
      </c>
      <c r="AG132" s="310">
        <f t="shared" ref="AG132:AH132" si="466">SUM(AG133:AG139)</f>
        <v>1154.661</v>
      </c>
      <c r="AH132" s="310">
        <f t="shared" si="466"/>
        <v>0</v>
      </c>
      <c r="AI132" s="310"/>
      <c r="AJ132" s="310">
        <f t="shared" si="31"/>
        <v>78.5</v>
      </c>
      <c r="AK132" s="310">
        <f t="shared" ref="AK132:AL132" si="467">SUM(AK133:AK139)</f>
        <v>78.5</v>
      </c>
      <c r="AL132" s="310">
        <f t="shared" si="467"/>
        <v>0</v>
      </c>
      <c r="AM132" s="310"/>
    </row>
    <row r="133">
      <c r="A133" s="341"/>
      <c r="B133" s="315"/>
      <c r="C133" s="315"/>
      <c r="D133" s="324">
        <v>2015.0</v>
      </c>
      <c r="E133" s="317">
        <f t="shared" ref="E133:E139" si="473">SUM(F133:G133)</f>
        <v>300.37974</v>
      </c>
      <c r="F133" s="317">
        <f t="shared" ref="F133:G133" si="468">I133+L133+O133+R133+U133+X133+AA133+AD133+AK133+AG133</f>
        <v>300.37974</v>
      </c>
      <c r="G133" s="317">
        <f t="shared" si="468"/>
        <v>0</v>
      </c>
      <c r="H133" s="319">
        <f t="shared" si="430"/>
        <v>0</v>
      </c>
      <c r="I133" s="342"/>
      <c r="J133" s="342"/>
      <c r="K133" s="319">
        <f t="shared" si="432"/>
        <v>0</v>
      </c>
      <c r="L133" s="342"/>
      <c r="M133" s="342"/>
      <c r="N133" s="319">
        <f t="shared" si="469"/>
        <v>0</v>
      </c>
      <c r="O133" s="342"/>
      <c r="P133" s="342"/>
      <c r="Q133" s="319">
        <f t="shared" si="436"/>
        <v>0</v>
      </c>
      <c r="R133" s="342"/>
      <c r="S133" s="342"/>
      <c r="T133" s="319">
        <f t="shared" si="470"/>
        <v>0</v>
      </c>
      <c r="U133" s="342"/>
      <c r="V133" s="342"/>
      <c r="W133" s="319">
        <f t="shared" si="471"/>
        <v>0</v>
      </c>
      <c r="X133" s="342"/>
      <c r="Y133" s="342"/>
      <c r="Z133" s="319">
        <f t="shared" si="442"/>
        <v>0</v>
      </c>
      <c r="AA133" s="342"/>
      <c r="AB133" s="342"/>
      <c r="AC133" s="319">
        <f t="shared" si="472"/>
        <v>0</v>
      </c>
      <c r="AD133" s="342"/>
      <c r="AE133" s="342"/>
      <c r="AF133" s="319">
        <f t="shared" si="418"/>
        <v>300.37974</v>
      </c>
      <c r="AG133" s="342">
        <f>1.35966+1.194+2.748+295.07808</f>
        <v>300.37974</v>
      </c>
      <c r="AH133" s="342"/>
      <c r="AI133" s="342"/>
      <c r="AJ133" s="319">
        <f t="shared" si="31"/>
        <v>0</v>
      </c>
      <c r="AK133" s="342"/>
      <c r="AL133" s="342"/>
      <c r="AM133" s="342"/>
    </row>
    <row r="134">
      <c r="A134" s="341"/>
      <c r="B134" s="315"/>
      <c r="C134" s="315"/>
      <c r="D134" s="324">
        <v>2016.0</v>
      </c>
      <c r="E134" s="317">
        <f t="shared" si="473"/>
        <v>541.09</v>
      </c>
      <c r="F134" s="317">
        <f t="shared" ref="F134:G134" si="474">I134+L134+O134+R134+U134+X134+AA134+AD134+AK134+AG134</f>
        <v>541.09</v>
      </c>
      <c r="G134" s="317">
        <f t="shared" si="474"/>
        <v>0</v>
      </c>
      <c r="H134" s="319">
        <f t="shared" si="430"/>
        <v>0</v>
      </c>
      <c r="I134" s="342"/>
      <c r="J134" s="342"/>
      <c r="K134" s="319">
        <f t="shared" si="432"/>
        <v>0</v>
      </c>
      <c r="L134" s="342"/>
      <c r="M134" s="342"/>
      <c r="N134" s="319">
        <f t="shared" si="469"/>
        <v>0</v>
      </c>
      <c r="O134" s="342"/>
      <c r="P134" s="342"/>
      <c r="Q134" s="319">
        <f t="shared" si="436"/>
        <v>0</v>
      </c>
      <c r="R134" s="342"/>
      <c r="S134" s="342"/>
      <c r="T134" s="319">
        <f t="shared" si="470"/>
        <v>0</v>
      </c>
      <c r="U134" s="342"/>
      <c r="V134" s="342"/>
      <c r="W134" s="319">
        <f t="shared" si="471"/>
        <v>0</v>
      </c>
      <c r="X134" s="342"/>
      <c r="Y134" s="342"/>
      <c r="Z134" s="319">
        <f t="shared" si="442"/>
        <v>0</v>
      </c>
      <c r="AA134" s="342"/>
      <c r="AB134" s="342"/>
      <c r="AC134" s="319">
        <f t="shared" si="472"/>
        <v>0</v>
      </c>
      <c r="AD134" s="342"/>
      <c r="AE134" s="342"/>
      <c r="AF134" s="322">
        <f t="shared" si="418"/>
        <v>519.39</v>
      </c>
      <c r="AG134" s="343">
        <v>519.39</v>
      </c>
      <c r="AH134" s="342"/>
      <c r="AI134" s="342"/>
      <c r="AJ134" s="322">
        <f t="shared" si="31"/>
        <v>21.7</v>
      </c>
      <c r="AK134" s="343">
        <v>21.7</v>
      </c>
      <c r="AL134" s="342"/>
      <c r="AM134" s="343" t="s">
        <v>683</v>
      </c>
    </row>
    <row r="135">
      <c r="A135" s="341"/>
      <c r="B135" s="315"/>
      <c r="C135" s="315"/>
      <c r="D135" s="324">
        <v>2017.0</v>
      </c>
      <c r="E135" s="317">
        <f t="shared" si="473"/>
        <v>99.5046</v>
      </c>
      <c r="F135" s="317">
        <f t="shared" ref="F135:G135" si="475">I135+L135+O135+R135+U135+X135+AA135+AD135+AK135+AG135</f>
        <v>99.5046</v>
      </c>
      <c r="G135" s="317">
        <f t="shared" si="475"/>
        <v>0</v>
      </c>
      <c r="H135" s="319">
        <f t="shared" si="430"/>
        <v>0</v>
      </c>
      <c r="I135" s="342"/>
      <c r="J135" s="342"/>
      <c r="K135" s="319">
        <f t="shared" si="432"/>
        <v>0</v>
      </c>
      <c r="L135" s="342"/>
      <c r="M135" s="342"/>
      <c r="N135" s="319">
        <f t="shared" si="469"/>
        <v>0</v>
      </c>
      <c r="O135" s="342"/>
      <c r="P135" s="342"/>
      <c r="Q135" s="319">
        <f t="shared" si="436"/>
        <v>0</v>
      </c>
      <c r="R135" s="342"/>
      <c r="S135" s="342"/>
      <c r="T135" s="319">
        <f t="shared" si="470"/>
        <v>0</v>
      </c>
      <c r="U135" s="342"/>
      <c r="V135" s="342"/>
      <c r="W135" s="319">
        <f t="shared" si="471"/>
        <v>0</v>
      </c>
      <c r="X135" s="342"/>
      <c r="Y135" s="342"/>
      <c r="Z135" s="319">
        <f t="shared" si="442"/>
        <v>0</v>
      </c>
      <c r="AA135" s="342"/>
      <c r="AB135" s="342"/>
      <c r="AC135" s="319">
        <f t="shared" si="472"/>
        <v>0</v>
      </c>
      <c r="AD135" s="342"/>
      <c r="AE135" s="342"/>
      <c r="AF135" s="319">
        <f t="shared" si="418"/>
        <v>99.5046</v>
      </c>
      <c r="AG135" s="342">
        <f>99.5046</f>
        <v>99.5046</v>
      </c>
      <c r="AH135" s="342"/>
      <c r="AI135" s="342"/>
      <c r="AJ135" s="319">
        <f t="shared" si="31"/>
        <v>0</v>
      </c>
      <c r="AK135" s="342"/>
      <c r="AL135" s="342"/>
      <c r="AM135" s="342"/>
    </row>
    <row r="136">
      <c r="A136" s="341"/>
      <c r="B136" s="315"/>
      <c r="C136" s="315"/>
      <c r="D136" s="324">
        <v>2018.0</v>
      </c>
      <c r="E136" s="317">
        <f t="shared" si="473"/>
        <v>84.4038</v>
      </c>
      <c r="F136" s="317">
        <f t="shared" ref="F136:G136" si="476">I136+L136+O136+R136+U136+X136+AA136+AD136+AK136+AG136</f>
        <v>84.4038</v>
      </c>
      <c r="G136" s="317">
        <f t="shared" si="476"/>
        <v>0</v>
      </c>
      <c r="H136" s="319">
        <f t="shared" si="430"/>
        <v>0</v>
      </c>
      <c r="I136" s="342"/>
      <c r="J136" s="342"/>
      <c r="K136" s="319">
        <f t="shared" si="432"/>
        <v>0</v>
      </c>
      <c r="L136" s="342"/>
      <c r="M136" s="342"/>
      <c r="N136" s="319">
        <f t="shared" si="469"/>
        <v>0</v>
      </c>
      <c r="O136" s="342"/>
      <c r="P136" s="342"/>
      <c r="Q136" s="319">
        <f t="shared" si="436"/>
        <v>0</v>
      </c>
      <c r="R136" s="342"/>
      <c r="S136" s="342"/>
      <c r="T136" s="319">
        <f t="shared" si="470"/>
        <v>0</v>
      </c>
      <c r="U136" s="342"/>
      <c r="V136" s="342"/>
      <c r="W136" s="319">
        <f t="shared" si="471"/>
        <v>0</v>
      </c>
      <c r="X136" s="342"/>
      <c r="Y136" s="342"/>
      <c r="Z136" s="319">
        <f t="shared" si="442"/>
        <v>0</v>
      </c>
      <c r="AA136" s="342"/>
      <c r="AB136" s="342"/>
      <c r="AC136" s="319">
        <f t="shared" si="472"/>
        <v>0</v>
      </c>
      <c r="AD136" s="342"/>
      <c r="AE136" s="342"/>
      <c r="AF136" s="322">
        <f t="shared" si="418"/>
        <v>52.4038</v>
      </c>
      <c r="AG136" s="343">
        <v>52.4038</v>
      </c>
      <c r="AH136" s="342"/>
      <c r="AI136" s="343"/>
      <c r="AJ136" s="322">
        <f t="shared" si="31"/>
        <v>32</v>
      </c>
      <c r="AK136" s="343">
        <v>32.0</v>
      </c>
      <c r="AL136" s="342"/>
      <c r="AM136" s="342"/>
    </row>
    <row r="137">
      <c r="A137" s="341"/>
      <c r="B137" s="315"/>
      <c r="C137" s="315"/>
      <c r="D137" s="324">
        <v>2019.0</v>
      </c>
      <c r="E137" s="317">
        <f t="shared" si="473"/>
        <v>207.78286</v>
      </c>
      <c r="F137" s="317">
        <f t="shared" ref="F137:G137" si="477">I137+L137+O137+R137+U137+X137+AA137+AD137+AK137+AG137</f>
        <v>207.78286</v>
      </c>
      <c r="G137" s="317">
        <f t="shared" si="477"/>
        <v>0</v>
      </c>
      <c r="H137" s="319">
        <f t="shared" si="430"/>
        <v>0</v>
      </c>
      <c r="I137" s="342"/>
      <c r="J137" s="342"/>
      <c r="K137" s="319">
        <f t="shared" si="432"/>
        <v>0</v>
      </c>
      <c r="L137" s="342"/>
      <c r="M137" s="342"/>
      <c r="N137" s="319">
        <f t="shared" si="469"/>
        <v>0</v>
      </c>
      <c r="O137" s="342"/>
      <c r="P137" s="342"/>
      <c r="Q137" s="319">
        <f t="shared" si="436"/>
        <v>0</v>
      </c>
      <c r="R137" s="342"/>
      <c r="S137" s="342"/>
      <c r="T137" s="319">
        <f t="shared" si="470"/>
        <v>0</v>
      </c>
      <c r="U137" s="342"/>
      <c r="V137" s="342"/>
      <c r="W137" s="319">
        <f t="shared" si="471"/>
        <v>0</v>
      </c>
      <c r="X137" s="342"/>
      <c r="Y137" s="342"/>
      <c r="Z137" s="319">
        <f t="shared" si="442"/>
        <v>0</v>
      </c>
      <c r="AA137" s="342"/>
      <c r="AB137" s="342"/>
      <c r="AC137" s="319">
        <f t="shared" si="472"/>
        <v>0</v>
      </c>
      <c r="AD137" s="342"/>
      <c r="AE137" s="342"/>
      <c r="AF137" s="319">
        <f t="shared" si="418"/>
        <v>182.98286</v>
      </c>
      <c r="AG137" s="342">
        <f>153.10686+29.876</f>
        <v>182.98286</v>
      </c>
      <c r="AH137" s="342"/>
      <c r="AI137" s="343" t="s">
        <v>684</v>
      </c>
      <c r="AJ137" s="322">
        <f t="shared" si="31"/>
        <v>24.8</v>
      </c>
      <c r="AK137" s="343">
        <v>24.8</v>
      </c>
      <c r="AL137" s="342"/>
      <c r="AM137" s="342"/>
    </row>
    <row r="138">
      <c r="A138" s="341"/>
      <c r="B138" s="315"/>
      <c r="C138" s="315"/>
      <c r="D138" s="324">
        <v>2020.0</v>
      </c>
      <c r="E138" s="317">
        <f t="shared" si="473"/>
        <v>0</v>
      </c>
      <c r="F138" s="317">
        <f t="shared" ref="F138:G138" si="478">I138+L138+O138+R138+U138+X138+AA138+AD138+AK138+AG138</f>
        <v>0</v>
      </c>
      <c r="G138" s="317">
        <f t="shared" si="478"/>
        <v>0</v>
      </c>
      <c r="H138" s="319"/>
      <c r="I138" s="342"/>
      <c r="J138" s="342"/>
      <c r="K138" s="319"/>
      <c r="L138" s="342"/>
      <c r="M138" s="342"/>
      <c r="N138" s="319"/>
      <c r="O138" s="342"/>
      <c r="P138" s="342"/>
      <c r="Q138" s="319"/>
      <c r="R138" s="342"/>
      <c r="S138" s="342"/>
      <c r="T138" s="319"/>
      <c r="U138" s="342"/>
      <c r="V138" s="342"/>
      <c r="W138" s="319"/>
      <c r="X138" s="342"/>
      <c r="Y138" s="342"/>
      <c r="Z138" s="319"/>
      <c r="AA138" s="342"/>
      <c r="AB138" s="342"/>
      <c r="AC138" s="319"/>
      <c r="AD138" s="342"/>
      <c r="AE138" s="342"/>
      <c r="AF138" s="319"/>
      <c r="AG138" s="342"/>
      <c r="AH138" s="342"/>
      <c r="AI138" s="342"/>
      <c r="AJ138" s="319"/>
      <c r="AK138" s="342"/>
      <c r="AL138" s="342"/>
      <c r="AM138" s="342"/>
    </row>
    <row r="139">
      <c r="A139" s="341"/>
      <c r="B139" s="315"/>
      <c r="C139" s="315"/>
      <c r="D139" s="325">
        <v>2021.0</v>
      </c>
      <c r="E139" s="317">
        <f t="shared" si="473"/>
        <v>0</v>
      </c>
      <c r="F139" s="317">
        <f t="shared" ref="F139:G139" si="479">I139+L139+O139+R139+U139+X139+AA139+AD139+AK139+AG139</f>
        <v>0</v>
      </c>
      <c r="G139" s="317">
        <f t="shared" si="479"/>
        <v>0</v>
      </c>
      <c r="H139" s="319">
        <f>I139+J139</f>
        <v>0</v>
      </c>
      <c r="I139" s="342"/>
      <c r="J139" s="342"/>
      <c r="K139" s="319">
        <f>L139+M139</f>
        <v>0</v>
      </c>
      <c r="L139" s="342"/>
      <c r="M139" s="342"/>
      <c r="N139" s="319">
        <f>O139+O139</f>
        <v>0</v>
      </c>
      <c r="O139" s="342"/>
      <c r="P139" s="342"/>
      <c r="Q139" s="319">
        <f>R139+S139</f>
        <v>0</v>
      </c>
      <c r="R139" s="342"/>
      <c r="S139" s="342"/>
      <c r="T139" s="319">
        <f>U139+V139</f>
        <v>0</v>
      </c>
      <c r="U139" s="342"/>
      <c r="V139" s="342"/>
      <c r="W139" s="319">
        <f>X139+Y139</f>
        <v>0</v>
      </c>
      <c r="X139" s="342"/>
      <c r="Y139" s="342"/>
      <c r="Z139" s="319">
        <f>AA139+AB139</f>
        <v>0</v>
      </c>
      <c r="AA139" s="342"/>
      <c r="AB139" s="342"/>
      <c r="AC139" s="319">
        <f>AD139+AE139</f>
        <v>0</v>
      </c>
      <c r="AD139" s="342"/>
      <c r="AE139" s="342"/>
      <c r="AF139" s="319">
        <f>AG139+AH139</f>
        <v>0</v>
      </c>
      <c r="AG139" s="342"/>
      <c r="AH139" s="342"/>
      <c r="AI139" s="342"/>
      <c r="AJ139" s="319">
        <f>AK139+AL139</f>
        <v>0</v>
      </c>
      <c r="AK139" s="342"/>
      <c r="AL139" s="342"/>
      <c r="AM139" s="342"/>
    </row>
    <row r="140">
      <c r="A140" s="164"/>
      <c r="B140" s="164"/>
      <c r="C140" s="164"/>
      <c r="D140" s="344"/>
      <c r="E140" s="345"/>
      <c r="F140" s="345"/>
      <c r="G140" s="345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</row>
    <row r="141">
      <c r="A141" s="164"/>
      <c r="B141" s="164"/>
      <c r="C141" s="164"/>
      <c r="D141" s="344"/>
      <c r="E141" s="345"/>
      <c r="F141" s="345"/>
      <c r="G141" s="345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64"/>
      <c r="AL141" s="164"/>
      <c r="AM141" s="164"/>
    </row>
    <row r="142">
      <c r="A142" s="164"/>
      <c r="B142" s="164"/>
      <c r="C142" s="164"/>
      <c r="D142" s="344"/>
      <c r="E142" s="345"/>
      <c r="F142" s="345"/>
      <c r="G142" s="345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</row>
    <row r="143">
      <c r="A143" s="164"/>
      <c r="B143" s="164"/>
      <c r="C143" s="164"/>
      <c r="D143" s="344"/>
      <c r="E143" s="345"/>
      <c r="F143" s="345"/>
      <c r="G143" s="345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</row>
    <row r="144">
      <c r="A144" s="164"/>
      <c r="B144" s="164"/>
      <c r="C144" s="164"/>
      <c r="D144" s="344"/>
      <c r="E144" s="345"/>
      <c r="F144" s="345"/>
      <c r="G144" s="345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</row>
    <row r="145">
      <c r="A145" s="164"/>
      <c r="B145" s="164"/>
      <c r="C145" s="164"/>
      <c r="D145" s="344"/>
      <c r="E145" s="345"/>
      <c r="F145" s="345"/>
      <c r="G145" s="345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</row>
    <row r="146">
      <c r="A146" s="164"/>
      <c r="B146" s="164"/>
      <c r="C146" s="164"/>
      <c r="D146" s="344"/>
      <c r="E146" s="345"/>
      <c r="F146" s="345"/>
      <c r="G146" s="345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</row>
    <row r="147">
      <c r="A147" s="164"/>
      <c r="B147" s="164"/>
      <c r="C147" s="164"/>
      <c r="D147" s="344"/>
      <c r="E147" s="345"/>
      <c r="F147" s="345"/>
      <c r="G147" s="345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</row>
    <row r="148">
      <c r="A148" s="164"/>
      <c r="B148" s="164"/>
      <c r="C148" s="164"/>
      <c r="D148" s="344"/>
      <c r="E148" s="345"/>
      <c r="F148" s="345"/>
      <c r="G148" s="345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</row>
    <row r="149">
      <c r="A149" s="164"/>
      <c r="B149" s="164"/>
      <c r="C149" s="164"/>
      <c r="D149" s="344"/>
      <c r="E149" s="345"/>
      <c r="F149" s="345"/>
      <c r="G149" s="345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  <c r="AM149" s="164"/>
    </row>
  </sheetData>
  <autoFilter ref="$A$1:$AM$139"/>
  <mergeCells count="10">
    <mergeCell ref="AC1:AE1"/>
    <mergeCell ref="AF1:AI1"/>
    <mergeCell ref="AJ1:AM1"/>
    <mergeCell ref="H1:J1"/>
    <mergeCell ref="K1:M1"/>
    <mergeCell ref="N1:P1"/>
    <mergeCell ref="Q1:S1"/>
    <mergeCell ref="T1:V1"/>
    <mergeCell ref="W1:Y1"/>
    <mergeCell ref="Z1:AB1"/>
  </mergeCells>
  <printOptions/>
  <pageMargins bottom="0.75" footer="0.0" header="0.0" left="0.2268041237113402" right="0.3061855670103093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