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<sst xmlns="http://schemas.openxmlformats.org/spreadsheetml/2006/main" uniqueCount="117">
  <si>
    <t>Table 1</t>
  </si>
  <si>
    <t>YEAR</t>
  </si>
  <si>
    <t>WIN</t>
  </si>
  <si>
    <t>LOSE</t>
  </si>
  <si>
    <t>THIRD</t>
  </si>
  <si>
    <t>TOP3</t>
  </si>
  <si>
    <t>TOTAL</t>
  </si>
  <si>
    <t>OTHER</t>
  </si>
  <si>
    <t>MARGIN</t>
  </si>
  <si>
    <t>MARGIN%</t>
  </si>
  <si>
    <t>SWING%</t>
  </si>
  <si>
    <t>WIN%</t>
  </si>
  <si>
    <t>LOSE%</t>
  </si>
  <si>
    <t>ALSO%</t>
  </si>
  <si>
    <t xml:space="preserve"> VEP_TURNOUT</t>
  </si>
  <si>
    <t>VEP_EST</t>
  </si>
  <si>
    <t xml:space="preserve"> VEP_WIN%</t>
  </si>
  <si>
    <t>VEP_LOSE%</t>
  </si>
  <si>
    <t>EC_WINNER</t>
  </si>
  <si>
    <t>EC_LOSER</t>
  </si>
  <si>
    <t>EC_ALSO</t>
  </si>
  <si>
    <t>SOURCE</t>
  </si>
  <si>
    <t>DATE</t>
  </si>
  <si>
    <t>Donald Trump</t>
  </si>
  <si>
    <t>Kamala Harris</t>
  </si>
  <si>
    <t>Jill Stein</t>
  </si>
  <si>
    <t>Associated Press</t>
  </si>
  <si>
    <t>Thu, 05 Dec 2024 13:31:00 GMT</t>
  </si>
  <si>
    <t>Cook Political</t>
  </si>
  <si>
    <t>Joe Biden</t>
  </si>
  <si>
    <t>Jo Jorgensen</t>
  </si>
  <si>
    <t>Hillary Clinton</t>
  </si>
  <si>
    <t>Gary Johnson</t>
  </si>
  <si>
    <t>Barack Obama</t>
  </si>
  <si>
    <t>Mitt Romney</t>
  </si>
  <si>
    <t>John McCain</t>
  </si>
  <si>
    <t>Ralph Nader</t>
  </si>
  <si>
    <t>George W. Bush</t>
  </si>
  <si>
    <t>John Kerry</t>
  </si>
  <si>
    <t>Al Gore</t>
  </si>
  <si>
    <t>Bill Clinton</t>
  </si>
  <si>
    <t>Bob Dole</t>
  </si>
  <si>
    <t>Ross Perot</t>
  </si>
  <si>
    <t>George Bush</t>
  </si>
  <si>
    <t>Michael Dukakis</t>
  </si>
  <si>
    <t>Ronald Paul</t>
  </si>
  <si>
    <t>Ronald Reagan</t>
  </si>
  <si>
    <t>Walter Mondale</t>
  </si>
  <si>
    <t>David Bergland</t>
  </si>
  <si>
    <t>Jimmy Carter</t>
  </si>
  <si>
    <t>John Anderson</t>
  </si>
  <si>
    <t>Gerald Ford</t>
  </si>
  <si>
    <t>Eugene McCarthy</t>
  </si>
  <si>
    <t>Richard Nixon</t>
  </si>
  <si>
    <t>George McGovern</t>
  </si>
  <si>
    <t>John Schmitz</t>
  </si>
  <si>
    <t>Hubert Humphrey</t>
  </si>
  <si>
    <t>George Wallace</t>
  </si>
  <si>
    <t>Lyndon Johnson</t>
  </si>
  <si>
    <t>Barry Goldwater</t>
  </si>
  <si>
    <t xml:space="preserve">Alabama Unpledged </t>
  </si>
  <si>
    <t>John Kennedy</t>
  </si>
  <si>
    <t>Unpledged</t>
  </si>
  <si>
    <t>Dwight D. Eisenhower</t>
  </si>
  <si>
    <t>Adlai Stevenson II</t>
  </si>
  <si>
    <t>Harry S. Truman</t>
  </si>
  <si>
    <t>Thomas E. Dewey</t>
  </si>
  <si>
    <t>Strom Thurmond</t>
  </si>
  <si>
    <t>Franklin D. Roosevelt</t>
  </si>
  <si>
    <t>Wendell Willkie</t>
  </si>
  <si>
    <t>Alf Landon</t>
  </si>
  <si>
    <t>Herbert Hoover</t>
  </si>
  <si>
    <t>Alfred E. Smith</t>
  </si>
  <si>
    <t>Calvin Coolidge</t>
  </si>
  <si>
    <t>John W. Davis</t>
  </si>
  <si>
    <t>Robert LaFollette</t>
  </si>
  <si>
    <t>Warren G. Harding</t>
  </si>
  <si>
    <t>James M. Cox</t>
  </si>
  <si>
    <t>Woodrow Wilson</t>
  </si>
  <si>
    <t>Charles E. Hughes</t>
  </si>
  <si>
    <t>PRE-19TH AMENDMENT</t>
  </si>
  <si>
    <t>Theodore Roosevelt</t>
  </si>
  <si>
    <t>William Howard Taft</t>
  </si>
  <si>
    <t>William Jennings Bryan</t>
  </si>
  <si>
    <t>Alton B. Parker</t>
  </si>
  <si>
    <t>William McKinley</t>
  </si>
  <si>
    <t>Grover Cleveland</t>
  </si>
  <si>
    <t>Benjamin Harrison</t>
  </si>
  <si>
    <t>James B. Weaver</t>
  </si>
  <si>
    <t>James G. Blaine</t>
  </si>
  <si>
    <t>James A. Garfield</t>
  </si>
  <si>
    <t>Winfield Scott Hancock</t>
  </si>
  <si>
    <t>Rutherford B. Hayes</t>
  </si>
  <si>
    <t>Samuel J. Tilden</t>
  </si>
  <si>
    <t>Ulysses S. Grant</t>
  </si>
  <si>
    <t>Horace Greeley</t>
  </si>
  <si>
    <t>Horatio Seymour</t>
  </si>
  <si>
    <t>Abraham Lincoln</t>
  </si>
  <si>
    <t>George B. McClellan</t>
  </si>
  <si>
    <t>John C. Breckinridge</t>
  </si>
  <si>
    <t>John Bell</t>
  </si>
  <si>
    <t>James Buchanan</t>
  </si>
  <si>
    <t>John C. Frémont</t>
  </si>
  <si>
    <t>Millard Fillmore</t>
  </si>
  <si>
    <t>Franklin Pierce</t>
  </si>
  <si>
    <t>Winfield Scott</t>
  </si>
  <si>
    <t>Zachary Taylor</t>
  </si>
  <si>
    <t>Lewis Cass</t>
  </si>
  <si>
    <t>James K. Polk</t>
  </si>
  <si>
    <t>Henry Clay</t>
  </si>
  <si>
    <t>William Henry Harrison</t>
  </si>
  <si>
    <t>Martin Van Buren</t>
  </si>
  <si>
    <t>Hugh L. White</t>
  </si>
  <si>
    <t>Andrew Jackson</t>
  </si>
  <si>
    <t>William Wirt</t>
  </si>
  <si>
    <t>John Quincy Adams</t>
  </si>
  <si>
    <t>William H. Crawford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</si>
</sst>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0.000"/>
    <numFmt numFmtId="60" formatCode="#,##0.000%"/>
  </numFmts>
  <fonts count="3">
    <font>
      <sz val="10"/>
      <color indexed="8"/>
      <name val="Helvetica Neue"/>
    </font>
    <font>
      <sz val="12"/>
      <color indexed="8"/>
      <name val="Helvetica Neue"/>
    </font>
    <font>
      <sz val="9"/>
      <color indexed="8"/>
      <name val="Azeret Mono Regular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2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1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0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right" vertical="center" wrapText="1"/>
    </xf>
    <xf numFmtId="49" fontId="2" fillId="2" borderId="2" applyNumberFormat="1" applyFont="1" applyFill="1" applyBorder="1" applyAlignment="1" applyProtection="0">
      <alignment horizontal="right" vertical="center" wrapText="1"/>
    </xf>
    <xf numFmtId="49" fontId="2" fillId="2" borderId="3" applyNumberFormat="1" applyFont="1" applyFill="1" applyBorder="1" applyAlignment="1" applyProtection="0">
      <alignment horizontal="right" vertical="center" wrapText="1"/>
    </xf>
    <xf numFmtId="49" fontId="2" fillId="2" borderId="4" applyNumberFormat="1" applyFont="1" applyFill="1" applyBorder="1" applyAlignment="1" applyProtection="0">
      <alignment horizontal="right" vertical="center" wrapText="1"/>
    </xf>
    <xf numFmtId="49" fontId="2" fillId="2" borderId="4" applyNumberFormat="1" applyFont="1" applyFill="1" applyBorder="1" applyAlignment="1" applyProtection="0">
      <alignment horizontal="left" vertical="center" wrapText="1"/>
    </xf>
    <xf numFmtId="1" fontId="2" fillId="3" borderId="5" applyNumberFormat="1" applyFont="1" applyFill="1" applyBorder="1" applyAlignment="1" applyProtection="0">
      <alignment horizontal="right" vertical="center" wrapText="1"/>
    </xf>
    <xf numFmtId="3" fontId="2" fillId="4" borderId="6" applyNumberFormat="1" applyFont="1" applyFill="1" applyBorder="1" applyAlignment="1" applyProtection="0">
      <alignment vertical="center" wrapText="1"/>
    </xf>
    <xf numFmtId="3" fontId="2" fillId="4" borderId="7" applyNumberFormat="1" applyFont="1" applyFill="1" applyBorder="1" applyAlignment="1" applyProtection="0">
      <alignment vertical="center" wrapText="1"/>
    </xf>
    <xf numFmtId="59" fontId="2" borderId="7" applyNumberFormat="1" applyFont="1" applyFill="0" applyBorder="1" applyAlignment="1" applyProtection="0">
      <alignment vertical="center" wrapText="1"/>
    </xf>
    <xf numFmtId="3" fontId="2" borderId="7" applyNumberFormat="1" applyFont="1" applyFill="0" applyBorder="1" applyAlignment="1" applyProtection="0">
      <alignment vertical="center" wrapText="1"/>
    </xf>
    <xf numFmtId="3" fontId="2" fillId="4" borderId="7" applyNumberFormat="1" applyFont="1" applyFill="1" applyBorder="1" applyAlignment="1" applyProtection="0">
      <alignment horizontal="right" vertical="center" wrapText="1"/>
    </xf>
    <xf numFmtId="3" fontId="2" borderId="7" applyNumberFormat="1" applyFont="1" applyFill="0" applyBorder="1" applyAlignment="1" applyProtection="0">
      <alignment horizontal="right" vertical="center" wrapText="1"/>
    </xf>
    <xf numFmtId="60" fontId="2" borderId="7" applyNumberFormat="1" applyFont="1" applyFill="0" applyBorder="1" applyAlignment="1" applyProtection="0">
      <alignment horizontal="right" vertical="center" wrapText="1"/>
    </xf>
    <xf numFmtId="49" fontId="2" borderId="7" applyNumberFormat="1" applyFont="1" applyFill="0" applyBorder="1" applyAlignment="1" applyProtection="0">
      <alignment horizontal="right" vertical="center" wrapText="1"/>
    </xf>
    <xf numFmtId="49" fontId="2" borderId="8" applyNumberFormat="1" applyFont="1" applyFill="0" applyBorder="1" applyAlignment="1" applyProtection="0">
      <alignment horizontal="right" vertical="center" wrapText="1"/>
    </xf>
    <xf numFmtId="49" fontId="2" fillId="4" borderId="9" applyNumberFormat="1" applyFont="1" applyFill="1" applyBorder="1" applyAlignment="1" applyProtection="0">
      <alignment horizontal="right" vertical="center" wrapText="1"/>
    </xf>
    <xf numFmtId="49" fontId="2" fillId="4" borderId="9" applyNumberFormat="1" applyFont="1" applyFill="1" applyBorder="1" applyAlignment="1" applyProtection="0">
      <alignment horizontal="left" vertical="center" wrapText="1"/>
    </xf>
    <xf numFmtId="1" fontId="2" fillId="3" borderId="10" applyNumberFormat="1" applyFont="1" applyFill="1" applyBorder="1" applyAlignment="1" applyProtection="0">
      <alignment horizontal="right" vertical="center" wrapText="1"/>
    </xf>
    <xf numFmtId="3" fontId="2" fillId="5" borderId="11" applyNumberFormat="1" applyFont="1" applyFill="1" applyBorder="1" applyAlignment="1" applyProtection="0">
      <alignment vertical="center" wrapText="1"/>
    </xf>
    <xf numFmtId="3" fontId="2" fillId="5" borderId="12" applyNumberFormat="1" applyFont="1" applyFill="1" applyBorder="1" applyAlignment="1" applyProtection="0">
      <alignment vertical="center" wrapText="1"/>
    </xf>
    <xf numFmtId="3" fontId="2" borderId="12" applyNumberFormat="1" applyFont="1" applyFill="0" applyBorder="1" applyAlignment="1" applyProtection="0">
      <alignment vertical="center" wrapText="1"/>
    </xf>
    <xf numFmtId="59" fontId="2" borderId="12" applyNumberFormat="1" applyFont="1" applyFill="0" applyBorder="1" applyAlignment="1" applyProtection="0">
      <alignment vertical="center" wrapText="1"/>
    </xf>
    <xf numFmtId="3" fontId="2" borderId="12" applyNumberFormat="1" applyFont="1" applyFill="0" applyBorder="1" applyAlignment="1" applyProtection="0">
      <alignment horizontal="right" vertical="center" wrapText="1"/>
    </xf>
    <xf numFmtId="60" fontId="2" borderId="12" applyNumberFormat="1" applyFont="1" applyFill="0" applyBorder="1" applyAlignment="1" applyProtection="0">
      <alignment horizontal="right" vertical="center" wrapText="1"/>
    </xf>
    <xf numFmtId="60" fontId="2" fillId="5" borderId="12" applyNumberFormat="1" applyFont="1" applyFill="1" applyBorder="1" applyAlignment="1" applyProtection="0">
      <alignment horizontal="right" vertical="center" wrapText="1"/>
    </xf>
    <xf numFmtId="3" fontId="2" fillId="5" borderId="12" applyNumberFormat="1" applyFont="1" applyFill="1" applyBorder="1" applyAlignment="1" applyProtection="0">
      <alignment horizontal="right" vertical="center" wrapText="1"/>
    </xf>
    <xf numFmtId="49" fontId="2" borderId="12" applyNumberFormat="1" applyFont="1" applyFill="0" applyBorder="1" applyAlignment="1" applyProtection="0">
      <alignment horizontal="right" vertical="center" wrapText="1"/>
    </xf>
    <xf numFmtId="49" fontId="2" borderId="13" applyNumberFormat="1" applyFont="1" applyFill="0" applyBorder="1" applyAlignment="1" applyProtection="0">
      <alignment horizontal="right" vertical="center" wrapText="1"/>
    </xf>
    <xf numFmtId="49" fontId="2" fillId="5" borderId="14" applyNumberFormat="1" applyFont="1" applyFill="1" applyBorder="1" applyAlignment="1" applyProtection="0">
      <alignment horizontal="right" vertical="center" wrapText="1"/>
    </xf>
    <xf numFmtId="49" fontId="2" fillId="5" borderId="14" applyNumberFormat="1" applyFont="1" applyFill="1" applyBorder="1" applyAlignment="1" applyProtection="0">
      <alignment horizontal="left" vertical="center" wrapText="1"/>
    </xf>
    <xf numFmtId="3" fontId="2" borderId="11" applyNumberFormat="1" applyFont="1" applyFill="0" applyBorder="1" applyAlignment="1" applyProtection="0">
      <alignment horizontal="right" vertical="center" wrapText="1"/>
    </xf>
    <xf numFmtId="49" fontId="2" borderId="14" applyNumberFormat="1" applyFont="1" applyFill="0" applyBorder="1" applyAlignment="1" applyProtection="0">
      <alignment horizontal="right" vertical="center" wrapText="1"/>
    </xf>
    <xf numFmtId="49" fontId="2" borderId="14" applyNumberFormat="1" applyFont="1" applyFill="0" applyBorder="1" applyAlignment="1" applyProtection="0">
      <alignment horizontal="left" vertical="center" wrapText="1"/>
    </xf>
    <xf numFmtId="59" fontId="2" borderId="12" applyNumberFormat="1" applyFont="1" applyFill="0" applyBorder="1" applyAlignment="1" applyProtection="0">
      <alignment horizontal="right" vertical="center" wrapText="1"/>
    </xf>
    <xf numFmtId="3" fontId="2" fillId="6" borderId="11" applyNumberFormat="1" applyFont="1" applyFill="1" applyBorder="1" applyAlignment="1" applyProtection="0">
      <alignment horizontal="right" vertical="center" wrapText="1"/>
    </xf>
    <xf numFmtId="3" fontId="2" fillId="6" borderId="12" applyNumberFormat="1" applyFont="1" applyFill="1" applyBorder="1" applyAlignment="1" applyProtection="0">
      <alignment horizontal="right" vertical="center" wrapText="1"/>
    </xf>
    <xf numFmtId="59" fontId="2" fillId="6" borderId="12" applyNumberFormat="1" applyFont="1" applyFill="1" applyBorder="1" applyAlignment="1" applyProtection="0">
      <alignment horizontal="right" vertical="center" wrapText="1"/>
    </xf>
    <xf numFmtId="60" fontId="2" fillId="6" borderId="12" applyNumberFormat="1" applyFont="1" applyFill="1" applyBorder="1" applyAlignment="1" applyProtection="0">
      <alignment horizontal="right" vertical="center" wrapText="1"/>
    </xf>
    <xf numFmtId="49" fontId="2" fillId="6" borderId="12" applyNumberFormat="1" applyFont="1" applyFill="1" applyBorder="1" applyAlignment="1" applyProtection="0">
      <alignment horizontal="right" vertical="center" wrapText="1"/>
    </xf>
    <xf numFmtId="49" fontId="2" fillId="6" borderId="13" applyNumberFormat="1" applyFont="1" applyFill="1" applyBorder="1" applyAlignment="1" applyProtection="0">
      <alignment horizontal="right" vertical="center" wrapText="1"/>
    </xf>
    <xf numFmtId="49" fontId="2" fillId="6" borderId="14" applyNumberFormat="1" applyFont="1" applyFill="1" applyBorder="1" applyAlignment="1" applyProtection="0">
      <alignment horizontal="right" vertical="center" wrapText="1"/>
    </xf>
    <xf numFmtId="49" fontId="2" fillId="6" borderId="14" applyNumberFormat="1" applyFont="1" applyFill="1" applyBorder="1" applyAlignment="1" applyProtection="0">
      <alignment horizontal="left" vertical="center" wrapText="1"/>
    </xf>
    <xf numFmtId="1" fontId="2" fillId="3" borderId="10" applyNumberFormat="1" applyFont="1" applyFill="1" applyBorder="1" applyAlignment="1" applyProtection="0">
      <alignment vertical="center" wrapText="1"/>
    </xf>
    <xf numFmtId="1" fontId="2" fillId="3" borderId="15" applyNumberFormat="1" applyFont="1" applyFill="1" applyBorder="1" applyAlignment="1" applyProtection="0">
      <alignment vertical="center" wrapText="1"/>
    </xf>
    <xf numFmtId="3" fontId="2" fillId="6" borderId="16" applyNumberFormat="1" applyFont="1" applyFill="1" applyBorder="1" applyAlignment="1" applyProtection="0">
      <alignment horizontal="right" vertical="center" wrapText="1"/>
    </xf>
    <xf numFmtId="3" fontId="2" fillId="6" borderId="17" applyNumberFormat="1" applyFont="1" applyFill="1" applyBorder="1" applyAlignment="1" applyProtection="0">
      <alignment horizontal="right" vertical="center" wrapText="1"/>
    </xf>
    <xf numFmtId="59" fontId="2" fillId="6" borderId="17" applyNumberFormat="1" applyFont="1" applyFill="1" applyBorder="1" applyAlignment="1" applyProtection="0">
      <alignment horizontal="right" vertical="center" wrapText="1"/>
    </xf>
    <xf numFmtId="60" fontId="2" fillId="6" borderId="17" applyNumberFormat="1" applyFont="1" applyFill="1" applyBorder="1" applyAlignment="1" applyProtection="0">
      <alignment horizontal="right" vertical="center" wrapText="1"/>
    </xf>
    <xf numFmtId="49" fontId="2" fillId="6" borderId="17" applyNumberFormat="1" applyFont="1" applyFill="1" applyBorder="1" applyAlignment="1" applyProtection="0">
      <alignment horizontal="right" vertical="center" wrapText="1"/>
    </xf>
    <xf numFmtId="49" fontId="2" fillId="6" borderId="18" applyNumberFormat="1" applyFont="1" applyFill="1" applyBorder="1" applyAlignment="1" applyProtection="0">
      <alignment horizontal="right" vertical="center" wrapText="1"/>
    </xf>
    <xf numFmtId="49" fontId="2" fillId="6" borderId="19" applyNumberFormat="1" applyFont="1" applyFill="1" applyBorder="1" applyAlignment="1" applyProtection="0">
      <alignment horizontal="right" vertical="center" wrapText="1"/>
    </xf>
    <xf numFmtId="49" fontId="2" fillId="6" borderId="19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7f7f7f"/>
      <rgbColor rgb="ffa5a5a5"/>
      <rgbColor rgb="ff3f3f3f"/>
      <rgbColor rgb="ffd5d5d5"/>
      <rgbColor rgb="ff88f94e"/>
      <rgbColor rgb="fffff056"/>
      <rgbColor rgb="ff72fce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V5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7.35156" style="1" customWidth="1"/>
    <col min="2" max="2" width="11.3516" style="1" customWidth="1"/>
    <col min="3" max="4" width="11.1719" style="1" customWidth="1"/>
    <col min="5" max="5" width="9.35156" style="1" customWidth="1"/>
    <col min="6" max="6" width="12.1719" style="1" customWidth="1"/>
    <col min="7" max="7" width="10.1719" style="1" customWidth="1"/>
    <col min="8" max="8" width="11.1719" style="1" customWidth="1"/>
    <col min="9" max="13" width="8.35156" style="1" customWidth="1"/>
    <col min="14" max="15" width="13.1719" style="1" customWidth="1"/>
    <col min="16" max="17" width="10.1719" style="1" customWidth="1"/>
    <col min="18" max="18" width="23.0312" style="1" customWidth="1"/>
    <col min="19" max="19" width="23.8438" style="1" customWidth="1"/>
    <col min="20" max="20" width="20.0859" style="1" customWidth="1"/>
    <col min="21" max="21" width="19" style="1" customWidth="1"/>
    <col min="22" max="22" width="31.6797" style="1" customWidth="1"/>
    <col min="23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8.6" customHeight="1">
      <c r="A2" t="s" s="3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4">
        <v>8</v>
      </c>
      <c r="I2" t="s" s="4">
        <v>9</v>
      </c>
      <c r="J2" t="s" s="4">
        <v>10</v>
      </c>
      <c r="K2" t="s" s="4">
        <v>11</v>
      </c>
      <c r="L2" t="s" s="4">
        <v>12</v>
      </c>
      <c r="M2" t="s" s="4">
        <v>13</v>
      </c>
      <c r="N2" t="s" s="4">
        <v>14</v>
      </c>
      <c r="O2" t="s" s="4">
        <v>15</v>
      </c>
      <c r="P2" t="s" s="4">
        <v>16</v>
      </c>
      <c r="Q2" t="s" s="4">
        <v>17</v>
      </c>
      <c r="R2" t="s" s="4">
        <v>18</v>
      </c>
      <c r="S2" t="s" s="4">
        <v>19</v>
      </c>
      <c r="T2" t="s" s="5">
        <v>20</v>
      </c>
      <c r="U2" t="s" s="6">
        <v>21</v>
      </c>
      <c r="V2" t="s" s="7">
        <v>22</v>
      </c>
    </row>
    <row r="3" ht="18.55" customHeight="1">
      <c r="A3" s="8">
        <v>2024.1</v>
      </c>
      <c r="B3" s="9">
        <v>77234090</v>
      </c>
      <c r="C3" s="10">
        <v>74936918</v>
      </c>
      <c r="D3" s="10">
        <v>782089</v>
      </c>
      <c r="E3" s="11">
        <f>SUM(B3:D3)/F3</f>
        <v>0.988452255023015</v>
      </c>
      <c r="F3" s="12">
        <f>SUM(B3:D3,G3)</f>
        <v>154739995</v>
      </c>
      <c r="G3" s="13">
        <v>1786898</v>
      </c>
      <c r="H3" s="14">
        <f>ABS(B3-C3)</f>
        <v>2297172</v>
      </c>
      <c r="I3" s="15">
        <f>H3/SUM(B3:C3)</f>
        <v>0.0150959899010461</v>
      </c>
      <c r="J3" s="15">
        <f>I3/2</f>
        <v>0.00754799495052305</v>
      </c>
      <c r="K3" s="15">
        <f>B3/F3</f>
        <v>0.499121704120515</v>
      </c>
      <c r="L3" s="15">
        <f>C3/F3</f>
        <v>0.484276337219734</v>
      </c>
      <c r="M3" s="15">
        <f>D3/F3</f>
        <v>0.00505421368276508</v>
      </c>
      <c r="N3" s="15">
        <v>0.6375999999999999</v>
      </c>
      <c r="O3" s="14">
        <f>F3/N3</f>
        <v>242691334.692597</v>
      </c>
      <c r="P3" s="15">
        <f>K3*N3</f>
        <v>0.31823999854724</v>
      </c>
      <c r="Q3" s="15">
        <f>L3*N3</f>
        <v>0.308774592611302</v>
      </c>
      <c r="R3" t="s" s="16">
        <v>23</v>
      </c>
      <c r="S3" t="s" s="16">
        <v>24</v>
      </c>
      <c r="T3" t="s" s="17">
        <v>25</v>
      </c>
      <c r="U3" t="s" s="18">
        <v>26</v>
      </c>
      <c r="V3" t="s" s="19">
        <v>27</v>
      </c>
    </row>
    <row r="4" ht="18.35" customHeight="1">
      <c r="A4" s="20">
        <v>2024</v>
      </c>
      <c r="B4" s="21">
        <v>77287591</v>
      </c>
      <c r="C4" s="22">
        <v>75002294</v>
      </c>
      <c r="D4" s="23">
        <v>0</v>
      </c>
      <c r="E4" s="24">
        <f>SUM(B4:D4)/F4</f>
        <v>0.981021158959135</v>
      </c>
      <c r="F4" s="22">
        <v>155236086</v>
      </c>
      <c r="G4" s="25">
        <f>F4-SUM(B4:D4)</f>
        <v>2946201</v>
      </c>
      <c r="H4" s="25">
        <f>ABS(B4-C4)</f>
        <v>2285297</v>
      </c>
      <c r="I4" s="26">
        <f>H4/SUM(B4:C4)</f>
        <v>0.0150062297308846</v>
      </c>
      <c r="J4" s="26">
        <f>I4/2</f>
        <v>0.0075031148654423</v>
      </c>
      <c r="K4" s="26">
        <f>B4/F4</f>
        <v>0.497871293920667</v>
      </c>
      <c r="L4" s="26">
        <f>C4/F4</f>
        <v>0.483149865038468</v>
      </c>
      <c r="M4" s="26">
        <f>D4/F4</f>
        <v>0</v>
      </c>
      <c r="N4" s="27">
        <v>0.6375999999999999</v>
      </c>
      <c r="O4" s="28">
        <v>244666890</v>
      </c>
      <c r="P4" s="27">
        <v>0.315889048166673</v>
      </c>
      <c r="Q4" s="27">
        <v>0.306548605739011</v>
      </c>
      <c r="R4" t="s" s="29">
        <v>23</v>
      </c>
      <c r="S4" t="s" s="29">
        <v>24</v>
      </c>
      <c r="T4" t="s" s="30">
        <v>25</v>
      </c>
      <c r="U4" t="s" s="31">
        <v>28</v>
      </c>
      <c r="V4" t="s" s="32">
        <v>27</v>
      </c>
    </row>
    <row r="5" ht="18.35" customHeight="1">
      <c r="A5" s="20">
        <v>2020</v>
      </c>
      <c r="B5" s="33">
        <v>81283501</v>
      </c>
      <c r="C5" s="25">
        <v>74223975</v>
      </c>
      <c r="D5" s="25">
        <v>1865535</v>
      </c>
      <c r="E5" s="24">
        <f>SUM(B5:D5)/F5</f>
        <v>0.993330666786695</v>
      </c>
      <c r="F5" s="25">
        <v>158429631</v>
      </c>
      <c r="G5" s="25">
        <f>F5-SUM(B5:D5)</f>
        <v>1056620</v>
      </c>
      <c r="H5" s="25">
        <f>ABS(B5-C5)</f>
        <v>7059526</v>
      </c>
      <c r="I5" s="26">
        <f>H5/SUM(B5:C5)</f>
        <v>0.0453966984841295</v>
      </c>
      <c r="J5" s="26">
        <f>I5/2</f>
        <v>0.0226983492420648</v>
      </c>
      <c r="K5" s="26">
        <f>B5/F5</f>
        <v>0.513057440624854</v>
      </c>
      <c r="L5" s="26">
        <f>C5/F5</f>
        <v>0.468498061451649</v>
      </c>
      <c r="M5" s="26">
        <f>D5/F5</f>
        <v>0.0117751647101924</v>
      </c>
      <c r="N5" s="26">
        <v>0.6637999999999999</v>
      </c>
      <c r="O5" s="25">
        <f>F5/N5</f>
        <v>238670730.64176</v>
      </c>
      <c r="P5" s="26">
        <f>K5*N5</f>
        <v>0.340567529086778</v>
      </c>
      <c r="Q5" s="26">
        <f>L5*N5</f>
        <v>0.310989013191605</v>
      </c>
      <c r="R5" t="s" s="29">
        <v>29</v>
      </c>
      <c r="S5" t="s" s="29">
        <v>23</v>
      </c>
      <c r="T5" t="s" s="30">
        <v>30</v>
      </c>
      <c r="U5" s="34"/>
      <c r="V5" s="35"/>
    </row>
    <row r="6" ht="18.35" customHeight="1">
      <c r="A6" s="20">
        <v>2016</v>
      </c>
      <c r="B6" s="33">
        <v>62984828</v>
      </c>
      <c r="C6" s="25">
        <v>65853514</v>
      </c>
      <c r="D6" s="25">
        <v>4489341</v>
      </c>
      <c r="E6" s="24">
        <f>SUM(B6:D6)/F6</f>
        <v>0.975549786332372</v>
      </c>
      <c r="F6" s="25">
        <v>136669276</v>
      </c>
      <c r="G6" s="25">
        <f>F6-SUM(B6:D6)</f>
        <v>3341593</v>
      </c>
      <c r="H6" s="25">
        <f>ABS(B6-C6)</f>
        <v>2868686</v>
      </c>
      <c r="I6" s="26">
        <f>H6/SUM(B6:C6)</f>
        <v>0.0222657786142575</v>
      </c>
      <c r="J6" s="26">
        <f>I6/2</f>
        <v>0.0111328893071288</v>
      </c>
      <c r="K6" s="26">
        <f>B6/F6</f>
        <v>0.46085579614836</v>
      </c>
      <c r="L6" s="26">
        <f>C6/F6</f>
        <v>0.481845780759093</v>
      </c>
      <c r="M6" s="26">
        <f>D6/F6</f>
        <v>0.0328482094249186</v>
      </c>
      <c r="N6" s="26">
        <v>0.628</v>
      </c>
      <c r="O6" s="25">
        <f>F6/N6</f>
        <v>217626235.66879</v>
      </c>
      <c r="P6" s="26">
        <f>K6*N6</f>
        <v>0.28941743998117</v>
      </c>
      <c r="Q6" s="26">
        <f>L6*N6</f>
        <v>0.30259915031671</v>
      </c>
      <c r="R6" t="s" s="29">
        <v>23</v>
      </c>
      <c r="S6" t="s" s="29">
        <v>31</v>
      </c>
      <c r="T6" t="s" s="30">
        <v>32</v>
      </c>
      <c r="U6" s="34"/>
      <c r="V6" s="35"/>
    </row>
    <row r="7" ht="18.35" customHeight="1">
      <c r="A7" s="20">
        <v>2012</v>
      </c>
      <c r="B7" s="33">
        <v>65915795</v>
      </c>
      <c r="C7" s="25">
        <v>60933504</v>
      </c>
      <c r="D7" s="25">
        <v>1275971</v>
      </c>
      <c r="E7" s="24">
        <f>SUM(B7:D7)/F7</f>
        <v>0.992561978925426</v>
      </c>
      <c r="F7" s="25">
        <v>129085410</v>
      </c>
      <c r="G7" s="25">
        <f>F7-SUM(B7:D7)</f>
        <v>960140</v>
      </c>
      <c r="H7" s="25">
        <f>ABS(B7-C7)</f>
        <v>4982291</v>
      </c>
      <c r="I7" s="26">
        <f>H7/SUM(B7:C7)</f>
        <v>0.0392772450401953</v>
      </c>
      <c r="J7" s="26">
        <f>I7/2</f>
        <v>0.0196386225200977</v>
      </c>
      <c r="K7" s="26">
        <f>B7/F7</f>
        <v>0.5106370658000779</v>
      </c>
      <c r="L7" s="26">
        <f>C7/F7</f>
        <v>0.472040209656537</v>
      </c>
      <c r="M7" s="26">
        <f>D7/F7</f>
        <v>0.00988470346881185</v>
      </c>
      <c r="N7" s="26">
        <v>0.625</v>
      </c>
      <c r="O7" s="25">
        <f>F7/N7</f>
        <v>206536656</v>
      </c>
      <c r="P7" s="26">
        <f>K7*N7</f>
        <v>0.319148166125049</v>
      </c>
      <c r="Q7" s="26">
        <f>L7*N7</f>
        <v>0.295025131035336</v>
      </c>
      <c r="R7" t="s" s="29">
        <v>33</v>
      </c>
      <c r="S7" t="s" s="29">
        <v>34</v>
      </c>
      <c r="T7" t="s" s="30">
        <v>32</v>
      </c>
      <c r="U7" s="34"/>
      <c r="V7" s="35"/>
    </row>
    <row r="8" ht="18.35" customHeight="1">
      <c r="A8" s="20">
        <v>2008</v>
      </c>
      <c r="B8" s="33">
        <v>69498516</v>
      </c>
      <c r="C8" s="25">
        <v>59948323</v>
      </c>
      <c r="D8" s="25">
        <v>739034</v>
      </c>
      <c r="E8" s="24">
        <f>SUM(B8:D8)/F8</f>
        <v>0.9914102948189309</v>
      </c>
      <c r="F8" s="25">
        <v>131313820</v>
      </c>
      <c r="G8" s="25">
        <f>F8-SUM(B8:D8)</f>
        <v>1127947</v>
      </c>
      <c r="H8" s="25">
        <f>ABS(B8-C8)</f>
        <v>9550193</v>
      </c>
      <c r="I8" s="26">
        <f>H8/SUM(B8:C8)</f>
        <v>0.07377695024287149</v>
      </c>
      <c r="J8" s="26">
        <f>I8/2</f>
        <v>0.0368884751214358</v>
      </c>
      <c r="K8" s="26">
        <f>B8/F8</f>
        <v>0.52925515379874</v>
      </c>
      <c r="L8" s="26">
        <f>C8/F8</f>
        <v>0.456527142383033</v>
      </c>
      <c r="M8" s="26">
        <f>D8/F8</f>
        <v>0.00562799863715792</v>
      </c>
      <c r="N8" s="26">
        <v>0.5620000000000001</v>
      </c>
      <c r="O8" s="25">
        <f>F8/N8</f>
        <v>233654483.985765</v>
      </c>
      <c r="P8" s="26">
        <f>K8*N8</f>
        <v>0.297441396434892</v>
      </c>
      <c r="Q8" s="26">
        <f>L8*N8</f>
        <v>0.256568254019265</v>
      </c>
      <c r="R8" t="s" s="29">
        <v>33</v>
      </c>
      <c r="S8" t="s" s="29">
        <v>35</v>
      </c>
      <c r="T8" t="s" s="30">
        <v>36</v>
      </c>
      <c r="U8" s="34"/>
      <c r="V8" s="35"/>
    </row>
    <row r="9" ht="18.35" customHeight="1">
      <c r="A9" s="20">
        <v>2004</v>
      </c>
      <c r="B9" s="33">
        <v>62040610</v>
      </c>
      <c r="C9" s="25">
        <v>59028444</v>
      </c>
      <c r="D9" s="25">
        <v>465650</v>
      </c>
      <c r="E9" s="24">
        <f>SUM(B9:D9)/F9</f>
        <v>0.993780294744661</v>
      </c>
      <c r="F9" s="25">
        <v>122295345</v>
      </c>
      <c r="G9" s="25">
        <f>F9-SUM(B9:D9)</f>
        <v>760641</v>
      </c>
      <c r="H9" s="25">
        <f>ABS(B9-C9)</f>
        <v>3012166</v>
      </c>
      <c r="I9" s="26">
        <f>H9/SUM(B9:C9)</f>
        <v>0.0248797351633721</v>
      </c>
      <c r="J9" s="26">
        <f>I9/2</f>
        <v>0.0124398675816861</v>
      </c>
      <c r="K9" s="26">
        <f>B9/F9</f>
        <v>0.507301483960816</v>
      </c>
      <c r="L9" s="26">
        <f>C9/F9</f>
        <v>0.482671225139436</v>
      </c>
      <c r="M9" s="26">
        <f>D9/F9</f>
        <v>0.00380758564440862</v>
      </c>
      <c r="N9" s="26">
        <v>0.548</v>
      </c>
      <c r="O9" s="25">
        <f>F9/N9</f>
        <v>223166687.956204</v>
      </c>
      <c r="P9" s="26">
        <f>K9*N9</f>
        <v>0.278001213210527</v>
      </c>
      <c r="Q9" s="26">
        <f>L9*N9</f>
        <v>0.264503831376411</v>
      </c>
      <c r="R9" t="s" s="29">
        <v>37</v>
      </c>
      <c r="S9" t="s" s="29">
        <v>38</v>
      </c>
      <c r="T9" t="s" s="30">
        <v>36</v>
      </c>
      <c r="U9" s="34"/>
      <c r="V9" s="35"/>
    </row>
    <row r="10" ht="18.35" customHeight="1">
      <c r="A10" s="20">
        <v>2000</v>
      </c>
      <c r="B10" s="33">
        <v>50455156</v>
      </c>
      <c r="C10" s="25">
        <v>50992335</v>
      </c>
      <c r="D10" s="25">
        <v>2882897</v>
      </c>
      <c r="E10" s="24">
        <f>SUM(B10:D10)/F10</f>
        <v>0.989883425222252</v>
      </c>
      <c r="F10" s="25">
        <v>105396641</v>
      </c>
      <c r="G10" s="25">
        <f>F10-SUM(B10:D10)</f>
        <v>1066253</v>
      </c>
      <c r="H10" s="25">
        <f>ABS(B10-C10)</f>
        <v>537179</v>
      </c>
      <c r="I10" s="26">
        <f>H10/SUM(B10:C10)</f>
        <v>0.00529514327761935</v>
      </c>
      <c r="J10" s="26">
        <f>I10/2</f>
        <v>0.00264757163880968</v>
      </c>
      <c r="K10" s="26">
        <f>B10/F10</f>
        <v>0.47871692609255</v>
      </c>
      <c r="L10" s="26">
        <f>C10/F10</f>
        <v>0.483813663473393</v>
      </c>
      <c r="M10" s="26">
        <f>D10/F10</f>
        <v>0.027352835656309</v>
      </c>
      <c r="N10" s="26">
        <v>0.542</v>
      </c>
      <c r="O10" s="25">
        <f>F10/N10</f>
        <v>194458747.232472</v>
      </c>
      <c r="P10" s="26">
        <f>K10*N10</f>
        <v>0.259464573942162</v>
      </c>
      <c r="Q10" s="26">
        <f>L10*N10</f>
        <v>0.262227005602579</v>
      </c>
      <c r="R10" t="s" s="29">
        <v>37</v>
      </c>
      <c r="S10" t="s" s="29">
        <v>39</v>
      </c>
      <c r="T10" t="s" s="30">
        <v>36</v>
      </c>
      <c r="U10" s="34"/>
      <c r="V10" s="35"/>
    </row>
    <row r="11" ht="18.35" customHeight="1">
      <c r="A11" s="20">
        <v>1996</v>
      </c>
      <c r="B11" s="33">
        <v>47402357</v>
      </c>
      <c r="C11" s="25">
        <v>39198755</v>
      </c>
      <c r="D11" s="25">
        <v>8085402</v>
      </c>
      <c r="E11" s="24">
        <f>SUM(B11:D11)/F11</f>
        <v>0.983477826318277</v>
      </c>
      <c r="F11" s="25">
        <v>96277223</v>
      </c>
      <c r="G11" s="25">
        <f>F11-SUM(B11:D11)</f>
        <v>1590709</v>
      </c>
      <c r="H11" s="25">
        <f>ABS(B11-C11)</f>
        <v>8203602</v>
      </c>
      <c r="I11" s="26">
        <f>H11/SUM(B11:C11)</f>
        <v>0.0947285988660284</v>
      </c>
      <c r="J11" s="26">
        <f>I11/2</f>
        <v>0.0473642994330142</v>
      </c>
      <c r="K11" s="26">
        <f>B11/F11</f>
        <v>0.492352765513397</v>
      </c>
      <c r="L11" s="26">
        <f>C11/F11</f>
        <v>0.407144636899218</v>
      </c>
      <c r="M11" s="26">
        <f>D11/F11</f>
        <v>0.0839804239056625</v>
      </c>
      <c r="N11" s="26">
        <v>0.552</v>
      </c>
      <c r="O11" s="25">
        <f>F11/N11</f>
        <v>174415259.057971</v>
      </c>
      <c r="P11" s="26">
        <f>K11*N11</f>
        <v>0.271778726563395</v>
      </c>
      <c r="Q11" s="26">
        <f>L11*N11</f>
        <v>0.224743839568368</v>
      </c>
      <c r="R11" t="s" s="29">
        <v>40</v>
      </c>
      <c r="S11" t="s" s="29">
        <v>41</v>
      </c>
      <c r="T11" t="s" s="30">
        <v>42</v>
      </c>
      <c r="U11" s="34"/>
      <c r="V11" s="35"/>
    </row>
    <row r="12" ht="18.35" customHeight="1">
      <c r="A12" s="20">
        <v>1992</v>
      </c>
      <c r="B12" s="33">
        <v>44909889</v>
      </c>
      <c r="C12" s="25">
        <v>39104545</v>
      </c>
      <c r="D12" s="25">
        <v>19742267</v>
      </c>
      <c r="E12" s="24">
        <f>SUM(B12:D12)/F12</f>
        <v>0.993584416025414</v>
      </c>
      <c r="F12" s="25">
        <v>104426659</v>
      </c>
      <c r="G12" s="25">
        <f>F12-SUM(B12:D12)</f>
        <v>669958</v>
      </c>
      <c r="H12" s="25">
        <f>ABS(B12-C12)</f>
        <v>5805344</v>
      </c>
      <c r="I12" s="26">
        <f>H12/SUM(B12:C12)</f>
        <v>0.0690993645211012</v>
      </c>
      <c r="J12" s="26">
        <f>I12/2</f>
        <v>0.0345496822605506</v>
      </c>
      <c r="K12" s="26">
        <f>B12/F12</f>
        <v>0.43006153246749</v>
      </c>
      <c r="L12" s="26">
        <f>C12/F12</f>
        <v>0.374468984974421</v>
      </c>
      <c r="M12" s="26">
        <f>D12/F12</f>
        <v>0.189053898583503</v>
      </c>
      <c r="N12" s="26">
        <v>0.528</v>
      </c>
      <c r="O12" s="25">
        <f>F12/N12</f>
        <v>197777763.257576</v>
      </c>
      <c r="P12" s="26">
        <f>K12*N12</f>
        <v>0.227072489142835</v>
      </c>
      <c r="Q12" s="26">
        <f>L12*N12</f>
        <v>0.197719624066494</v>
      </c>
      <c r="R12" t="s" s="29">
        <v>40</v>
      </c>
      <c r="S12" t="s" s="29">
        <v>43</v>
      </c>
      <c r="T12" t="s" s="30">
        <v>42</v>
      </c>
      <c r="U12" s="34"/>
      <c r="V12" s="35"/>
    </row>
    <row r="13" ht="18.35" customHeight="1">
      <c r="A13" s="20">
        <v>1988</v>
      </c>
      <c r="B13" s="33">
        <v>48886097</v>
      </c>
      <c r="C13" s="25">
        <v>41809074</v>
      </c>
      <c r="D13" s="25">
        <v>432179</v>
      </c>
      <c r="E13" s="24">
        <f>SUM(B13:D13)/F13</f>
        <v>0.994896446587928</v>
      </c>
      <c r="F13" s="25">
        <v>91594809</v>
      </c>
      <c r="G13" s="25">
        <f>F13-SUM(B13:D13)</f>
        <v>467459</v>
      </c>
      <c r="H13" s="25">
        <f>ABS(B13-C13)</f>
        <v>7077023</v>
      </c>
      <c r="I13" s="26">
        <f>H13/SUM(B13:C13)</f>
        <v>0.0780308689202427</v>
      </c>
      <c r="J13" s="26">
        <f>I13/2</f>
        <v>0.0390154344601214</v>
      </c>
      <c r="K13" s="26">
        <f>B13/F13</f>
        <v>0.533721261430874</v>
      </c>
      <c r="L13" s="26">
        <f>C13/F13</f>
        <v>0.456456806411376</v>
      </c>
      <c r="M13" s="26">
        <f>D13/F13</f>
        <v>0.00471837874567761</v>
      </c>
      <c r="N13" s="26">
        <v>0.581</v>
      </c>
      <c r="O13" s="25">
        <f>F13/N13</f>
        <v>157650273.666093</v>
      </c>
      <c r="P13" s="26">
        <f>K13*N13</f>
        <v>0.310092052891338</v>
      </c>
      <c r="Q13" s="26">
        <f>L13*N13</f>
        <v>0.265201404525009</v>
      </c>
      <c r="R13" t="s" s="29">
        <v>43</v>
      </c>
      <c r="S13" t="s" s="29">
        <v>44</v>
      </c>
      <c r="T13" t="s" s="30">
        <v>45</v>
      </c>
      <c r="U13" s="34"/>
      <c r="V13" s="35"/>
    </row>
    <row r="14" ht="18.35" customHeight="1">
      <c r="A14" s="20">
        <v>1984</v>
      </c>
      <c r="B14" s="33">
        <v>54455075</v>
      </c>
      <c r="C14" s="25">
        <v>37577185</v>
      </c>
      <c r="D14" s="25">
        <v>227204</v>
      </c>
      <c r="E14" s="24">
        <f>SUM(B14:D14)/F14</f>
        <v>0.992540540072997</v>
      </c>
      <c r="F14" s="25">
        <v>92952842</v>
      </c>
      <c r="G14" s="25">
        <f>F14-SUM(B14:D14)</f>
        <v>693378</v>
      </c>
      <c r="H14" s="25">
        <f>ABS(B14-C14)</f>
        <v>16877890</v>
      </c>
      <c r="I14" s="26">
        <f>H14/SUM(B14:C14)</f>
        <v>0.183391019627248</v>
      </c>
      <c r="J14" s="26">
        <f>I14/2</f>
        <v>0.091695509813624</v>
      </c>
      <c r="K14" s="26">
        <f>B14/F14</f>
        <v>0.5858355035556631</v>
      </c>
      <c r="L14" s="26">
        <f>C14/F14</f>
        <v>0.40426074331326</v>
      </c>
      <c r="M14" s="26">
        <f>D14/F14</f>
        <v>0.00244429320407438</v>
      </c>
      <c r="N14" s="26">
        <v>0.517</v>
      </c>
      <c r="O14" s="25">
        <f>F14/N14</f>
        <v>179792731.141199</v>
      </c>
      <c r="P14" s="26">
        <f>K14*N14</f>
        <v>0.302876955338278</v>
      </c>
      <c r="Q14" s="26">
        <f>L14*N14</f>
        <v>0.209002804292955</v>
      </c>
      <c r="R14" t="s" s="29">
        <v>46</v>
      </c>
      <c r="S14" t="s" s="29">
        <v>47</v>
      </c>
      <c r="T14" t="s" s="30">
        <v>48</v>
      </c>
      <c r="U14" s="34"/>
      <c r="V14" s="35"/>
    </row>
    <row r="15" ht="18.35" customHeight="1">
      <c r="A15" s="20">
        <v>1980</v>
      </c>
      <c r="B15" s="33">
        <v>43899248</v>
      </c>
      <c r="C15" s="25">
        <v>35481435</v>
      </c>
      <c r="D15" s="25">
        <v>5719437</v>
      </c>
      <c r="E15" s="24">
        <f>SUM(B15:D15)/F15</f>
        <v>0.983865575341233</v>
      </c>
      <c r="F15" s="25">
        <v>86495678</v>
      </c>
      <c r="G15" s="25">
        <f>F15-SUM(B15:D15)</f>
        <v>1395558</v>
      </c>
      <c r="H15" s="25">
        <f>ABS(B15-C15)</f>
        <v>8417813</v>
      </c>
      <c r="I15" s="26">
        <f>H15/SUM(B15:C15)</f>
        <v>0.106043595014167</v>
      </c>
      <c r="J15" s="26">
        <f>I15/2</f>
        <v>0.0530217975070835</v>
      </c>
      <c r="K15" s="26">
        <f>B15/F15</f>
        <v>0.507531116179007</v>
      </c>
      <c r="L15" s="26">
        <f>C15/F15</f>
        <v>0.410210496297861</v>
      </c>
      <c r="M15" s="26">
        <f>D15/F15</f>
        <v>0.0661239628643642</v>
      </c>
      <c r="N15" s="26">
        <v>0.542</v>
      </c>
      <c r="O15" s="25">
        <f>F15/N15</f>
        <v>159586121.771218</v>
      </c>
      <c r="P15" s="26">
        <f>K15*N15</f>
        <v>0.275081864969022</v>
      </c>
      <c r="Q15" s="26">
        <f>L15*N15</f>
        <v>0.222334088993441</v>
      </c>
      <c r="R15" t="s" s="29">
        <v>46</v>
      </c>
      <c r="S15" t="s" s="29">
        <v>49</v>
      </c>
      <c r="T15" t="s" s="30">
        <v>50</v>
      </c>
      <c r="U15" s="34"/>
      <c r="V15" s="35"/>
    </row>
    <row r="16" ht="18.35" customHeight="1">
      <c r="A16" s="20">
        <v>1976</v>
      </c>
      <c r="B16" s="33">
        <v>40831881</v>
      </c>
      <c r="C16" s="25">
        <v>39148634</v>
      </c>
      <c r="D16" s="25">
        <v>744763</v>
      </c>
      <c r="E16" s="24">
        <f>SUM(B16:D16)/F16</f>
        <v>0.989998844749829</v>
      </c>
      <c r="F16" s="25">
        <v>81540780</v>
      </c>
      <c r="G16" s="25">
        <f>F16-SUM(B16:D16)</f>
        <v>815502</v>
      </c>
      <c r="H16" s="25">
        <f>ABS(B16-C16)</f>
        <v>1683247</v>
      </c>
      <c r="I16" s="26">
        <f>H16/SUM(B16:C16)</f>
        <v>0.0210457134465813</v>
      </c>
      <c r="J16" s="26">
        <f>I16/2</f>
        <v>0.0105228567232907</v>
      </c>
      <c r="K16" s="26">
        <f>B16/F16</f>
        <v>0.500754113463227</v>
      </c>
      <c r="L16" s="26">
        <f>C16/F16</f>
        <v>0.480111105142727</v>
      </c>
      <c r="M16" s="26">
        <f>D16/F16</f>
        <v>0.00913362614387549</v>
      </c>
      <c r="N16" s="26">
        <v>0.601</v>
      </c>
      <c r="O16" s="25">
        <f>F16/N16</f>
        <v>135675174.708819</v>
      </c>
      <c r="P16" s="26">
        <f>K16*N16</f>
        <v>0.300953222191399</v>
      </c>
      <c r="Q16" s="26">
        <f>L16*N16</f>
        <v>0.288546774190779</v>
      </c>
      <c r="R16" t="s" s="29">
        <v>49</v>
      </c>
      <c r="S16" t="s" s="29">
        <v>51</v>
      </c>
      <c r="T16" t="s" s="30">
        <v>52</v>
      </c>
      <c r="U16" s="34"/>
      <c r="V16" s="35"/>
    </row>
    <row r="17" ht="18.35" customHeight="1">
      <c r="A17" s="20">
        <v>1972</v>
      </c>
      <c r="B17" s="33">
        <v>47168710</v>
      </c>
      <c r="C17" s="25">
        <v>29173222</v>
      </c>
      <c r="D17" s="25">
        <v>1100896</v>
      </c>
      <c r="E17" s="24">
        <f>SUM(B17:D17)/F17</f>
        <v>0.996125721807835</v>
      </c>
      <c r="F17" s="25">
        <v>77744030</v>
      </c>
      <c r="G17" s="25">
        <f>F17-SUM(B17:D17)</f>
        <v>301202</v>
      </c>
      <c r="H17" s="25">
        <f>ABS(B17-C17)</f>
        <v>17995488</v>
      </c>
      <c r="I17" s="26">
        <f>H17/SUM(B17:C17)</f>
        <v>0.235722197861065</v>
      </c>
      <c r="J17" s="26">
        <f>I17/2</f>
        <v>0.117861098930533</v>
      </c>
      <c r="K17" s="26">
        <f>B17/F17</f>
        <v>0.606718097839796</v>
      </c>
      <c r="L17" s="26">
        <f>C17/F17</f>
        <v>0.37524710257495</v>
      </c>
      <c r="M17" s="26">
        <f>D17/F17</f>
        <v>0.0141605213930896</v>
      </c>
      <c r="N17" s="26">
        <v>0.616</v>
      </c>
      <c r="O17" s="25">
        <f>F17/N17</f>
        <v>126207840.909091</v>
      </c>
      <c r="P17" s="26">
        <f>K17*N17</f>
        <v>0.373738348269314</v>
      </c>
      <c r="Q17" s="26">
        <f>L17*N17</f>
        <v>0.231152215186169</v>
      </c>
      <c r="R17" t="s" s="29">
        <v>53</v>
      </c>
      <c r="S17" t="s" s="29">
        <v>54</v>
      </c>
      <c r="T17" t="s" s="30">
        <v>55</v>
      </c>
      <c r="U17" s="34"/>
      <c r="V17" s="35"/>
    </row>
    <row r="18" ht="18.35" customHeight="1">
      <c r="A18" s="20">
        <v>1968</v>
      </c>
      <c r="B18" s="33">
        <v>31783783</v>
      </c>
      <c r="C18" s="25">
        <v>31271839</v>
      </c>
      <c r="D18" s="25">
        <v>9901118</v>
      </c>
      <c r="E18" s="24">
        <f>SUM(B18:D18)/F18</f>
        <v>0.9966767895720871</v>
      </c>
      <c r="F18" s="25">
        <v>73199999</v>
      </c>
      <c r="G18" s="25">
        <f>F18-SUM(B18:D18)</f>
        <v>243259</v>
      </c>
      <c r="H18" s="25">
        <f>ABS(B18-C18)</f>
        <v>511944</v>
      </c>
      <c r="I18" s="26">
        <f>H18/SUM(B18:C18)</f>
        <v>0.008118927127544631</v>
      </c>
      <c r="J18" s="26">
        <f>I18/2</f>
        <v>0.00405946356377232</v>
      </c>
      <c r="K18" s="26">
        <f>B18/F18</f>
        <v>0.434204691724108</v>
      </c>
      <c r="L18" s="26">
        <f>C18/F18</f>
        <v>0.427210921136761</v>
      </c>
      <c r="M18" s="26">
        <f>D18/F18</f>
        <v>0.135261176711218</v>
      </c>
      <c r="N18" s="26">
        <v>0.586</v>
      </c>
      <c r="O18" s="25">
        <f>F18/N18</f>
        <v>124914674.061433</v>
      </c>
      <c r="P18" s="26">
        <f>K18*N18</f>
        <v>0.254443949350327</v>
      </c>
      <c r="Q18" s="26">
        <f>L18*N18</f>
        <v>0.250345599786142</v>
      </c>
      <c r="R18" t="s" s="29">
        <v>53</v>
      </c>
      <c r="S18" t="s" s="29">
        <v>56</v>
      </c>
      <c r="T18" t="s" s="30">
        <v>57</v>
      </c>
      <c r="U18" s="34"/>
      <c r="V18" s="35"/>
    </row>
    <row r="19" ht="18.35" customHeight="1">
      <c r="A19" s="20">
        <v>1964</v>
      </c>
      <c r="B19" s="33">
        <v>43129040</v>
      </c>
      <c r="C19" s="25">
        <v>27175754</v>
      </c>
      <c r="D19" s="25">
        <v>210732</v>
      </c>
      <c r="E19" s="24">
        <f>SUM(B19:D19)/F19</f>
        <v>0.998216162872669</v>
      </c>
      <c r="F19" s="25">
        <v>70641539</v>
      </c>
      <c r="G19" s="25">
        <f>F19-SUM(B19:D19)</f>
        <v>126013</v>
      </c>
      <c r="H19" s="25">
        <f>ABS(B19-C19)</f>
        <v>15953286</v>
      </c>
      <c r="I19" s="26">
        <f>H19/SUM(B19:C19)</f>
        <v>0.226916047858699</v>
      </c>
      <c r="J19" s="26">
        <f>I19/2</f>
        <v>0.11345802392935</v>
      </c>
      <c r="K19" s="26">
        <f>B19/F19</f>
        <v>0.610533697460923</v>
      </c>
      <c r="L19" s="26">
        <f>C19/F19</f>
        <v>0.384699348070545</v>
      </c>
      <c r="M19" s="26">
        <f>D19/F19</f>
        <v>0.00298311734120062</v>
      </c>
      <c r="N19" s="26">
        <v>0.601</v>
      </c>
      <c r="O19" s="25">
        <f>F19/N19</f>
        <v>117539998.336106</v>
      </c>
      <c r="P19" s="26">
        <f>K19*N19</f>
        <v>0.366930752174015</v>
      </c>
      <c r="Q19" s="26">
        <f>L19*N19</f>
        <v>0.231204308190398</v>
      </c>
      <c r="R19" t="s" s="29">
        <v>58</v>
      </c>
      <c r="S19" t="s" s="29">
        <v>59</v>
      </c>
      <c r="T19" t="s" s="30">
        <v>60</v>
      </c>
      <c r="U19" s="34"/>
      <c r="V19" s="35"/>
    </row>
    <row r="20" ht="18.35" customHeight="1">
      <c r="A20" s="20">
        <v>1960</v>
      </c>
      <c r="B20" s="33">
        <v>34220984</v>
      </c>
      <c r="C20" s="25">
        <v>34108157</v>
      </c>
      <c r="D20" s="25">
        <v>286359</v>
      </c>
      <c r="E20" s="24">
        <f>SUM(B20:D20)/F20</f>
        <v>0.996847680140315</v>
      </c>
      <c r="F20" s="25">
        <v>68832482</v>
      </c>
      <c r="G20" s="25">
        <f>F20-SUM(B20:D20)</f>
        <v>216982</v>
      </c>
      <c r="H20" s="25">
        <f>ABS(B20-C20)</f>
        <v>112827</v>
      </c>
      <c r="I20" s="26">
        <f>H20/SUM(B20:C20)</f>
        <v>0.00165122813412801</v>
      </c>
      <c r="J20" s="26">
        <f>I20/2</f>
        <v>0.000825614067064005</v>
      </c>
      <c r="K20" s="26">
        <f>B20/F20</f>
        <v>0.497163301477346</v>
      </c>
      <c r="L20" s="26">
        <f>C20/F20</f>
        <v>0.49552414803232</v>
      </c>
      <c r="M20" s="26">
        <f>D20/F20</f>
        <v>0.00416023063064906</v>
      </c>
      <c r="N20" s="26">
        <v>0.66</v>
      </c>
      <c r="O20" s="25">
        <f>F20/N20</f>
        <v>104291639.393939</v>
      </c>
      <c r="P20" s="26">
        <f>K20*N20</f>
        <v>0.328127778975048</v>
      </c>
      <c r="Q20" s="26">
        <f>L20*N20</f>
        <v>0.327045937701331</v>
      </c>
      <c r="R20" t="s" s="29">
        <v>61</v>
      </c>
      <c r="S20" t="s" s="29">
        <v>53</v>
      </c>
      <c r="T20" t="s" s="30">
        <v>62</v>
      </c>
      <c r="U20" s="34"/>
      <c r="V20" s="35"/>
    </row>
    <row r="21" ht="18.35" customHeight="1">
      <c r="A21" s="20">
        <v>1956</v>
      </c>
      <c r="B21" s="33">
        <v>35579180</v>
      </c>
      <c r="C21" s="25">
        <v>26028028</v>
      </c>
      <c r="D21" s="25">
        <v>0</v>
      </c>
      <c r="E21" s="36">
        <v>0.994</v>
      </c>
      <c r="F21" s="25">
        <f>SUM(B21:D21)/E21</f>
        <v>61979082.4949698</v>
      </c>
      <c r="G21" s="25">
        <f>F21-SUM(B21:D21)</f>
        <v>371874.4949698</v>
      </c>
      <c r="H21" s="25">
        <f>ABS(B21-C21)</f>
        <v>9551152</v>
      </c>
      <c r="I21" s="26">
        <f>H21/SUM(B21:C21)</f>
        <v>0.155033027953482</v>
      </c>
      <c r="J21" s="26">
        <f>I21/2</f>
        <v>0.077516513976741</v>
      </c>
      <c r="K21" s="26">
        <f>B21/F21</f>
        <v>0.574051414892881</v>
      </c>
      <c r="L21" s="26">
        <f>C21/F21</f>
        <v>0.419948585107119</v>
      </c>
      <c r="M21" s="26">
        <f>D21/F21</f>
        <v>0</v>
      </c>
      <c r="N21" s="26">
        <v>0.602</v>
      </c>
      <c r="O21" s="25">
        <f>F21/N21</f>
        <v>102955286.536495</v>
      </c>
      <c r="P21" s="26">
        <f>K21*N21</f>
        <v>0.345578951765514</v>
      </c>
      <c r="Q21" s="26">
        <f>L21*N21</f>
        <v>0.252809048234486</v>
      </c>
      <c r="R21" t="s" s="29">
        <v>63</v>
      </c>
      <c r="S21" t="s" s="29">
        <v>64</v>
      </c>
      <c r="T21" s="30"/>
      <c r="U21" s="34"/>
      <c r="V21" s="35"/>
    </row>
    <row r="22" ht="18.35" customHeight="1">
      <c r="A22" s="20">
        <v>1952</v>
      </c>
      <c r="B22" s="33">
        <v>34075529</v>
      </c>
      <c r="C22" s="25">
        <v>27375090</v>
      </c>
      <c r="D22" s="25">
        <v>0</v>
      </c>
      <c r="E22" s="36">
        <v>0.995</v>
      </c>
      <c r="F22" s="25">
        <f>SUM(B22:D22)/E22</f>
        <v>61759416.080402</v>
      </c>
      <c r="G22" s="25">
        <f>F22-SUM(B22:D22)</f>
        <v>308797.080402</v>
      </c>
      <c r="H22" s="25">
        <f>ABS(B22-C22)</f>
        <v>6700439</v>
      </c>
      <c r="I22" s="26">
        <f>H22/SUM(B22:C22)</f>
        <v>0.109037778773229</v>
      </c>
      <c r="J22" s="26">
        <f>I22/2</f>
        <v>0.0545188893866145</v>
      </c>
      <c r="K22" s="26">
        <f>B22/F22</f>
        <v>0.551746294939682</v>
      </c>
      <c r="L22" s="26">
        <f>C22/F22</f>
        <v>0.443253705060319</v>
      </c>
      <c r="M22" s="26">
        <f>D22/F22</f>
        <v>0</v>
      </c>
      <c r="N22" s="26">
        <v>0.623</v>
      </c>
      <c r="O22" s="25">
        <f>F22/N22</f>
        <v>99132289.0536148</v>
      </c>
      <c r="P22" s="26">
        <f>K22*N22</f>
        <v>0.343737941747422</v>
      </c>
      <c r="Q22" s="26">
        <f>L22*N22</f>
        <v>0.276147058252579</v>
      </c>
      <c r="R22" t="s" s="29">
        <v>63</v>
      </c>
      <c r="S22" t="s" s="29">
        <v>64</v>
      </c>
      <c r="T22" s="30"/>
      <c r="U22" s="34"/>
      <c r="V22" s="35"/>
    </row>
    <row r="23" ht="18.35" customHeight="1">
      <c r="A23" s="20">
        <v>1948</v>
      </c>
      <c r="B23" s="33">
        <v>24179347</v>
      </c>
      <c r="C23" s="25">
        <v>21991292</v>
      </c>
      <c r="D23" s="25">
        <v>1175930</v>
      </c>
      <c r="E23" s="36">
        <v>0.971</v>
      </c>
      <c r="F23" s="25">
        <f>SUM(B23:D23)/E23</f>
        <v>48760627.1884655</v>
      </c>
      <c r="G23" s="25">
        <f>F23-SUM(B23:D23)</f>
        <v>1414058.1884655</v>
      </c>
      <c r="H23" s="25">
        <f>ABS(B23-C23)</f>
        <v>2188055</v>
      </c>
      <c r="I23" s="26">
        <f>H23/SUM(B23:C23)</f>
        <v>0.0473906154948386</v>
      </c>
      <c r="J23" s="26">
        <f>I23/2</f>
        <v>0.0236953077474193</v>
      </c>
      <c r="K23" s="26">
        <f>B23/F23</f>
        <v>0.495878506782614</v>
      </c>
      <c r="L23" s="26">
        <f>C23/F23</f>
        <v>0.451005109409301</v>
      </c>
      <c r="M23" s="26">
        <f>D23/F23</f>
        <v>0.0241163838080854</v>
      </c>
      <c r="N23" s="26">
        <v>0.522</v>
      </c>
      <c r="O23" s="25">
        <f>F23/N23</f>
        <v>93411163.1962941</v>
      </c>
      <c r="P23" s="26">
        <f>K23*N23</f>
        <v>0.258848580540525</v>
      </c>
      <c r="Q23" s="26">
        <f>L23*N23</f>
        <v>0.235424667111655</v>
      </c>
      <c r="R23" t="s" s="29">
        <v>65</v>
      </c>
      <c r="S23" t="s" s="29">
        <v>66</v>
      </c>
      <c r="T23" t="s" s="30">
        <v>67</v>
      </c>
      <c r="U23" s="34"/>
      <c r="V23" s="35"/>
    </row>
    <row r="24" ht="18.35" customHeight="1">
      <c r="A24" s="20">
        <v>1944</v>
      </c>
      <c r="B24" s="33">
        <v>25612916</v>
      </c>
      <c r="C24" s="25">
        <v>22017929</v>
      </c>
      <c r="D24" s="25">
        <v>0</v>
      </c>
      <c r="E24" s="36">
        <v>0.993</v>
      </c>
      <c r="F24" s="25">
        <f>SUM(B24:D24)/E24</f>
        <v>47966611.2789527</v>
      </c>
      <c r="G24" s="25">
        <f>F24-SUM(B24:D24)</f>
        <v>335766.2789527</v>
      </c>
      <c r="H24" s="25">
        <f>ABS(B24-C24)</f>
        <v>3594987</v>
      </c>
      <c r="I24" s="26">
        <f>H24/SUM(B24:C24)</f>
        <v>0.07547602819139571</v>
      </c>
      <c r="J24" s="26">
        <f>I24/2</f>
        <v>0.0377380140956979</v>
      </c>
      <c r="K24" s="26">
        <f>B24/F24</f>
        <v>0.533973847997028</v>
      </c>
      <c r="L24" s="26">
        <f>C24/F24</f>
        <v>0.459026152002972</v>
      </c>
      <c r="M24" s="26">
        <f>D24/F24</f>
        <v>0</v>
      </c>
      <c r="N24" s="26">
        <v>0.5590000000000001</v>
      </c>
      <c r="O24" s="25">
        <f>F24/N24</f>
        <v>85807891.3755862</v>
      </c>
      <c r="P24" s="26">
        <f>K24*N24</f>
        <v>0.298491381030339</v>
      </c>
      <c r="Q24" s="26">
        <f>L24*N24</f>
        <v>0.256595618969661</v>
      </c>
      <c r="R24" t="s" s="29">
        <v>68</v>
      </c>
      <c r="S24" t="s" s="29">
        <v>66</v>
      </c>
      <c r="T24" s="30"/>
      <c r="U24" s="34"/>
      <c r="V24" s="35"/>
    </row>
    <row r="25" ht="18.35" customHeight="1">
      <c r="A25" s="20">
        <v>1940</v>
      </c>
      <c r="B25" s="33">
        <v>27313945</v>
      </c>
      <c r="C25" s="25">
        <v>22347744</v>
      </c>
      <c r="D25" s="25">
        <v>0</v>
      </c>
      <c r="E25" s="36">
        <v>0.995</v>
      </c>
      <c r="F25" s="25">
        <f>SUM(B25:D25)/E25</f>
        <v>49911245.2261307</v>
      </c>
      <c r="G25" s="25">
        <f>F25-SUM(B25:D25)</f>
        <v>249556.2261307</v>
      </c>
      <c r="H25" s="25">
        <f>ABS(B25-C25)</f>
        <v>4966201</v>
      </c>
      <c r="I25" s="26">
        <f>H25/SUM(B25:C25)</f>
        <v>0.100000646373505</v>
      </c>
      <c r="J25" s="26">
        <f>I25/2</f>
        <v>0.0500003231867525</v>
      </c>
      <c r="K25" s="26">
        <f>B25/F25</f>
        <v>0.547250321570818</v>
      </c>
      <c r="L25" s="26">
        <f>C25/F25</f>
        <v>0.447749678429181</v>
      </c>
      <c r="M25" s="26">
        <f>D25/F25</f>
        <v>0</v>
      </c>
      <c r="N25" s="26">
        <v>0.624</v>
      </c>
      <c r="O25" s="25">
        <f>F25/N25</f>
        <v>79985969.913671</v>
      </c>
      <c r="P25" s="26">
        <f>K25*N25</f>
        <v>0.34148420066019</v>
      </c>
      <c r="Q25" s="26">
        <f>L25*N25</f>
        <v>0.279395799339809</v>
      </c>
      <c r="R25" t="s" s="29">
        <v>68</v>
      </c>
      <c r="S25" t="s" s="29">
        <v>69</v>
      </c>
      <c r="T25" s="30"/>
      <c r="U25" s="34"/>
      <c r="V25" s="35"/>
    </row>
    <row r="26" ht="18.35" customHeight="1">
      <c r="A26" s="20">
        <v>1936</v>
      </c>
      <c r="B26" s="33">
        <v>27752648</v>
      </c>
      <c r="C26" s="25">
        <v>16681862</v>
      </c>
      <c r="D26" s="25">
        <v>0</v>
      </c>
      <c r="E26" s="36">
        <v>0.973</v>
      </c>
      <c r="F26" s="25">
        <f>SUM(B26:D26)/E26</f>
        <v>45667533.4018499</v>
      </c>
      <c r="G26" s="25">
        <f>F26-SUM(B26:D26)</f>
        <v>1233023.4018499</v>
      </c>
      <c r="H26" s="25">
        <f>ABS(B26-C26)</f>
        <v>11070786</v>
      </c>
      <c r="I26" s="26">
        <f>H26/SUM(B26:C26)</f>
        <v>0.249148375890721</v>
      </c>
      <c r="J26" s="26">
        <f>I26/2</f>
        <v>0.124574187945361</v>
      </c>
      <c r="K26" s="26">
        <f>B26/F26</f>
        <v>0.607710684870836</v>
      </c>
      <c r="L26" s="26">
        <f>C26/F26</f>
        <v>0.365289315129165</v>
      </c>
      <c r="M26" s="26">
        <f>D26/F26</f>
        <v>0</v>
      </c>
      <c r="N26" s="26">
        <v>0.61</v>
      </c>
      <c r="O26" s="25">
        <f>F26/N26</f>
        <v>74864808.85549159</v>
      </c>
      <c r="P26" s="26">
        <f>K26*N26</f>
        <v>0.37070351777121</v>
      </c>
      <c r="Q26" s="26">
        <f>L26*N26</f>
        <v>0.222826482228791</v>
      </c>
      <c r="R26" t="s" s="29">
        <v>68</v>
      </c>
      <c r="S26" t="s" s="29">
        <v>70</v>
      </c>
      <c r="T26" s="30"/>
      <c r="U26" s="34"/>
      <c r="V26" s="35"/>
    </row>
    <row r="27" ht="18.35" customHeight="1">
      <c r="A27" s="20">
        <v>1932</v>
      </c>
      <c r="B27" s="33">
        <v>22821277</v>
      </c>
      <c r="C27" s="25">
        <v>15761254</v>
      </c>
      <c r="D27" s="25">
        <v>0</v>
      </c>
      <c r="E27" s="36">
        <v>0.971</v>
      </c>
      <c r="F27" s="25">
        <f>SUM(B27:D27)/E27</f>
        <v>39734841.4006179</v>
      </c>
      <c r="G27" s="25">
        <f>F27-SUM(B27:D27)</f>
        <v>1152310.4006179</v>
      </c>
      <c r="H27" s="25">
        <f>ABS(B27-C27)</f>
        <v>7060023</v>
      </c>
      <c r="I27" s="26">
        <f>H27/SUM(B27:C27)</f>
        <v>0.182984962806095</v>
      </c>
      <c r="J27" s="26">
        <f>I27/2</f>
        <v>0.0914924814030475</v>
      </c>
      <c r="K27" s="26">
        <f>B27/F27</f>
        <v>0.574339199442359</v>
      </c>
      <c r="L27" s="26">
        <f>C27/F27</f>
        <v>0.396660800557641</v>
      </c>
      <c r="M27" s="26">
        <f>D27/F27</f>
        <v>0</v>
      </c>
      <c r="N27" s="26">
        <v>0.569</v>
      </c>
      <c r="O27" s="25">
        <f>F27/N27</f>
        <v>69832761.6882564</v>
      </c>
      <c r="P27" s="26">
        <f>K27*N27</f>
        <v>0.326799004482702</v>
      </c>
      <c r="Q27" s="26">
        <f>L27*N27</f>
        <v>0.225699995517298</v>
      </c>
      <c r="R27" t="s" s="29">
        <v>68</v>
      </c>
      <c r="S27" t="s" s="29">
        <v>71</v>
      </c>
      <c r="T27" s="30"/>
      <c r="U27" s="34"/>
      <c r="V27" s="35"/>
    </row>
    <row r="28" ht="18.35" customHeight="1">
      <c r="A28" s="20">
        <v>1928</v>
      </c>
      <c r="B28" s="33">
        <v>21427123</v>
      </c>
      <c r="C28" s="25">
        <v>15015464</v>
      </c>
      <c r="D28" s="25">
        <v>0</v>
      </c>
      <c r="E28" s="36">
        <v>0.99</v>
      </c>
      <c r="F28" s="25">
        <f>SUM(B28:D28)/E28</f>
        <v>36810693.9393939</v>
      </c>
      <c r="G28" s="25">
        <f>F28-SUM(B28:D28)</f>
        <v>368106.9393939</v>
      </c>
      <c r="H28" s="25">
        <f>ABS(B28-C28)</f>
        <v>6411659</v>
      </c>
      <c r="I28" s="26">
        <f>H28/SUM(B28:C28)</f>
        <v>0.175938634652913</v>
      </c>
      <c r="J28" s="26">
        <f>I28/2</f>
        <v>0.08796931732645651</v>
      </c>
      <c r="K28" s="26">
        <f>B28/F28</f>
        <v>0.582089624153193</v>
      </c>
      <c r="L28" s="26">
        <f>C28/F28</f>
        <v>0.407910375846808</v>
      </c>
      <c r="M28" s="26">
        <f>D28/F28</f>
        <v>0</v>
      </c>
      <c r="N28" s="26">
        <v>0.569</v>
      </c>
      <c r="O28" s="25">
        <f>F28/N28</f>
        <v>64693662.4593917</v>
      </c>
      <c r="P28" s="26">
        <f>K28*N28</f>
        <v>0.331208996143167</v>
      </c>
      <c r="Q28" s="26">
        <f>L28*N28</f>
        <v>0.232101003856834</v>
      </c>
      <c r="R28" t="s" s="29">
        <v>71</v>
      </c>
      <c r="S28" t="s" s="29">
        <v>72</v>
      </c>
      <c r="T28" s="30"/>
      <c r="U28" s="34"/>
      <c r="V28" s="35"/>
    </row>
    <row r="29" ht="18.35" customHeight="1">
      <c r="A29" s="20">
        <v>1924</v>
      </c>
      <c r="B29" s="33">
        <v>15723789</v>
      </c>
      <c r="C29" s="25">
        <v>8386242</v>
      </c>
      <c r="D29" s="25">
        <v>4831706</v>
      </c>
      <c r="E29" s="36">
        <v>0.994</v>
      </c>
      <c r="F29" s="25">
        <f>SUM(B29:D29)/E29</f>
        <v>29116435.6136821</v>
      </c>
      <c r="G29" s="25">
        <f>F29-SUM(B29:D29)</f>
        <v>174698.6136821</v>
      </c>
      <c r="H29" s="25">
        <f>ABS(B29-C29)</f>
        <v>7337547</v>
      </c>
      <c r="I29" s="26">
        <f>H29/SUM(B29:C29)</f>
        <v>0.304335859211463</v>
      </c>
      <c r="J29" s="26">
        <f>I29/2</f>
        <v>0.152167929605732</v>
      </c>
      <c r="K29" s="26">
        <f>B29/F29</f>
        <v>0.540031383258026</v>
      </c>
      <c r="L29" s="26">
        <f>C29/F29</f>
        <v>0.288024334821369</v>
      </c>
      <c r="M29" s="26">
        <f>D29/F29</f>
        <v>0.165944281920605</v>
      </c>
      <c r="N29" s="26">
        <v>0.489</v>
      </c>
      <c r="O29" s="25">
        <f>F29/N29</f>
        <v>59542813.1159143</v>
      </c>
      <c r="P29" s="26">
        <f>K29*N29</f>
        <v>0.264075346413175</v>
      </c>
      <c r="Q29" s="26">
        <f>L29*N29</f>
        <v>0.140843899727649</v>
      </c>
      <c r="R29" t="s" s="29">
        <v>73</v>
      </c>
      <c r="S29" t="s" s="29">
        <v>74</v>
      </c>
      <c r="T29" t="s" s="30">
        <v>75</v>
      </c>
      <c r="U29" s="34"/>
      <c r="V29" s="35"/>
    </row>
    <row r="30" ht="18.35" customHeight="1">
      <c r="A30" s="20">
        <v>1920</v>
      </c>
      <c r="B30" s="33">
        <v>16144093</v>
      </c>
      <c r="C30" s="25">
        <v>9139661</v>
      </c>
      <c r="D30" s="25">
        <v>0</v>
      </c>
      <c r="E30" s="36">
        <v>0.945</v>
      </c>
      <c r="F30" s="25">
        <f>SUM(B30:D30)/E30</f>
        <v>26755295.2380952</v>
      </c>
      <c r="G30" s="25">
        <f>F30-SUM(B30:D30)</f>
        <v>1471541.2380952</v>
      </c>
      <c r="H30" s="25">
        <f>ABS(B30-C30)</f>
        <v>7004432</v>
      </c>
      <c r="I30" s="26">
        <f>H30/SUM(B30:C30)</f>
        <v>0.277032912122148</v>
      </c>
      <c r="J30" s="26">
        <f>I30/2</f>
        <v>0.138516456061074</v>
      </c>
      <c r="K30" s="26">
        <f>B30/F30</f>
        <v>0.603398050977716</v>
      </c>
      <c r="L30" s="26">
        <f>C30/F30</f>
        <v>0.341601949022286</v>
      </c>
      <c r="M30" s="26">
        <f>D30/F30</f>
        <v>0</v>
      </c>
      <c r="N30" s="26">
        <v>0.492</v>
      </c>
      <c r="O30" s="25">
        <f>F30/N30</f>
        <v>54380681.3782423</v>
      </c>
      <c r="P30" s="26">
        <f>K30*N30</f>
        <v>0.296871841081036</v>
      </c>
      <c r="Q30" s="26">
        <f>L30*N30</f>
        <v>0.168068158918965</v>
      </c>
      <c r="R30" t="s" s="29">
        <v>76</v>
      </c>
      <c r="S30" t="s" s="29">
        <v>77</v>
      </c>
      <c r="T30" s="30"/>
      <c r="U30" s="34"/>
      <c r="V30" s="35"/>
    </row>
    <row r="31" ht="18.35" customHeight="1">
      <c r="A31" s="20">
        <v>1916</v>
      </c>
      <c r="B31" s="37">
        <v>9126868</v>
      </c>
      <c r="C31" s="38">
        <v>8548728</v>
      </c>
      <c r="D31" s="38">
        <v>0</v>
      </c>
      <c r="E31" s="39">
        <v>0.953</v>
      </c>
      <c r="F31" s="38">
        <f>SUM(B31:D31)/E31</f>
        <v>18547320.0419727</v>
      </c>
      <c r="G31" s="38">
        <f>F31-SUM(B31:D31)</f>
        <v>871724.0419727</v>
      </c>
      <c r="H31" s="38">
        <f>ABS(B31-C31)</f>
        <v>578140</v>
      </c>
      <c r="I31" s="40">
        <f>H31/SUM(B31:C31)</f>
        <v>0.03270837373744</v>
      </c>
      <c r="J31" s="40">
        <f>I31/2</f>
        <v>0.01635418686872</v>
      </c>
      <c r="K31" s="40">
        <f>B31/F31</f>
        <v>0.492085540085891</v>
      </c>
      <c r="L31" s="40">
        <f>C31/F31</f>
        <v>0.46091445991411</v>
      </c>
      <c r="M31" s="40">
        <f>D31/F31</f>
        <v>0</v>
      </c>
      <c r="N31" s="40">
        <v>0.618</v>
      </c>
      <c r="O31" s="40"/>
      <c r="P31" s="40">
        <f>K31*N31</f>
        <v>0.304108863773081</v>
      </c>
      <c r="Q31" s="40">
        <f>L31*N31</f>
        <v>0.28484513622692</v>
      </c>
      <c r="R31" t="s" s="41">
        <v>78</v>
      </c>
      <c r="S31" t="s" s="41">
        <v>79</v>
      </c>
      <c r="T31" s="42"/>
      <c r="U31" t="s" s="43">
        <v>80</v>
      </c>
      <c r="V31" s="44"/>
    </row>
    <row r="32" ht="18.35" customHeight="1">
      <c r="A32" s="20">
        <v>1912</v>
      </c>
      <c r="B32" s="37">
        <v>6296284</v>
      </c>
      <c r="C32" s="38">
        <v>4122721</v>
      </c>
      <c r="D32" s="38">
        <v>3486242</v>
      </c>
      <c r="E32" s="39">
        <v>0.924</v>
      </c>
      <c r="F32" s="38">
        <f>SUM(B32:D32)/E32</f>
        <v>15048968.6147186</v>
      </c>
      <c r="G32" s="38">
        <f>F32-SUM(B32:D32)</f>
        <v>1143721.6147186</v>
      </c>
      <c r="H32" s="38">
        <f>ABS(B32-C32)</f>
        <v>2173563</v>
      </c>
      <c r="I32" s="40">
        <f>H32/SUM(B32:C32)</f>
        <v>0.208615218055851</v>
      </c>
      <c r="J32" s="40">
        <f>I32/2</f>
        <v>0.104307609027926</v>
      </c>
      <c r="K32" s="40">
        <f>B32/F32</f>
        <v>0.4183864131288</v>
      </c>
      <c r="L32" s="40">
        <f>C32/F32</f>
        <v>0.273953724374691</v>
      </c>
      <c r="M32" s="40">
        <f>D32/F32</f>
        <v>0.23165986249651</v>
      </c>
      <c r="N32" s="40">
        <v>0.59</v>
      </c>
      <c r="O32" s="40"/>
      <c r="P32" s="40">
        <f>K32*N32</f>
        <v>0.246847983745992</v>
      </c>
      <c r="Q32" s="40">
        <f>L32*N32</f>
        <v>0.161632697381068</v>
      </c>
      <c r="R32" t="s" s="41">
        <v>78</v>
      </c>
      <c r="S32" t="s" s="41">
        <v>81</v>
      </c>
      <c r="T32" t="s" s="42">
        <v>82</v>
      </c>
      <c r="U32" s="43"/>
      <c r="V32" s="44"/>
    </row>
    <row r="33" ht="18.35" customHeight="1">
      <c r="A33" s="20">
        <v>1908</v>
      </c>
      <c r="B33" s="37">
        <v>7678335</v>
      </c>
      <c r="C33" s="38">
        <v>6408979</v>
      </c>
      <c r="D33" s="38">
        <v>0</v>
      </c>
      <c r="E33" s="39">
        <v>0.946</v>
      </c>
      <c r="F33" s="38">
        <f>SUM(B33:D33)/E33</f>
        <v>14891452.4312896</v>
      </c>
      <c r="G33" s="38">
        <f>F33-SUM(B33:D33)</f>
        <v>804138.4312896</v>
      </c>
      <c r="H33" s="38">
        <f>ABS(B33-C33)</f>
        <v>1269356</v>
      </c>
      <c r="I33" s="40">
        <f>H33/SUM(B33:C33)</f>
        <v>0.0901063183513905</v>
      </c>
      <c r="J33" s="40">
        <f>I33/2</f>
        <v>0.0450531591756953</v>
      </c>
      <c r="K33" s="40">
        <f>B33/F33</f>
        <v>0.515620288580209</v>
      </c>
      <c r="L33" s="40">
        <f>C33/F33</f>
        <v>0.430379711419793</v>
      </c>
      <c r="M33" s="40">
        <f>D33/F33</f>
        <v>0</v>
      </c>
      <c r="N33" s="40">
        <v>0.657</v>
      </c>
      <c r="O33" s="40"/>
      <c r="P33" s="40">
        <f>K33*N33</f>
        <v>0.338762529597197</v>
      </c>
      <c r="Q33" s="40">
        <f>L33*N33</f>
        <v>0.282759470402804</v>
      </c>
      <c r="R33" t="s" s="41">
        <v>82</v>
      </c>
      <c r="S33" t="s" s="41">
        <v>83</v>
      </c>
      <c r="T33" s="42"/>
      <c r="U33" s="43"/>
      <c r="V33" s="44"/>
    </row>
    <row r="34" ht="18.35" customHeight="1">
      <c r="A34" s="20">
        <v>1904</v>
      </c>
      <c r="B34" s="37">
        <v>7630457</v>
      </c>
      <c r="C34" s="38">
        <v>5083880</v>
      </c>
      <c r="D34" s="38">
        <v>0</v>
      </c>
      <c r="E34" s="39">
        <v>0.9399999999999999</v>
      </c>
      <c r="F34" s="38">
        <f>SUM(B34:D34)/E34</f>
        <v>13525890.4255319</v>
      </c>
      <c r="G34" s="38">
        <f>F34-SUM(B34:D34)</f>
        <v>811553.4255319</v>
      </c>
      <c r="H34" s="38">
        <f>ABS(B34-C34)</f>
        <v>2546577</v>
      </c>
      <c r="I34" s="40">
        <f>H34/SUM(B34:C34)</f>
        <v>0.20029176511524</v>
      </c>
      <c r="J34" s="40">
        <f>I34/2</f>
        <v>0.10014588255762</v>
      </c>
      <c r="K34" s="40">
        <f>B34/F34</f>
        <v>0.564137129604163</v>
      </c>
      <c r="L34" s="40">
        <f>C34/F34</f>
        <v>0.375862870395838</v>
      </c>
      <c r="M34" s="40">
        <f>D34/F34</f>
        <v>0</v>
      </c>
      <c r="N34" s="40">
        <v>0.655</v>
      </c>
      <c r="O34" s="40"/>
      <c r="P34" s="40">
        <f>K34*N34</f>
        <v>0.369509819890727</v>
      </c>
      <c r="Q34" s="40">
        <f>L34*N34</f>
        <v>0.246190180109274</v>
      </c>
      <c r="R34" t="s" s="41">
        <v>81</v>
      </c>
      <c r="S34" t="s" s="41">
        <v>84</v>
      </c>
      <c r="T34" s="42"/>
      <c r="U34" s="43"/>
      <c r="V34" s="44"/>
    </row>
    <row r="35" ht="18.35" customHeight="1">
      <c r="A35" s="20">
        <v>1900</v>
      </c>
      <c r="B35" s="37">
        <v>7228864</v>
      </c>
      <c r="C35" s="38">
        <v>6370932</v>
      </c>
      <c r="D35" s="38">
        <v>0</v>
      </c>
      <c r="E35" s="39">
        <v>0.971</v>
      </c>
      <c r="F35" s="38">
        <f>SUM(B35:D35)/E35</f>
        <v>14005969.1040165</v>
      </c>
      <c r="G35" s="38">
        <f>F35-SUM(B35:D35)</f>
        <v>406173.1040165</v>
      </c>
      <c r="H35" s="38">
        <f>ABS(B35-C35)</f>
        <v>857932</v>
      </c>
      <c r="I35" s="40">
        <f>H35/SUM(B35:C35)</f>
        <v>0.06308418155684101</v>
      </c>
      <c r="J35" s="40">
        <f>I35/2</f>
        <v>0.0315420907784205</v>
      </c>
      <c r="K35" s="40">
        <f>B35/F35</f>
        <v>0.516127370145845</v>
      </c>
      <c r="L35" s="40">
        <f>C35/F35</f>
        <v>0.454872629854153</v>
      </c>
      <c r="M35" s="40">
        <f>D35/F35</f>
        <v>0</v>
      </c>
      <c r="N35" s="40">
        <v>0.737</v>
      </c>
      <c r="O35" s="40"/>
      <c r="P35" s="40">
        <f>K35*N35</f>
        <v>0.380385871797488</v>
      </c>
      <c r="Q35" s="40">
        <f>L35*N35</f>
        <v>0.335241128202511</v>
      </c>
      <c r="R35" t="s" s="41">
        <v>85</v>
      </c>
      <c r="S35" t="s" s="41">
        <v>83</v>
      </c>
      <c r="T35" s="42"/>
      <c r="U35" s="43"/>
      <c r="V35" s="44"/>
    </row>
    <row r="36" ht="18.35" customHeight="1">
      <c r="A36" s="20">
        <v>1896</v>
      </c>
      <c r="B36" s="37">
        <v>7111607</v>
      </c>
      <c r="C36" s="38">
        <v>6509052</v>
      </c>
      <c r="D36" s="38">
        <v>0</v>
      </c>
      <c r="E36" s="39">
        <v>0.977</v>
      </c>
      <c r="F36" s="38">
        <f>SUM(B36:D36)/E36</f>
        <v>13941309.1095189</v>
      </c>
      <c r="G36" s="38">
        <f>F36-SUM(B36:D36)</f>
        <v>320650.1095189</v>
      </c>
      <c r="H36" s="38">
        <f>ABS(B36-C36)</f>
        <v>602555</v>
      </c>
      <c r="I36" s="40">
        <f>H36/SUM(B36:C36)</f>
        <v>0.0442383147540805</v>
      </c>
      <c r="J36" s="40">
        <f>I36/2</f>
        <v>0.0221191573770403</v>
      </c>
      <c r="K36" s="40">
        <f>B36/F36</f>
        <v>0.51011041675737</v>
      </c>
      <c r="L36" s="40">
        <f>C36/F36</f>
        <v>0.466889583242633</v>
      </c>
      <c r="M36" s="40">
        <f>D36/F36</f>
        <v>0</v>
      </c>
      <c r="N36" s="40">
        <v>0.796</v>
      </c>
      <c r="O36" s="40"/>
      <c r="P36" s="40">
        <f>K36*N36</f>
        <v>0.406047891738867</v>
      </c>
      <c r="Q36" s="40">
        <f>L36*N36</f>
        <v>0.371644108261136</v>
      </c>
      <c r="R36" t="s" s="41">
        <v>85</v>
      </c>
      <c r="S36" t="s" s="41">
        <v>83</v>
      </c>
      <c r="T36" s="42"/>
      <c r="U36" s="43"/>
      <c r="V36" s="44"/>
    </row>
    <row r="37" ht="18.35" customHeight="1">
      <c r="A37" s="45">
        <v>1892</v>
      </c>
      <c r="B37" s="37">
        <v>5553898</v>
      </c>
      <c r="C37" s="38">
        <v>5190819</v>
      </c>
      <c r="D37" s="38">
        <v>1026595</v>
      </c>
      <c r="E37" s="39">
        <v>0.975</v>
      </c>
      <c r="F37" s="38">
        <f>SUM(B37:D37)/E37</f>
        <v>12073140.5128205</v>
      </c>
      <c r="G37" s="38">
        <f>F37-SUM(B37:D37)</f>
        <v>301828.5128205</v>
      </c>
      <c r="H37" s="38">
        <f>ABS(B37-C37)</f>
        <v>363079</v>
      </c>
      <c r="I37" s="40">
        <f>H37/SUM(B37:C37)</f>
        <v>0.0337913972047845</v>
      </c>
      <c r="J37" s="40">
        <f>I37/2</f>
        <v>0.0168956986023923</v>
      </c>
      <c r="K37" s="40">
        <f>B37/F37</f>
        <v>0.460020985766073</v>
      </c>
      <c r="L37" s="40">
        <f>C37/F37</f>
        <v>0.429947700392276</v>
      </c>
      <c r="M37" s="40">
        <f>D37/F37</f>
        <v>0.0850313138416517</v>
      </c>
      <c r="N37" s="40">
        <v>0.758</v>
      </c>
      <c r="O37" s="40"/>
      <c r="P37" s="40">
        <f>K37*N37</f>
        <v>0.348695907210683</v>
      </c>
      <c r="Q37" s="40">
        <f>L37*N37</f>
        <v>0.325900356897345</v>
      </c>
      <c r="R37" t="s" s="41">
        <v>86</v>
      </c>
      <c r="S37" t="s" s="41">
        <v>87</v>
      </c>
      <c r="T37" t="s" s="42">
        <v>88</v>
      </c>
      <c r="U37" s="43"/>
      <c r="V37" s="44"/>
    </row>
    <row r="38" ht="18.35" customHeight="1">
      <c r="A38" s="45">
        <v>1888</v>
      </c>
      <c r="B38" s="37">
        <v>5443892</v>
      </c>
      <c r="C38" s="38">
        <v>5534488</v>
      </c>
      <c r="D38" s="38">
        <v>0</v>
      </c>
      <c r="E38" s="39">
        <v>0.964</v>
      </c>
      <c r="F38" s="38">
        <f>SUM(B38:D38)/E38</f>
        <v>11388360.9958506</v>
      </c>
      <c r="G38" s="38">
        <f>F38-SUM(B38:D38)</f>
        <v>409980.9958506</v>
      </c>
      <c r="H38" s="38">
        <f>ABS(B38-C38)</f>
        <v>90596</v>
      </c>
      <c r="I38" s="40">
        <f>H38/SUM(B38:C38)</f>
        <v>0.00825221936205524</v>
      </c>
      <c r="J38" s="40">
        <f>I38/2</f>
        <v>0.00412610968102762</v>
      </c>
      <c r="K38" s="40">
        <f>B38/F38</f>
        <v>0.47802243026749</v>
      </c>
      <c r="L38" s="40">
        <f>C38/F38</f>
        <v>0.485977569732512</v>
      </c>
      <c r="M38" s="40">
        <f>D38/F38</f>
        <v>0</v>
      </c>
      <c r="N38" s="40">
        <v>0.805</v>
      </c>
      <c r="O38" s="40"/>
      <c r="P38" s="40">
        <f>K38*N38</f>
        <v>0.384808056365329</v>
      </c>
      <c r="Q38" s="40">
        <f>L38*N38</f>
        <v>0.391211943634672</v>
      </c>
      <c r="R38" t="s" s="41">
        <v>87</v>
      </c>
      <c r="S38" t="s" s="41">
        <v>86</v>
      </c>
      <c r="T38" s="42"/>
      <c r="U38" s="43"/>
      <c r="V38" s="44"/>
    </row>
    <row r="39" ht="18.35" customHeight="1">
      <c r="A39" s="45">
        <v>1884</v>
      </c>
      <c r="B39" s="37">
        <v>4914482</v>
      </c>
      <c r="C39" s="38">
        <v>4856903</v>
      </c>
      <c r="D39" s="38">
        <v>0</v>
      </c>
      <c r="E39" s="39">
        <v>0.972</v>
      </c>
      <c r="F39" s="38">
        <f>SUM(B39:D39)/E39</f>
        <v>10052865.2263374</v>
      </c>
      <c r="G39" s="38">
        <f>F39-SUM(B39:D39)</f>
        <v>281480.2263374</v>
      </c>
      <c r="H39" s="38">
        <f>ABS(B39-C39)</f>
        <v>57579</v>
      </c>
      <c r="I39" s="40">
        <f>H39/SUM(B39:C39)</f>
        <v>0.00589261399484311</v>
      </c>
      <c r="J39" s="40">
        <f>I39/2</f>
        <v>0.00294630699742156</v>
      </c>
      <c r="K39" s="40">
        <f>B39/F39</f>
        <v>0.488863810401496</v>
      </c>
      <c r="L39" s="40">
        <f>C39/F39</f>
        <v>0.483136189598509</v>
      </c>
      <c r="M39" s="40">
        <f>D39/F39</f>
        <v>0</v>
      </c>
      <c r="N39" s="40">
        <v>0.782</v>
      </c>
      <c r="O39" s="40"/>
      <c r="P39" s="40">
        <f>K39*N39</f>
        <v>0.38229149973397</v>
      </c>
      <c r="Q39" s="40">
        <f>L39*N39</f>
        <v>0.377812500266034</v>
      </c>
      <c r="R39" t="s" s="41">
        <v>86</v>
      </c>
      <c r="S39" t="s" s="41">
        <v>89</v>
      </c>
      <c r="T39" s="42"/>
      <c r="U39" s="43"/>
      <c r="V39" s="44"/>
    </row>
    <row r="40" ht="18.35" customHeight="1">
      <c r="A40" s="45">
        <v>1880</v>
      </c>
      <c r="B40" s="37">
        <v>4446158</v>
      </c>
      <c r="C40" s="38">
        <v>4444260</v>
      </c>
      <c r="D40" s="38">
        <v>0</v>
      </c>
      <c r="E40" s="39">
        <v>0.965</v>
      </c>
      <c r="F40" s="38">
        <f>SUM(B40:D40)/E40</f>
        <v>9212868.393782379</v>
      </c>
      <c r="G40" s="38">
        <f>F40-SUM(B40:D40)</f>
        <v>322450.39378238</v>
      </c>
      <c r="H40" s="38">
        <f>ABS(B40-C40)</f>
        <v>1898</v>
      </c>
      <c r="I40" s="40">
        <f>H40/SUM(B40:C40)</f>
        <v>0.000213488274679548</v>
      </c>
      <c r="J40" s="40">
        <f>I40/2</f>
        <v>0.000106744137339774</v>
      </c>
      <c r="K40" s="40">
        <f>B40/F40</f>
        <v>0.482603008092533</v>
      </c>
      <c r="L40" s="40">
        <f>C40/F40</f>
        <v>0.482396991907467</v>
      </c>
      <c r="M40" s="40">
        <f>D40/F40</f>
        <v>0</v>
      </c>
      <c r="N40" s="40">
        <v>0.805</v>
      </c>
      <c r="O40" s="40"/>
      <c r="P40" s="40">
        <f>K40*N40</f>
        <v>0.388495421514489</v>
      </c>
      <c r="Q40" s="40">
        <f>L40*N40</f>
        <v>0.388329578485511</v>
      </c>
      <c r="R40" t="s" s="41">
        <v>90</v>
      </c>
      <c r="S40" t="s" s="41">
        <v>91</v>
      </c>
      <c r="T40" s="42"/>
      <c r="U40" s="43"/>
      <c r="V40" s="44"/>
    </row>
    <row r="41" ht="18.35" customHeight="1">
      <c r="A41" s="45">
        <v>1876</v>
      </c>
      <c r="B41" s="37">
        <v>4034142</v>
      </c>
      <c r="C41" s="38">
        <v>4286808</v>
      </c>
      <c r="D41" s="38">
        <v>0</v>
      </c>
      <c r="E41" s="39">
        <v>0.988</v>
      </c>
      <c r="F41" s="38">
        <f>SUM(B41:D41)/E41</f>
        <v>8422014.17004049</v>
      </c>
      <c r="G41" s="38">
        <f>F41-SUM(B41:D41)</f>
        <v>101064.17004049</v>
      </c>
      <c r="H41" s="38">
        <f>ABS(B41-C41)</f>
        <v>252666</v>
      </c>
      <c r="I41" s="40">
        <f>H41/SUM(B41:C41)</f>
        <v>0.0303650424530853</v>
      </c>
      <c r="J41" s="40">
        <f>I41/2</f>
        <v>0.0151825212265427</v>
      </c>
      <c r="K41" s="40">
        <f>B41/F41</f>
        <v>0.478999669028176</v>
      </c>
      <c r="L41" s="40">
        <f>C41/F41</f>
        <v>0.509000330971824</v>
      </c>
      <c r="M41" s="40">
        <f>D41/F41</f>
        <v>0</v>
      </c>
      <c r="N41" s="40">
        <v>0.826</v>
      </c>
      <c r="O41" s="40"/>
      <c r="P41" s="40">
        <f>K41*N41</f>
        <v>0.395653726617273</v>
      </c>
      <c r="Q41" s="40">
        <f>L41*N41</f>
        <v>0.420434273382727</v>
      </c>
      <c r="R41" t="s" s="41">
        <v>92</v>
      </c>
      <c r="S41" t="s" s="41">
        <v>93</v>
      </c>
      <c r="T41" s="42"/>
      <c r="U41" s="43"/>
      <c r="V41" s="44"/>
    </row>
    <row r="42" ht="18.35" customHeight="1">
      <c r="A42" s="45">
        <v>1872</v>
      </c>
      <c r="B42" s="37">
        <v>3598468</v>
      </c>
      <c r="C42" s="38">
        <v>2835315</v>
      </c>
      <c r="D42" s="38">
        <v>0</v>
      </c>
      <c r="E42" s="39">
        <v>0.994</v>
      </c>
      <c r="F42" s="38">
        <f>SUM(B42:D42)/E42</f>
        <v>6472618.71227364</v>
      </c>
      <c r="G42" s="38">
        <f>F42-SUM(B42:D42)</f>
        <v>38835.71227364</v>
      </c>
      <c r="H42" s="38">
        <f>ABS(B42-C42)</f>
        <v>763153</v>
      </c>
      <c r="I42" s="40">
        <f>H42/SUM(B42:C42)</f>
        <v>0.118616527787773</v>
      </c>
      <c r="J42" s="40">
        <f>I42/2</f>
        <v>0.0593082638938865</v>
      </c>
      <c r="K42" s="40">
        <f>B42/F42</f>
        <v>0.555952414310523</v>
      </c>
      <c r="L42" s="40">
        <f>C42/F42</f>
        <v>0.438047585689477</v>
      </c>
      <c r="M42" s="40">
        <f>D42/F42</f>
        <v>0</v>
      </c>
      <c r="N42" s="40">
        <v>0.721</v>
      </c>
      <c r="O42" s="40"/>
      <c r="P42" s="40">
        <f>K42*N42</f>
        <v>0.400841690717887</v>
      </c>
      <c r="Q42" s="40">
        <f>L42*N42</f>
        <v>0.315832309282113</v>
      </c>
      <c r="R42" t="s" s="41">
        <v>94</v>
      </c>
      <c r="S42" t="s" s="41">
        <v>95</v>
      </c>
      <c r="T42" s="42"/>
      <c r="U42" s="43"/>
      <c r="V42" s="44"/>
    </row>
    <row r="43" ht="18.35" customHeight="1">
      <c r="A43" s="45">
        <v>1868</v>
      </c>
      <c r="B43" s="37">
        <v>3013650</v>
      </c>
      <c r="C43" s="38">
        <v>2708744</v>
      </c>
      <c r="D43" s="38">
        <v>0</v>
      </c>
      <c r="E43" s="39">
        <v>1</v>
      </c>
      <c r="F43" s="38">
        <f>SUM(B43:D43)/E43</f>
        <v>5722394</v>
      </c>
      <c r="G43" s="38">
        <f>F43-SUM(B43:D43)</f>
        <v>0</v>
      </c>
      <c r="H43" s="38">
        <f>ABS(B43-C43)</f>
        <v>304906</v>
      </c>
      <c r="I43" s="40">
        <f>H43/SUM(B43:C43)</f>
        <v>0.0532829441663751</v>
      </c>
      <c r="J43" s="40">
        <f>I43/2</f>
        <v>0.0266414720831876</v>
      </c>
      <c r="K43" s="40">
        <f>B43/F43</f>
        <v>0.526641472083188</v>
      </c>
      <c r="L43" s="40">
        <f>C43/F43</f>
        <v>0.473358527916812</v>
      </c>
      <c r="M43" s="40">
        <f>D43/F43</f>
        <v>0</v>
      </c>
      <c r="N43" s="40">
        <v>0.8090000000000001</v>
      </c>
      <c r="O43" s="40"/>
      <c r="P43" s="40">
        <f>K43*N43</f>
        <v>0.426052950915299</v>
      </c>
      <c r="Q43" s="40">
        <f>L43*N43</f>
        <v>0.382947049084701</v>
      </c>
      <c r="R43" t="s" s="41">
        <v>94</v>
      </c>
      <c r="S43" t="s" s="41">
        <v>96</v>
      </c>
      <c r="T43" s="42"/>
      <c r="U43" s="43"/>
      <c r="V43" s="44"/>
    </row>
    <row r="44" ht="18.35" customHeight="1">
      <c r="A44" s="45">
        <v>1864</v>
      </c>
      <c r="B44" s="37">
        <v>2218388</v>
      </c>
      <c r="C44" s="38">
        <v>1812807</v>
      </c>
      <c r="D44" s="38">
        <v>0</v>
      </c>
      <c r="E44" s="39">
        <v>1</v>
      </c>
      <c r="F44" s="38">
        <f>SUM(B44:D44)/E44</f>
        <v>4031195</v>
      </c>
      <c r="G44" s="38">
        <f>F44-SUM(B44:D44)</f>
        <v>0</v>
      </c>
      <c r="H44" s="38">
        <f>ABS(B44-C44)</f>
        <v>405581</v>
      </c>
      <c r="I44" s="40">
        <f>H44/SUM(B44:C44)</f>
        <v>0.100610612982007</v>
      </c>
      <c r="J44" s="40">
        <f>I44/2</f>
        <v>0.0503053064910035</v>
      </c>
      <c r="K44" s="40">
        <f>B44/F44</f>
        <v>0.550305306491003</v>
      </c>
      <c r="L44" s="40">
        <f>C44/F44</f>
        <v>0.449694693508997</v>
      </c>
      <c r="M44" s="40">
        <f>D44/F44</f>
        <v>0</v>
      </c>
      <c r="N44" s="40">
        <v>0.763</v>
      </c>
      <c r="O44" s="40"/>
      <c r="P44" s="40">
        <f>K44*N44</f>
        <v>0.419882948852635</v>
      </c>
      <c r="Q44" s="40">
        <f>L44*N44</f>
        <v>0.343117051147365</v>
      </c>
      <c r="R44" t="s" s="41">
        <v>97</v>
      </c>
      <c r="S44" t="s" s="41">
        <v>98</v>
      </c>
      <c r="T44" s="42"/>
      <c r="U44" s="43"/>
      <c r="V44" s="44"/>
    </row>
    <row r="45" ht="18.35" customHeight="1">
      <c r="A45" s="45">
        <v>1860</v>
      </c>
      <c r="B45" s="37">
        <v>1865908</v>
      </c>
      <c r="C45" s="38">
        <v>848019</v>
      </c>
      <c r="D45" s="38">
        <v>590901</v>
      </c>
      <c r="E45" s="39">
        <v>0.705</v>
      </c>
      <c r="F45" s="38">
        <f>SUM(B45:D45)/E45</f>
        <v>4687699.29078014</v>
      </c>
      <c r="G45" s="38">
        <f>F45-SUM(B45:D45)</f>
        <v>1382871.29078014</v>
      </c>
      <c r="H45" s="38">
        <f>ABS(B45-C45)</f>
        <v>1017889</v>
      </c>
      <c r="I45" s="40">
        <f>H45/SUM(B45:C45)</f>
        <v>0.37506130415446</v>
      </c>
      <c r="J45" s="40">
        <f>I45/2</f>
        <v>0.18753065207723</v>
      </c>
      <c r="K45" s="40">
        <f>B45/F45</f>
        <v>0.398043450370186</v>
      </c>
      <c r="L45" s="40">
        <f>C45/F45</f>
        <v>0.180903028841441</v>
      </c>
      <c r="M45" s="40">
        <f>D45/F45</f>
        <v>0.126053520788374</v>
      </c>
      <c r="N45" s="40">
        <v>0.8179999999999999</v>
      </c>
      <c r="O45" s="40"/>
      <c r="P45" s="40">
        <f>K45*N45</f>
        <v>0.325599542402812</v>
      </c>
      <c r="Q45" s="40">
        <f>L45*N45</f>
        <v>0.147978677592299</v>
      </c>
      <c r="R45" t="s" s="41">
        <v>97</v>
      </c>
      <c r="S45" t="s" s="41">
        <v>99</v>
      </c>
      <c r="T45" t="s" s="42">
        <v>100</v>
      </c>
      <c r="U45" s="43"/>
      <c r="V45" s="44"/>
    </row>
    <row r="46" ht="18.35" customHeight="1">
      <c r="A46" s="45">
        <v>1856</v>
      </c>
      <c r="B46" s="37">
        <v>1836072</v>
      </c>
      <c r="C46" s="38">
        <v>1342345</v>
      </c>
      <c r="D46" s="38">
        <v>873053</v>
      </c>
      <c r="E46" s="39">
        <v>1</v>
      </c>
      <c r="F46" s="38">
        <f>SUM(B46:D46)/E46</f>
        <v>4051470</v>
      </c>
      <c r="G46" s="38">
        <f>F46-SUM(B46:D46)</f>
        <v>0</v>
      </c>
      <c r="H46" s="38">
        <f>ABS(B46-C46)</f>
        <v>493727</v>
      </c>
      <c r="I46" s="40">
        <f>H46/SUM(B46:C46)</f>
        <v>0.155337389650257</v>
      </c>
      <c r="J46" s="40">
        <f>I46/2</f>
        <v>0.0776686948251285</v>
      </c>
      <c r="K46" s="40">
        <f>B46/F46</f>
        <v>0.453186621152322</v>
      </c>
      <c r="L46" s="40">
        <f>C46/F46</f>
        <v>0.331322951916218</v>
      </c>
      <c r="M46" s="40">
        <f>D46/F46</f>
        <v>0.215490426931459</v>
      </c>
      <c r="N46" s="40">
        <v>0.794</v>
      </c>
      <c r="O46" s="40"/>
      <c r="P46" s="40">
        <f>K46*N46</f>
        <v>0.359830177194944</v>
      </c>
      <c r="Q46" s="40">
        <f>L46*N46</f>
        <v>0.263070423821477</v>
      </c>
      <c r="R46" t="s" s="41">
        <v>101</v>
      </c>
      <c r="S46" t="s" s="41">
        <v>102</v>
      </c>
      <c r="T46" t="s" s="42">
        <v>103</v>
      </c>
      <c r="U46" s="43"/>
      <c r="V46" s="44"/>
    </row>
    <row r="47" ht="18.35" customHeight="1">
      <c r="A47" s="45">
        <v>1852</v>
      </c>
      <c r="B47" s="37">
        <v>1607510</v>
      </c>
      <c r="C47" s="38">
        <v>1386942</v>
      </c>
      <c r="D47" s="38">
        <v>0</v>
      </c>
      <c r="E47" s="39">
        <v>0.947</v>
      </c>
      <c r="F47" s="38">
        <f>SUM(B47:D47)/E47</f>
        <v>3162040.12671595</v>
      </c>
      <c r="G47" s="38">
        <f>F47-SUM(B47:D47)</f>
        <v>167588.12671595</v>
      </c>
      <c r="H47" s="38">
        <f>ABS(B47-C47)</f>
        <v>220568</v>
      </c>
      <c r="I47" s="40">
        <f>H47/SUM(B47:C47)</f>
        <v>0.07365888650076879</v>
      </c>
      <c r="J47" s="40">
        <f>I47/2</f>
        <v>0.0368294432503844</v>
      </c>
      <c r="K47" s="40">
        <f>B47/F47</f>
        <v>0.508377482758113</v>
      </c>
      <c r="L47" s="40">
        <f>C47/F47</f>
        <v>0.438622517241885</v>
      </c>
      <c r="M47" s="40">
        <f>D47/F47</f>
        <v>0</v>
      </c>
      <c r="N47" s="40">
        <v>0.695</v>
      </c>
      <c r="O47" s="40"/>
      <c r="P47" s="40">
        <f>K47*N47</f>
        <v>0.353322350516889</v>
      </c>
      <c r="Q47" s="40">
        <f>L47*N47</f>
        <v>0.30484264948311</v>
      </c>
      <c r="R47" t="s" s="41">
        <v>104</v>
      </c>
      <c r="S47" t="s" s="41">
        <v>105</v>
      </c>
      <c r="T47" s="42"/>
      <c r="U47" s="43"/>
      <c r="V47" s="44"/>
    </row>
    <row r="48" ht="18.35" customHeight="1">
      <c r="A48" s="45">
        <v>1848</v>
      </c>
      <c r="B48" s="37">
        <v>1361393</v>
      </c>
      <c r="C48" s="38">
        <v>1223460</v>
      </c>
      <c r="D48" s="38">
        <v>0</v>
      </c>
      <c r="E48" s="39">
        <v>0.898</v>
      </c>
      <c r="F48" s="38">
        <f>SUM(B48:D48)/E48</f>
        <v>2878455.45657016</v>
      </c>
      <c r="G48" s="38">
        <f>F48-SUM(B48:D48)</f>
        <v>293602.45657016</v>
      </c>
      <c r="H48" s="38">
        <f>ABS(B48-C48)</f>
        <v>137933</v>
      </c>
      <c r="I48" s="40">
        <f>H48/SUM(B48:C48)</f>
        <v>0.0533620287111105</v>
      </c>
      <c r="J48" s="40">
        <f>I48/2</f>
        <v>0.0266810143555553</v>
      </c>
      <c r="K48" s="40">
        <f>B48/F48</f>
        <v>0.472959550891288</v>
      </c>
      <c r="L48" s="40">
        <f>C48/F48</f>
        <v>0.425040449108711</v>
      </c>
      <c r="M48" s="40">
        <f>D48/F48</f>
        <v>0</v>
      </c>
      <c r="N48" s="40">
        <v>0.728</v>
      </c>
      <c r="O48" s="40"/>
      <c r="P48" s="40">
        <f>K48*N48</f>
        <v>0.344314553048858</v>
      </c>
      <c r="Q48" s="40">
        <f>L48*N48</f>
        <v>0.309429446951142</v>
      </c>
      <c r="R48" t="s" s="41">
        <v>106</v>
      </c>
      <c r="S48" t="s" s="41">
        <v>107</v>
      </c>
      <c r="T48" s="42"/>
      <c r="U48" s="43"/>
      <c r="V48" s="44"/>
    </row>
    <row r="49" ht="18.35" customHeight="1">
      <c r="A49" s="45">
        <v>1844</v>
      </c>
      <c r="B49" s="37">
        <v>1339494</v>
      </c>
      <c r="C49" s="38">
        <v>1300004</v>
      </c>
      <c r="D49" s="38">
        <v>0</v>
      </c>
      <c r="E49" s="39">
        <v>0.976</v>
      </c>
      <c r="F49" s="38">
        <f>SUM(B49:D49)/E49</f>
        <v>2704403.68852459</v>
      </c>
      <c r="G49" s="38">
        <f>F49-SUM(B49:D49)</f>
        <v>64905.68852459</v>
      </c>
      <c r="H49" s="38">
        <f>ABS(B49-C49)</f>
        <v>39490</v>
      </c>
      <c r="I49" s="40">
        <f>H49/SUM(B49:C49)</f>
        <v>0.0149611782240411</v>
      </c>
      <c r="J49" s="40">
        <f>I49/2</f>
        <v>0.00748058911202055</v>
      </c>
      <c r="K49" s="40">
        <f>B49/F49</f>
        <v>0.495301054973332</v>
      </c>
      <c r="L49" s="40">
        <f>C49/F49</f>
        <v>0.480698945026668</v>
      </c>
      <c r="M49" s="40">
        <f>D49/F49</f>
        <v>0</v>
      </c>
      <c r="N49" s="40">
        <v>0.792</v>
      </c>
      <c r="O49" s="40"/>
      <c r="P49" s="40">
        <f>K49*N49</f>
        <v>0.392278435538879</v>
      </c>
      <c r="Q49" s="40">
        <f>L49*N49</f>
        <v>0.380713564461121</v>
      </c>
      <c r="R49" t="s" s="41">
        <v>108</v>
      </c>
      <c r="S49" t="s" s="41">
        <v>109</v>
      </c>
      <c r="T49" s="42"/>
      <c r="U49" s="43"/>
      <c r="V49" s="44"/>
    </row>
    <row r="50" ht="18.35" customHeight="1">
      <c r="A50" s="45">
        <v>1840</v>
      </c>
      <c r="B50" s="37">
        <v>1275390</v>
      </c>
      <c r="C50" s="38">
        <v>1128854</v>
      </c>
      <c r="D50" s="38">
        <v>0</v>
      </c>
      <c r="E50" s="39">
        <v>0.997</v>
      </c>
      <c r="F50" s="38">
        <f>SUM(B50:D50)/E50</f>
        <v>2411478.43530592</v>
      </c>
      <c r="G50" s="38">
        <f>F50-SUM(B50:D50)</f>
        <v>7234.43530592</v>
      </c>
      <c r="H50" s="38">
        <f>ABS(B50-C50)</f>
        <v>146536</v>
      </c>
      <c r="I50" s="40">
        <f>H50/SUM(B50:C50)</f>
        <v>0.0609488887151221</v>
      </c>
      <c r="J50" s="40">
        <f>I50/2</f>
        <v>0.0304744443575611</v>
      </c>
      <c r="K50" s="40">
        <f>B50/F50</f>
        <v>0.528883021024488</v>
      </c>
      <c r="L50" s="40">
        <f>C50/F50</f>
        <v>0.468116978975511</v>
      </c>
      <c r="M50" s="40">
        <f>D50/F50</f>
        <v>0</v>
      </c>
      <c r="N50" s="40">
        <v>0.803</v>
      </c>
      <c r="O50" s="40"/>
      <c r="P50" s="40">
        <f>K50*N50</f>
        <v>0.424693065882664</v>
      </c>
      <c r="Q50" s="40">
        <f>L50*N50</f>
        <v>0.375897934117335</v>
      </c>
      <c r="R50" t="s" s="41">
        <v>110</v>
      </c>
      <c r="S50" t="s" s="41">
        <v>111</v>
      </c>
      <c r="T50" s="42"/>
      <c r="U50" s="43"/>
      <c r="V50" s="44"/>
    </row>
    <row r="51" ht="18.35" customHeight="1">
      <c r="A51" s="45">
        <v>1836</v>
      </c>
      <c r="B51" s="37">
        <v>763291</v>
      </c>
      <c r="C51" s="38">
        <v>549907</v>
      </c>
      <c r="D51" s="38">
        <v>146107</v>
      </c>
      <c r="E51" s="39">
        <v>0.971</v>
      </c>
      <c r="F51" s="38">
        <f>SUM(B51:D51)/E51</f>
        <v>1502888.77445932</v>
      </c>
      <c r="G51" s="38">
        <f>F51-SUM(B51:D51)</f>
        <v>43583.77445932</v>
      </c>
      <c r="H51" s="38">
        <f>ABS(B51-C51)</f>
        <v>213384</v>
      </c>
      <c r="I51" s="40">
        <f>H51/SUM(B51:C51)</f>
        <v>0.162491870989752</v>
      </c>
      <c r="J51" s="40">
        <f>I51/2</f>
        <v>0.08124593549487601</v>
      </c>
      <c r="K51" s="40">
        <f>B51/F51</f>
        <v>0.507882561219211</v>
      </c>
      <c r="L51" s="40">
        <f>C51/F51</f>
        <v>0.365899998286856</v>
      </c>
      <c r="M51" s="40">
        <f>D51/F51</f>
        <v>0.0972174404939338</v>
      </c>
      <c r="N51" s="40">
        <v>0.5649999999999999</v>
      </c>
      <c r="O51" s="40"/>
      <c r="P51" s="40">
        <f>K51*N51</f>
        <v>0.286953647088854</v>
      </c>
      <c r="Q51" s="40">
        <f>L51*N51</f>
        <v>0.206733499032074</v>
      </c>
      <c r="R51" t="s" s="41">
        <v>111</v>
      </c>
      <c r="S51" t="s" s="41">
        <v>110</v>
      </c>
      <c r="T51" t="s" s="42">
        <v>112</v>
      </c>
      <c r="U51" s="43"/>
      <c r="V51" s="44"/>
    </row>
    <row r="52" ht="18.35" customHeight="1">
      <c r="A52" s="45">
        <v>1832</v>
      </c>
      <c r="B52" s="37">
        <v>701780</v>
      </c>
      <c r="C52" s="38">
        <v>484205</v>
      </c>
      <c r="D52" s="38">
        <v>100715</v>
      </c>
      <c r="E52" s="39">
        <v>0.994</v>
      </c>
      <c r="F52" s="38">
        <f>SUM(B52:D52)/E52</f>
        <v>1294466.80080483</v>
      </c>
      <c r="G52" s="38">
        <f>F52-SUM(B52:D52)</f>
        <v>7766.80080483</v>
      </c>
      <c r="H52" s="38">
        <f>ABS(B52-C52)</f>
        <v>217575</v>
      </c>
      <c r="I52" s="40">
        <f>H52/SUM(B52:C52)</f>
        <v>0.183455102720523</v>
      </c>
      <c r="J52" s="40">
        <f>I52/2</f>
        <v>0.09172755136026151</v>
      </c>
      <c r="K52" s="40">
        <f>B52/F52</f>
        <v>0.54213827621046</v>
      </c>
      <c r="L52" s="40">
        <f>C52/F52</f>
        <v>0.374057488147975</v>
      </c>
      <c r="M52" s="40">
        <f>D52/F52</f>
        <v>0.07780423564156359</v>
      </c>
      <c r="N52" s="40">
        <v>0.57</v>
      </c>
      <c r="O52" s="40"/>
      <c r="P52" s="40">
        <f>K52*N52</f>
        <v>0.309018817439962</v>
      </c>
      <c r="Q52" s="40">
        <f>L52*N52</f>
        <v>0.213212768244346</v>
      </c>
      <c r="R52" t="s" s="41">
        <v>113</v>
      </c>
      <c r="S52" t="s" s="41">
        <v>109</v>
      </c>
      <c r="T52" t="s" s="42">
        <v>114</v>
      </c>
      <c r="U52" s="43"/>
      <c r="V52" s="44"/>
    </row>
    <row r="53" ht="18.35" customHeight="1">
      <c r="A53" s="45">
        <v>1828</v>
      </c>
      <c r="B53" s="37">
        <v>642553</v>
      </c>
      <c r="C53" s="38">
        <v>500897</v>
      </c>
      <c r="D53" s="38">
        <v>0</v>
      </c>
      <c r="E53" s="39">
        <v>0.996</v>
      </c>
      <c r="F53" s="38">
        <f>SUM(B53:D53)/E53</f>
        <v>1148042.1686747</v>
      </c>
      <c r="G53" s="38">
        <f>F53-SUM(B53:D53)</f>
        <v>4592.1686747</v>
      </c>
      <c r="H53" s="38">
        <f>ABS(B53-C53)</f>
        <v>141656</v>
      </c>
      <c r="I53" s="40">
        <f>H53/SUM(B53:C53)</f>
        <v>0.123884734793826</v>
      </c>
      <c r="J53" s="40">
        <f>I53/2</f>
        <v>0.061942367396913</v>
      </c>
      <c r="K53" s="40">
        <f>B53/F53</f>
        <v>0.559694597927325</v>
      </c>
      <c r="L53" s="40">
        <f>C53/F53</f>
        <v>0.436305402072674</v>
      </c>
      <c r="M53" s="40">
        <f>D53/F53</f>
        <v>0</v>
      </c>
      <c r="N53" s="40">
        <v>0.573</v>
      </c>
      <c r="O53" s="40"/>
      <c r="P53" s="40">
        <f>K53*N53</f>
        <v>0.320705004612357</v>
      </c>
      <c r="Q53" s="40">
        <f>L53*N53</f>
        <v>0.250002995387642</v>
      </c>
      <c r="R53" t="s" s="41">
        <v>113</v>
      </c>
      <c r="S53" t="s" s="41">
        <v>115</v>
      </c>
      <c r="T53" s="42"/>
      <c r="U53" s="43"/>
      <c r="V53" s="44"/>
    </row>
    <row r="54" ht="18.4" customHeight="1">
      <c r="A54" s="46">
        <v>1824</v>
      </c>
      <c r="B54" s="47">
        <v>113122</v>
      </c>
      <c r="C54" s="48">
        <v>151271</v>
      </c>
      <c r="D54" s="48">
        <v>40856</v>
      </c>
      <c r="E54" s="49">
        <v>0.835</v>
      </c>
      <c r="F54" s="38">
        <f>SUM(B54:D54)/E54</f>
        <v>365567.664670659</v>
      </c>
      <c r="G54" s="48">
        <f>F54-SUM(B54:D54)</f>
        <v>60318.664670659</v>
      </c>
      <c r="H54" s="48">
        <f>ABS(B54-C54)</f>
        <v>38149</v>
      </c>
      <c r="I54" s="50">
        <f>H54/SUM(B54:C54)</f>
        <v>0.144288994035394</v>
      </c>
      <c r="J54" s="50">
        <f>I54/2</f>
        <v>0.072144497017697</v>
      </c>
      <c r="K54" s="50">
        <f>B54/F54</f>
        <v>0.309442029294117</v>
      </c>
      <c r="L54" s="50">
        <f>C54/F54</f>
        <v>0.413797539058277</v>
      </c>
      <c r="M54" s="50">
        <f>D54/F54</f>
        <v>0.111760431647606</v>
      </c>
      <c r="N54" s="50">
        <v>0.269</v>
      </c>
      <c r="O54" s="50"/>
      <c r="P54" s="50">
        <f>K54*N54</f>
        <v>0.0832399058801175</v>
      </c>
      <c r="Q54" s="50">
        <f>L54*N54</f>
        <v>0.111311538006677</v>
      </c>
      <c r="R54" t="s" s="51">
        <v>115</v>
      </c>
      <c r="S54" t="s" s="51">
        <v>113</v>
      </c>
      <c r="T54" t="s" s="52">
        <v>116</v>
      </c>
      <c r="U54" s="53"/>
      <c r="V54" s="54"/>
    </row>
  </sheetData>
  <mergeCells count="1">
    <mergeCell ref="A1:V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