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Phát hiện MTB\"/>
    </mc:Choice>
  </mc:AlternateContent>
  <xr:revisionPtr revIDLastSave="0" documentId="13_ncr:1_{E57E9033-D03B-428E-9895-20CB97F13E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TB MAILLING" sheetId="16" r:id="rId1"/>
    <sheet name="Hiệu xuất MTB" sheetId="25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6" l="1"/>
  <c r="P23" i="16"/>
  <c r="R23" i="16" s="1"/>
  <c r="R22" i="16"/>
  <c r="Q22" i="16"/>
  <c r="P22" i="16"/>
  <c r="Q21" i="16"/>
  <c r="P21" i="16"/>
  <c r="R21" i="16" s="1"/>
  <c r="Q20" i="16"/>
  <c r="P20" i="16"/>
  <c r="R20" i="16" s="1"/>
  <c r="Q19" i="16"/>
  <c r="P19" i="16"/>
  <c r="R19" i="16" s="1"/>
  <c r="R18" i="16"/>
  <c r="Q18" i="16"/>
  <c r="P18" i="16"/>
  <c r="Q17" i="16"/>
  <c r="P17" i="16"/>
  <c r="R17" i="16" s="1"/>
  <c r="Q16" i="16"/>
  <c r="P16" i="16"/>
  <c r="R16" i="16" s="1"/>
  <c r="Q15" i="16"/>
  <c r="P15" i="16"/>
  <c r="R15" i="16" s="1"/>
  <c r="R14" i="16"/>
  <c r="Q14" i="16"/>
  <c r="P14" i="16"/>
  <c r="Q13" i="16"/>
  <c r="P13" i="16"/>
  <c r="R13" i="16" s="1"/>
  <c r="Q12" i="16"/>
  <c r="P12" i="16"/>
  <c r="R12" i="16" s="1"/>
  <c r="Q11" i="16"/>
  <c r="P11" i="16"/>
  <c r="R11" i="16" s="1"/>
  <c r="R10" i="16"/>
  <c r="Q10" i="16"/>
  <c r="P10" i="16"/>
  <c r="Q9" i="16"/>
  <c r="P9" i="16"/>
  <c r="R9" i="16" s="1"/>
  <c r="Q8" i="16"/>
  <c r="P8" i="16"/>
  <c r="R8" i="16" s="1"/>
  <c r="Q7" i="16"/>
  <c r="P7" i="16"/>
  <c r="R7" i="16" s="1"/>
  <c r="R6" i="16"/>
  <c r="Q6" i="16"/>
  <c r="P6" i="16"/>
  <c r="Q5" i="16"/>
  <c r="P5" i="16"/>
  <c r="R5" i="16" s="1"/>
  <c r="Q4" i="16"/>
  <c r="P4" i="16"/>
  <c r="R4" i="16" s="1"/>
  <c r="Q3" i="16"/>
  <c r="P3" i="16"/>
  <c r="D58" i="25"/>
  <c r="D59" i="25"/>
  <c r="D60" i="25"/>
  <c r="D61" i="25"/>
  <c r="D62" i="25"/>
  <c r="D63" i="25"/>
  <c r="D64" i="25"/>
  <c r="D57" i="25"/>
  <c r="C57" i="25"/>
  <c r="C58" i="25"/>
  <c r="C59" i="25"/>
  <c r="C60" i="25"/>
  <c r="C61" i="25"/>
  <c r="C62" i="25"/>
  <c r="C63" i="25"/>
  <c r="C64" i="25"/>
  <c r="C44" i="25"/>
  <c r="D45" i="25"/>
  <c r="D46" i="25"/>
  <c r="D47" i="25"/>
  <c r="D48" i="25"/>
  <c r="D49" i="25"/>
  <c r="D50" i="25"/>
  <c r="D51" i="25"/>
  <c r="D44" i="25"/>
  <c r="C45" i="25"/>
  <c r="C46" i="25"/>
  <c r="C47" i="25"/>
  <c r="C48" i="25"/>
  <c r="C49" i="25"/>
  <c r="C50" i="25"/>
  <c r="C51" i="25"/>
  <c r="R3" i="16" l="1"/>
  <c r="U4" i="25"/>
  <c r="V4" i="25"/>
  <c r="U3" i="16" s="1"/>
  <c r="Y5" i="25" l="1"/>
  <c r="Z5" i="25"/>
  <c r="AA5" i="25"/>
  <c r="AB5" i="25"/>
  <c r="AK5" i="25" s="1"/>
  <c r="AC5" i="25"/>
  <c r="AG5" i="25"/>
  <c r="Y6" i="25"/>
  <c r="Z6" i="25"/>
  <c r="AA6" i="25"/>
  <c r="AJ6" i="25" s="1"/>
  <c r="AB6" i="25"/>
  <c r="AC6" i="25"/>
  <c r="AG6" i="25"/>
  <c r="Y7" i="25"/>
  <c r="Z7" i="25"/>
  <c r="AI7" i="25" s="1"/>
  <c r="AA7" i="25"/>
  <c r="AB7" i="25"/>
  <c r="AC7" i="25"/>
  <c r="AG7" i="25"/>
  <c r="Y8" i="25"/>
  <c r="AH8" i="25" s="1"/>
  <c r="Z8" i="25"/>
  <c r="AA8" i="25"/>
  <c r="AB8" i="25"/>
  <c r="AC8" i="25"/>
  <c r="AL8" i="25" s="1"/>
  <c r="AG8" i="25"/>
  <c r="AP8" i="25" s="1"/>
  <c r="Y9" i="25"/>
  <c r="Z9" i="25"/>
  <c r="AA9" i="25"/>
  <c r="AB9" i="25"/>
  <c r="AK9" i="25" s="1"/>
  <c r="AC9" i="25"/>
  <c r="AG9" i="25"/>
  <c r="Y10" i="25"/>
  <c r="Z10" i="25"/>
  <c r="AA10" i="25"/>
  <c r="AJ10" i="25" s="1"/>
  <c r="AB10" i="25"/>
  <c r="AC10" i="25"/>
  <c r="AG10" i="25"/>
  <c r="Y11" i="25"/>
  <c r="Z11" i="25"/>
  <c r="AI11" i="25" s="1"/>
  <c r="AA11" i="25"/>
  <c r="AB11" i="25"/>
  <c r="AC11" i="25"/>
  <c r="AG11" i="25"/>
  <c r="Y12" i="25"/>
  <c r="AH12" i="25" s="1"/>
  <c r="Z12" i="25"/>
  <c r="AA12" i="25"/>
  <c r="AB12" i="25"/>
  <c r="AC12" i="25"/>
  <c r="AL12" i="25" s="1"/>
  <c r="AF12" i="25"/>
  <c r="AG12" i="25"/>
  <c r="AP12" i="25" s="1"/>
  <c r="Y13" i="25"/>
  <c r="Z13" i="25"/>
  <c r="AA13" i="25"/>
  <c r="AB13" i="25"/>
  <c r="AK13" i="25" s="1"/>
  <c r="AC13" i="25"/>
  <c r="AF13" i="25"/>
  <c r="AO13" i="25" s="1"/>
  <c r="AG13" i="25"/>
  <c r="Y14" i="25"/>
  <c r="Z14" i="25"/>
  <c r="AA14" i="25"/>
  <c r="AJ14" i="25" s="1"/>
  <c r="AB14" i="25"/>
  <c r="AC14" i="25"/>
  <c r="AG14" i="25"/>
  <c r="Y15" i="25"/>
  <c r="Z15" i="25"/>
  <c r="AI15" i="25" s="1"/>
  <c r="AA15" i="25"/>
  <c r="AB15" i="25"/>
  <c r="AC15" i="25"/>
  <c r="AG15" i="25"/>
  <c r="Y16" i="25"/>
  <c r="AH16" i="25" s="1"/>
  <c r="Z16" i="25"/>
  <c r="AA16" i="25"/>
  <c r="AB16" i="25"/>
  <c r="AC16" i="25"/>
  <c r="AL16" i="25" s="1"/>
  <c r="AG16" i="25"/>
  <c r="AP16" i="25" s="1"/>
  <c r="Y17" i="25"/>
  <c r="Z17" i="25"/>
  <c r="AA17" i="25"/>
  <c r="AB17" i="25"/>
  <c r="AK17" i="25" s="1"/>
  <c r="AC17" i="25"/>
  <c r="AG17" i="25"/>
  <c r="Y18" i="25"/>
  <c r="Z18" i="25"/>
  <c r="AA18" i="25"/>
  <c r="AJ18" i="25" s="1"/>
  <c r="AB18" i="25"/>
  <c r="AC18" i="25"/>
  <c r="AG18" i="25"/>
  <c r="Y19" i="25"/>
  <c r="Z19" i="25"/>
  <c r="AI19" i="25" s="1"/>
  <c r="AA19" i="25"/>
  <c r="AB19" i="25"/>
  <c r="AC19" i="25"/>
  <c r="AG19" i="25"/>
  <c r="Y20" i="25"/>
  <c r="AH20" i="25" s="1"/>
  <c r="Z20" i="25"/>
  <c r="AA20" i="25"/>
  <c r="AB20" i="25"/>
  <c r="AC20" i="25"/>
  <c r="AL20" i="25" s="1"/>
  <c r="AF20" i="25"/>
  <c r="AO20" i="25" s="1"/>
  <c r="AG20" i="25"/>
  <c r="AP20" i="25" s="1"/>
  <c r="Y21" i="25"/>
  <c r="Z21" i="25"/>
  <c r="AA21" i="25"/>
  <c r="AB21" i="25"/>
  <c r="AK21" i="25" s="1"/>
  <c r="AC21" i="25"/>
  <c r="AF21" i="25"/>
  <c r="AO21" i="25" s="1"/>
  <c r="AG21" i="25"/>
  <c r="Y22" i="25"/>
  <c r="Z22" i="25"/>
  <c r="AA22" i="25"/>
  <c r="AJ22" i="25" s="1"/>
  <c r="AB22" i="25"/>
  <c r="AC22" i="25"/>
  <c r="AG22" i="25"/>
  <c r="Y23" i="25"/>
  <c r="Z23" i="25"/>
  <c r="AI23" i="25" s="1"/>
  <c r="AA23" i="25"/>
  <c r="AB23" i="25"/>
  <c r="AC23" i="25"/>
  <c r="AG23" i="25"/>
  <c r="Y24" i="25"/>
  <c r="AH24" i="25" s="1"/>
  <c r="Z24" i="25"/>
  <c r="AA24" i="25"/>
  <c r="AB24" i="25"/>
  <c r="AC24" i="25"/>
  <c r="AL24" i="25" s="1"/>
  <c r="AG24" i="25"/>
  <c r="AP24" i="25" s="1"/>
  <c r="Z4" i="25"/>
  <c r="AA4" i="25"/>
  <c r="AB4" i="25"/>
  <c r="AK4" i="25" s="1"/>
  <c r="AC4" i="25"/>
  <c r="AL4" i="25" s="1"/>
  <c r="AG4" i="25"/>
  <c r="AP4" i="25" s="1"/>
  <c r="Y4" i="25"/>
  <c r="AH5" i="25"/>
  <c r="AI5" i="25"/>
  <c r="AJ5" i="25"/>
  <c r="AL5" i="25"/>
  <c r="AP5" i="25"/>
  <c r="AH6" i="25"/>
  <c r="AI6" i="25"/>
  <c r="AK6" i="25"/>
  <c r="AL6" i="25"/>
  <c r="AP6" i="25"/>
  <c r="AH7" i="25"/>
  <c r="AJ7" i="25"/>
  <c r="AK7" i="25"/>
  <c r="AL7" i="25"/>
  <c r="AP7" i="25"/>
  <c r="AI8" i="25"/>
  <c r="AJ8" i="25"/>
  <c r="AK8" i="25"/>
  <c r="AH9" i="25"/>
  <c r="AI9" i="25"/>
  <c r="AJ9" i="25"/>
  <c r="AL9" i="25"/>
  <c r="AP9" i="25"/>
  <c r="AH10" i="25"/>
  <c r="AI10" i="25"/>
  <c r="AK10" i="25"/>
  <c r="AL10" i="25"/>
  <c r="AP10" i="25"/>
  <c r="AH11" i="25"/>
  <c r="AJ11" i="25"/>
  <c r="AK11" i="25"/>
  <c r="AL11" i="25"/>
  <c r="AP11" i="25"/>
  <c r="AI12" i="25"/>
  <c r="AJ12" i="25"/>
  <c r="AK12" i="25"/>
  <c r="AO12" i="25"/>
  <c r="AH13" i="25"/>
  <c r="AI13" i="25"/>
  <c r="AJ13" i="25"/>
  <c r="AL13" i="25"/>
  <c r="AP13" i="25"/>
  <c r="AH14" i="25"/>
  <c r="AI14" i="25"/>
  <c r="AK14" i="25"/>
  <c r="AL14" i="25"/>
  <c r="AP14" i="25"/>
  <c r="AH15" i="25"/>
  <c r="AJ15" i="25"/>
  <c r="AK15" i="25"/>
  <c r="AL15" i="25"/>
  <c r="AP15" i="25"/>
  <c r="AI16" i="25"/>
  <c r="AJ16" i="25"/>
  <c r="AK16" i="25"/>
  <c r="AH17" i="25"/>
  <c r="AI17" i="25"/>
  <c r="AJ17" i="25"/>
  <c r="AL17" i="25"/>
  <c r="AP17" i="25"/>
  <c r="AH18" i="25"/>
  <c r="AI18" i="25"/>
  <c r="AK18" i="25"/>
  <c r="AL18" i="25"/>
  <c r="AP18" i="25"/>
  <c r="AH19" i="25"/>
  <c r="AJ19" i="25"/>
  <c r="AK19" i="25"/>
  <c r="AL19" i="25"/>
  <c r="AP19" i="25"/>
  <c r="AI20" i="25"/>
  <c r="AJ20" i="25"/>
  <c r="AK20" i="25"/>
  <c r="AH21" i="25"/>
  <c r="AI21" i="25"/>
  <c r="AJ21" i="25"/>
  <c r="AL21" i="25"/>
  <c r="AP21" i="25"/>
  <c r="AH22" i="25"/>
  <c r="AI22" i="25"/>
  <c r="AK22" i="25"/>
  <c r="AL22" i="25"/>
  <c r="AP22" i="25"/>
  <c r="AH23" i="25"/>
  <c r="AJ23" i="25"/>
  <c r="AK23" i="25"/>
  <c r="AL23" i="25"/>
  <c r="AP23" i="25"/>
  <c r="AI24" i="25"/>
  <c r="AJ24" i="25"/>
  <c r="AK24" i="25"/>
  <c r="AI4" i="25"/>
  <c r="AJ4" i="25"/>
  <c r="AH4" i="25"/>
  <c r="P5" i="25"/>
  <c r="Q5" i="25"/>
  <c r="R5" i="25"/>
  <c r="S5" i="25"/>
  <c r="T5" i="25"/>
  <c r="U5" i="25"/>
  <c r="V5" i="25"/>
  <c r="U4" i="16" s="1"/>
  <c r="W5" i="25"/>
  <c r="AF5" i="25" s="1"/>
  <c r="AO5" i="25" s="1"/>
  <c r="X5" i="25"/>
  <c r="P6" i="25"/>
  <c r="Q6" i="25"/>
  <c r="R6" i="25"/>
  <c r="S6" i="25"/>
  <c r="T6" i="25"/>
  <c r="U6" i="25"/>
  <c r="V6" i="25"/>
  <c r="U5" i="16" s="1"/>
  <c r="W6" i="25"/>
  <c r="AF6" i="25" s="1"/>
  <c r="AO6" i="25" s="1"/>
  <c r="X6" i="25"/>
  <c r="P7" i="25"/>
  <c r="Q7" i="25"/>
  <c r="R7" i="25"/>
  <c r="S7" i="25"/>
  <c r="T7" i="25"/>
  <c r="U7" i="25"/>
  <c r="V7" i="25"/>
  <c r="W7" i="25"/>
  <c r="AF7" i="25" s="1"/>
  <c r="AO7" i="25" s="1"/>
  <c r="X7" i="25"/>
  <c r="P8" i="25"/>
  <c r="Q8" i="25"/>
  <c r="R8" i="25"/>
  <c r="S8" i="25"/>
  <c r="T8" i="25"/>
  <c r="U8" i="25"/>
  <c r="V8" i="25"/>
  <c r="W8" i="25"/>
  <c r="AF8" i="25" s="1"/>
  <c r="AO8" i="25" s="1"/>
  <c r="X8" i="25"/>
  <c r="P9" i="25"/>
  <c r="Q9" i="25"/>
  <c r="R9" i="25"/>
  <c r="S9" i="25"/>
  <c r="T9" i="25"/>
  <c r="U9" i="25"/>
  <c r="V9" i="25"/>
  <c r="U8" i="16" s="1"/>
  <c r="W9" i="25"/>
  <c r="AF9" i="25" s="1"/>
  <c r="AO9" i="25" s="1"/>
  <c r="X9" i="25"/>
  <c r="P10" i="25"/>
  <c r="Q10" i="25"/>
  <c r="R10" i="25"/>
  <c r="S10" i="25"/>
  <c r="T10" i="25"/>
  <c r="U10" i="25"/>
  <c r="V10" i="25"/>
  <c r="U9" i="16" s="1"/>
  <c r="W10" i="25"/>
  <c r="AF10" i="25" s="1"/>
  <c r="AO10" i="25" s="1"/>
  <c r="X10" i="25"/>
  <c r="P11" i="25"/>
  <c r="Q11" i="25"/>
  <c r="R11" i="25"/>
  <c r="S11" i="25"/>
  <c r="T11" i="25"/>
  <c r="U11" i="25"/>
  <c r="V11" i="25"/>
  <c r="W11" i="25"/>
  <c r="AF11" i="25" s="1"/>
  <c r="AO11" i="25" s="1"/>
  <c r="X11" i="25"/>
  <c r="P12" i="25"/>
  <c r="Q12" i="25"/>
  <c r="R12" i="25"/>
  <c r="S12" i="25"/>
  <c r="T12" i="25"/>
  <c r="U12" i="25"/>
  <c r="V12" i="25"/>
  <c r="W12" i="25"/>
  <c r="X12" i="25"/>
  <c r="P13" i="25"/>
  <c r="Q13" i="25"/>
  <c r="R13" i="25"/>
  <c r="S13" i="25"/>
  <c r="T13" i="25"/>
  <c r="U13" i="25"/>
  <c r="V13" i="25"/>
  <c r="U12" i="16" s="1"/>
  <c r="W13" i="25"/>
  <c r="X13" i="25"/>
  <c r="P14" i="25"/>
  <c r="Q14" i="25"/>
  <c r="R14" i="25"/>
  <c r="S14" i="25"/>
  <c r="T14" i="25"/>
  <c r="U14" i="25"/>
  <c r="V14" i="25"/>
  <c r="U13" i="16" s="1"/>
  <c r="W14" i="25"/>
  <c r="AF14" i="25" s="1"/>
  <c r="AO14" i="25" s="1"/>
  <c r="X14" i="25"/>
  <c r="P15" i="25"/>
  <c r="Q15" i="25"/>
  <c r="R15" i="25"/>
  <c r="S15" i="25"/>
  <c r="T15" i="25"/>
  <c r="U15" i="25"/>
  <c r="V15" i="25"/>
  <c r="W15" i="25"/>
  <c r="AF15" i="25" s="1"/>
  <c r="AO15" i="25" s="1"/>
  <c r="X15" i="25"/>
  <c r="P16" i="25"/>
  <c r="Q16" i="25"/>
  <c r="R16" i="25"/>
  <c r="S16" i="25"/>
  <c r="T16" i="25"/>
  <c r="U16" i="25"/>
  <c r="V16" i="25"/>
  <c r="W16" i="25"/>
  <c r="AF16" i="25" s="1"/>
  <c r="AO16" i="25" s="1"/>
  <c r="X16" i="25"/>
  <c r="P17" i="25"/>
  <c r="Q17" i="25"/>
  <c r="R17" i="25"/>
  <c r="S17" i="25"/>
  <c r="T17" i="25"/>
  <c r="U17" i="25"/>
  <c r="V17" i="25"/>
  <c r="U16" i="16" s="1"/>
  <c r="W17" i="25"/>
  <c r="AF17" i="25" s="1"/>
  <c r="AO17" i="25" s="1"/>
  <c r="X17" i="25"/>
  <c r="P18" i="25"/>
  <c r="Q18" i="25"/>
  <c r="R18" i="25"/>
  <c r="S18" i="25"/>
  <c r="T18" i="25"/>
  <c r="U18" i="25"/>
  <c r="V18" i="25"/>
  <c r="U17" i="16" s="1"/>
  <c r="W18" i="25"/>
  <c r="AF18" i="25" s="1"/>
  <c r="AO18" i="25" s="1"/>
  <c r="X18" i="25"/>
  <c r="P19" i="25"/>
  <c r="Q19" i="25"/>
  <c r="R19" i="25"/>
  <c r="S19" i="25"/>
  <c r="T19" i="25"/>
  <c r="U19" i="25"/>
  <c r="V19" i="25"/>
  <c r="W19" i="25"/>
  <c r="AF19" i="25" s="1"/>
  <c r="AO19" i="25" s="1"/>
  <c r="X19" i="25"/>
  <c r="P20" i="25"/>
  <c r="Q20" i="25"/>
  <c r="R20" i="25"/>
  <c r="S20" i="25"/>
  <c r="T20" i="25"/>
  <c r="U20" i="25"/>
  <c r="V20" i="25"/>
  <c r="W20" i="25"/>
  <c r="X20" i="25"/>
  <c r="P21" i="25"/>
  <c r="Q21" i="25"/>
  <c r="R21" i="25"/>
  <c r="S21" i="25"/>
  <c r="T21" i="25"/>
  <c r="U21" i="25"/>
  <c r="V21" i="25"/>
  <c r="U20" i="16" s="1"/>
  <c r="W21" i="25"/>
  <c r="X21" i="25"/>
  <c r="P22" i="25"/>
  <c r="Q22" i="25"/>
  <c r="R22" i="25"/>
  <c r="S22" i="25"/>
  <c r="T22" i="25"/>
  <c r="U22" i="25"/>
  <c r="V22" i="25"/>
  <c r="U21" i="16" s="1"/>
  <c r="W22" i="25"/>
  <c r="AF22" i="25" s="1"/>
  <c r="AO22" i="25" s="1"/>
  <c r="X22" i="25"/>
  <c r="P23" i="25"/>
  <c r="Q23" i="25"/>
  <c r="R23" i="25"/>
  <c r="S23" i="25"/>
  <c r="T23" i="25"/>
  <c r="U23" i="25"/>
  <c r="V23" i="25"/>
  <c r="W23" i="25"/>
  <c r="AF23" i="25" s="1"/>
  <c r="AO23" i="25" s="1"/>
  <c r="X23" i="25"/>
  <c r="P24" i="25"/>
  <c r="Q24" i="25"/>
  <c r="R24" i="25"/>
  <c r="S24" i="25"/>
  <c r="T24" i="25"/>
  <c r="U24" i="25"/>
  <c r="V24" i="25"/>
  <c r="W24" i="25"/>
  <c r="AF24" i="25" s="1"/>
  <c r="AO24" i="25" s="1"/>
  <c r="X24" i="25"/>
  <c r="X4" i="25"/>
  <c r="W4" i="25"/>
  <c r="AF4" i="25" s="1"/>
  <c r="AO4" i="25" s="1"/>
  <c r="T4" i="25"/>
  <c r="S4" i="25"/>
  <c r="R4" i="25"/>
  <c r="P4" i="25"/>
  <c r="Q4" i="25"/>
  <c r="AE17" i="25" l="1"/>
  <c r="AN17" i="25" s="1"/>
  <c r="U11" i="16"/>
  <c r="U7" i="16"/>
  <c r="V16" i="16"/>
  <c r="U22" i="16"/>
  <c r="AE19" i="25"/>
  <c r="U18" i="16"/>
  <c r="U23" i="16"/>
  <c r="U19" i="16"/>
  <c r="U15" i="16"/>
  <c r="U14" i="16"/>
  <c r="U10" i="16"/>
  <c r="U6" i="16"/>
  <c r="AD19" i="25"/>
  <c r="AM19" i="25" s="1"/>
  <c r="AD17" i="25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AN19" i="25" l="1"/>
  <c r="V18" i="16"/>
  <c r="AM17" i="25"/>
  <c r="D33" i="25"/>
  <c r="S25" i="25" l="1"/>
  <c r="T25" i="25"/>
  <c r="X25" i="25"/>
  <c r="X27" i="25" l="1"/>
  <c r="T27" i="25"/>
  <c r="W27" i="25"/>
  <c r="S27" i="25"/>
  <c r="W25" i="25"/>
  <c r="V27" i="25"/>
  <c r="R27" i="25"/>
  <c r="V25" i="25"/>
  <c r="R25" i="25"/>
  <c r="U27" i="25"/>
  <c r="Q27" i="25"/>
  <c r="U25" i="25"/>
  <c r="Q25" i="25"/>
  <c r="P27" i="25"/>
  <c r="P25" i="25"/>
  <c r="S23" i="16" l="1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AE4" i="25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AE10" i="25"/>
  <c r="AE18" i="25"/>
  <c r="AE9" i="25"/>
  <c r="AE12" i="25"/>
  <c r="AE14" i="25"/>
  <c r="AE24" i="25"/>
  <c r="AE16" i="25"/>
  <c r="AE11" i="25"/>
  <c r="AE13" i="25"/>
  <c r="AE8" i="25"/>
  <c r="AE23" i="25"/>
  <c r="AE22" i="25"/>
  <c r="AE6" i="25"/>
  <c r="AE20" i="25"/>
  <c r="AE15" i="25"/>
  <c r="AE7" i="25"/>
  <c r="AE21" i="25"/>
  <c r="AE5" i="25"/>
  <c r="AD6" i="25"/>
  <c r="AD10" i="25"/>
  <c r="AD14" i="25"/>
  <c r="AD18" i="25"/>
  <c r="AD22" i="25"/>
  <c r="AD7" i="25"/>
  <c r="AD11" i="25"/>
  <c r="AD15" i="25"/>
  <c r="AD23" i="25"/>
  <c r="AD13" i="25"/>
  <c r="AD24" i="25"/>
  <c r="AD8" i="25"/>
  <c r="AD9" i="25"/>
  <c r="AD20" i="25"/>
  <c r="AD4" i="25"/>
  <c r="AD21" i="25"/>
  <c r="AD5" i="25"/>
  <c r="AD16" i="25"/>
  <c r="AD12" i="25"/>
  <c r="AN21" i="25" l="1"/>
  <c r="V20" i="16"/>
  <c r="AN6" i="25"/>
  <c r="V5" i="16"/>
  <c r="AN13" i="25"/>
  <c r="V12" i="16"/>
  <c r="AN14" i="25"/>
  <c r="V13" i="16"/>
  <c r="AN10" i="25"/>
  <c r="V9" i="16"/>
  <c r="AN7" i="25"/>
  <c r="V6" i="16"/>
  <c r="AN22" i="25"/>
  <c r="V21" i="16"/>
  <c r="AN11" i="25"/>
  <c r="V10" i="16"/>
  <c r="AN12" i="25"/>
  <c r="V11" i="16"/>
  <c r="AN15" i="25"/>
  <c r="V14" i="16"/>
  <c r="AN23" i="25"/>
  <c r="V22" i="16"/>
  <c r="AN16" i="25"/>
  <c r="V15" i="16"/>
  <c r="AN9" i="25"/>
  <c r="V8" i="16"/>
  <c r="AN4" i="25"/>
  <c r="V3" i="16"/>
  <c r="AN5" i="25"/>
  <c r="V4" i="16"/>
  <c r="AN20" i="25"/>
  <c r="V19" i="16"/>
  <c r="AN8" i="25"/>
  <c r="V7" i="16"/>
  <c r="AN24" i="25"/>
  <c r="V23" i="16"/>
  <c r="AN18" i="25"/>
  <c r="V17" i="16"/>
  <c r="AM4" i="25"/>
  <c r="AM11" i="25"/>
  <c r="AM16" i="25"/>
  <c r="AM20" i="25"/>
  <c r="AM13" i="25"/>
  <c r="AM7" i="25"/>
  <c r="AM10" i="25"/>
  <c r="AM12" i="25"/>
  <c r="AM5" i="25"/>
  <c r="AM9" i="25"/>
  <c r="AM23" i="25"/>
  <c r="AM22" i="25"/>
  <c r="AM6" i="25"/>
  <c r="AM24" i="25"/>
  <c r="AM14" i="25"/>
  <c r="AM21" i="25"/>
  <c r="AM8" i="25"/>
  <c r="AM15" i="25"/>
  <c r="AM18" i="25"/>
  <c r="D34" i="25"/>
  <c r="D35" i="25" s="1"/>
  <c r="D36" i="25" s="1"/>
  <c r="D37" i="25" s="1"/>
  <c r="D38" i="25" s="1"/>
  <c r="D39" i="25" s="1"/>
  <c r="C80" i="25" l="1"/>
  <c r="C77" i="25" s="1"/>
  <c r="D41" i="25"/>
  <c r="D65" i="25"/>
  <c r="D52" i="25"/>
  <c r="G44" i="25" l="1"/>
  <c r="E44" i="25" s="1"/>
  <c r="G57" i="25"/>
  <c r="E59" i="25" s="1"/>
  <c r="C70" i="25"/>
  <c r="C74" i="25"/>
  <c r="C71" i="25"/>
  <c r="C75" i="25"/>
  <c r="C72" i="25"/>
  <c r="C76" i="25"/>
  <c r="C69" i="25"/>
  <c r="C73" i="25"/>
  <c r="E47" i="25" l="1"/>
  <c r="E46" i="25"/>
  <c r="E58" i="25"/>
  <c r="E60" i="25"/>
  <c r="E64" i="25"/>
  <c r="E57" i="25"/>
  <c r="E62" i="25"/>
  <c r="E63" i="25"/>
  <c r="E61" i="25"/>
  <c r="E51" i="25"/>
  <c r="E49" i="25"/>
  <c r="E48" i="25"/>
  <c r="E45" i="25"/>
  <c r="E50" i="25"/>
  <c r="G33" i="25"/>
  <c r="E34" i="25" l="1"/>
  <c r="E39" i="25"/>
  <c r="E36" i="25"/>
  <c r="E33" i="25"/>
  <c r="E38" i="25"/>
  <c r="E35" i="25"/>
  <c r="E3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<sst xmlns="http://schemas.openxmlformats.org/spreadsheetml/2006/main" count="544" uniqueCount="237">
  <si>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</si>
  <si>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</si>
  <si>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</si>
  <si>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</si>
  <si>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</si>
  <si>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</si>
  <si>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</si>
  <si>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</si>
  <si>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</si>
  <si>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</si>
  <si>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</si>
  <si>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</si>
  <si>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</si>
  <si>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</si>
  <si>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</si>
  <si>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</si>
  <si>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DNG203</t>
  </si>
  <si>
    <t>BỆNH VIỆN UNG BƯỚU ĐÀ NẴNG</t>
  </si>
  <si>
    <t>ABI</t>
  </si>
  <si>
    <t>2-8</t>
  </si>
  <si>
    <t>2</t>
  </si>
  <si>
    <t>Đạt</t>
  </si>
  <si>
    <t>TW</t>
  </si>
  <si>
    <t>Agilent</t>
  </si>
  <si>
    <t>Nguyên vẹn</t>
  </si>
  <si>
    <t>HCM107</t>
  </si>
  <si>
    <t>BỆNH VIỆN ĐHYD TP.HCM</t>
  </si>
  <si>
    <t>KHA201V</t>
  </si>
  <si>
    <t>BỆNH VIỆN ĐA KHOA TỈNH KHÁNH HÒA</t>
  </si>
  <si>
    <t>Roche</t>
  </si>
  <si>
    <t>DNI201V</t>
  </si>
  <si>
    <t>BỆNH VIỆN ĐA KHOA ĐỒNG NAI</t>
  </si>
  <si>
    <t>DNG201V</t>
  </si>
  <si>
    <t>BỆNH VIỆN ĐÀ NẴNG</t>
  </si>
  <si>
    <t xml:space="preserve">Tự động </t>
  </si>
  <si>
    <t xml:space="preserve">Realtime PCR </t>
  </si>
  <si>
    <t>Tốt</t>
  </si>
  <si>
    <t>DNI203V</t>
  </si>
  <si>
    <t>BỆNH VIỆN ĐA KHOA THỐNG NHẤT ĐỒNG NAI</t>
  </si>
  <si>
    <t>Tand bead</t>
  </si>
  <si>
    <t>Không rõ</t>
  </si>
  <si>
    <t>Realtime PCR</t>
  </si>
  <si>
    <t xml:space="preserve">Rotor Gene Q </t>
  </si>
  <si>
    <t>Tách chiết thủ công</t>
  </si>
  <si>
    <t>Sacace</t>
  </si>
  <si>
    <t>QNM303</t>
  </si>
  <si>
    <t>BỆNH VIỆN ĐA KHOA VĨNH ĐỨC</t>
  </si>
  <si>
    <t>SaCycler-96 Real Time PCR System</t>
  </si>
  <si>
    <t>10</t>
  </si>
  <si>
    <t>CFX96</t>
  </si>
  <si>
    <t>-20</t>
  </si>
  <si>
    <t>nguyên vẹn</t>
  </si>
  <si>
    <t>BDH201V</t>
  </si>
  <si>
    <t>KHOA VI SINH BỆNH VIỆN ĐA KHOA TỈNH BÌNH ĐỊNH</t>
  </si>
  <si>
    <t>Thủ công</t>
  </si>
  <si>
    <t>Qtower</t>
  </si>
  <si>
    <t>DNG102V</t>
  </si>
  <si>
    <t xml:space="preserve"> BỆNH VIỆN C ĐÀ NẴNG</t>
  </si>
  <si>
    <t>Lạnh</t>
  </si>
  <si>
    <t>AVERAGE</t>
  </si>
  <si>
    <t>HCM505</t>
  </si>
  <si>
    <t>chu kỳ nhiệt</t>
  </si>
  <si>
    <t>điểm</t>
  </si>
  <si>
    <t>Điểm tích lũy</t>
  </si>
  <si>
    <t>Hiệu xuất</t>
  </si>
  <si>
    <t>SD</t>
  </si>
  <si>
    <t>MÃ
ĐƠN VỊ</t>
  </si>
  <si>
    <t>TÊN
ĐƠN VỊ</t>
  </si>
  <si>
    <t>kit PCR</t>
  </si>
  <si>
    <t>máy PCR</t>
  </si>
  <si>
    <t>hệ máy</t>
  </si>
  <si>
    <t>Âm tính</t>
  </si>
  <si>
    <t>tốt</t>
  </si>
  <si>
    <t>Việt Á</t>
  </si>
  <si>
    <t>ABI 7500 fast</t>
  </si>
  <si>
    <t>QTT 01</t>
  </si>
  <si>
    <t>QTT 02</t>
  </si>
  <si>
    <t>AD1</t>
  </si>
  <si>
    <t>AD2</t>
  </si>
  <si>
    <t>may tc</t>
  </si>
  <si>
    <t>ngkq</t>
  </si>
  <si>
    <t>nd</t>
  </si>
  <si>
    <t>dkbq</t>
  </si>
  <si>
    <t>QTT013</t>
  </si>
  <si>
    <t>HCM110V</t>
  </si>
  <si>
    <t>VIỆN PASTEUR TP. HCM</t>
  </si>
  <si>
    <t>DƯƠNG TÍNH</t>
  </si>
  <si>
    <t>ÂM TÍNH</t>
  </si>
  <si>
    <t>ABI 7500</t>
  </si>
  <si>
    <t>QTT010</t>
  </si>
  <si>
    <t xml:space="preserve">DNA/RNA Prep </t>
  </si>
  <si>
    <t>Sacace - Ý</t>
  </si>
  <si>
    <t>MTB Real TM (Sacace – Ý)</t>
  </si>
  <si>
    <t>QTT008</t>
  </si>
  <si>
    <t>QTT011</t>
  </si>
  <si>
    <t>CÔNG TY TNHH Y TẾ VIỄN ĐÔNG VIỆT NAM (BỆNH VIỆN FV)</t>
  </si>
  <si>
    <t xml:space="preserve">STARMag 96x4 Universal Cartridge Kit (Seegene) </t>
  </si>
  <si>
    <t>MICROLAB STARLET IVD</t>
  </si>
  <si>
    <t>AnyplexTM MTB/NTMe (Seegene)</t>
  </si>
  <si>
    <t>CFX96TM  Real-Time System (Bio-Rad)</t>
  </si>
  <si>
    <t>Bio-Rad</t>
  </si>
  <si>
    <t>QTT020</t>
  </si>
  <si>
    <t>HCM533</t>
  </si>
  <si>
    <t>PHÒNG XÉT NGHIỆM THUỘC CÔNG TY TNHHDV&amp;TM NAM KHOA</t>
  </si>
  <si>
    <t>Thermo SCIENTIFIC KingFisher Flex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</si>
  <si>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MTB TQ PCRmix</t>
    </r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</si>
  <si>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</si>
  <si>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QTT022</t>
  </si>
  <si>
    <t>HNI501</t>
  </si>
  <si>
    <t>BỆNH VIỆN ĐA KHOA QUỐC TẾ VINMEC TIMES CITY</t>
  </si>
  <si>
    <t>QTT016</t>
  </si>
  <si>
    <t xml:space="preserve">Máy Analytik jena – Đức (qTOWER 2.2) </t>
  </si>
  <si>
    <t>QTT002</t>
  </si>
  <si>
    <t>qTower2.2</t>
  </si>
  <si>
    <t>QTT017</t>
  </si>
  <si>
    <t>HCM207V</t>
  </si>
  <si>
    <t>BỆNH VIỆN NHI ĐỒNG 2</t>
  </si>
  <si>
    <t>BIORON RealLine Extraction 100</t>
  </si>
  <si>
    <t xml:space="preserve">BIORON RealLine Mycobacterium tuberculosis Str-Format </t>
  </si>
  <si>
    <t>QTT015</t>
  </si>
  <si>
    <t>COBAS® TaqMan® MTB Test</t>
  </si>
  <si>
    <t xml:space="preserve">Roche Lightcycler 96 </t>
  </si>
  <si>
    <t>bình thường</t>
  </si>
  <si>
    <t>QTT004</t>
  </si>
  <si>
    <t>Máy Rotor Gene Q 5 plex</t>
  </si>
  <si>
    <t>QTT003</t>
  </si>
  <si>
    <t>QTT006</t>
  </si>
  <si>
    <t>HCM506</t>
  </si>
  <si>
    <t>CTCP BỆNH VIỆN ĐA KHOA HOÀN MỸ SÀI GÒN</t>
  </si>
  <si>
    <t>NUCLEIC ACID EXTRACTION KIT</t>
  </si>
  <si>
    <t>BÁN TỰ ĐỘNG</t>
  </si>
  <si>
    <t>TANBEAD</t>
  </si>
  <si>
    <t>KHOA THƯƠNG</t>
  </si>
  <si>
    <t>REALTIME-PCR</t>
  </si>
  <si>
    <t>ROTOR-GENE Q</t>
  </si>
  <si>
    <t>QTT021</t>
  </si>
  <si>
    <t>HCM103V</t>
  </si>
  <si>
    <t>KHOA VI SINH-BỆNH VIỆN THỐNG NHẤT-TPHCM</t>
  </si>
  <si>
    <t>Hóa chất cty Khoa Thương</t>
  </si>
  <si>
    <t>Hóa chất công ty Khoa Thương</t>
  </si>
  <si>
    <t>-18</t>
  </si>
  <si>
    <t>QTT001</t>
  </si>
  <si>
    <t xml:space="preserve">TANBead HBV Auto Tube </t>
  </si>
  <si>
    <t>Smart LabAssist</t>
  </si>
  <si>
    <t>Khoa Thương (Light Cycler 96)</t>
  </si>
  <si>
    <t>QTT009</t>
  </si>
  <si>
    <t>HCM203</t>
  </si>
  <si>
    <t>BỆNH VIỆN BỆNH NHIỆT ĐỚI</t>
  </si>
  <si>
    <t>(Sacace) TB DNA Extraction kit</t>
  </si>
  <si>
    <t xml:space="preserve">Tách từ </t>
  </si>
  <si>
    <t>Samag 12  (191702.L15)</t>
  </si>
  <si>
    <t xml:space="preserve">(Sacace) MTB Realtime TM </t>
  </si>
  <si>
    <t>Sacycler 96 open (A5F108.L12)</t>
  </si>
  <si>
    <t>QTT007</t>
  </si>
  <si>
    <t>HCM201V</t>
  </si>
  <si>
    <t>BỆNH VIỆN NHÂN DÂN GIA ĐỊNH</t>
  </si>
  <si>
    <t>MTB-Real TM</t>
  </si>
  <si>
    <t>Sacycler 96</t>
  </si>
  <si>
    <t>QTT005</t>
  </si>
  <si>
    <t>HCM101V</t>
  </si>
  <si>
    <t xml:space="preserve">BỆNH VIỆN CHỢ RẪY </t>
  </si>
  <si>
    <t>SM008 (Sacace)</t>
  </si>
  <si>
    <t>Samag 12(Sacace)</t>
  </si>
  <si>
    <t>MTB Real-TM (Sacace)</t>
  </si>
  <si>
    <t>Sacycler 96(Sacace)</t>
  </si>
  <si>
    <t>QTT019</t>
  </si>
  <si>
    <t>Taqman</t>
  </si>
  <si>
    <t>CFX 96</t>
  </si>
  <si>
    <t>Bình thường</t>
  </si>
  <si>
    <t>Mát</t>
  </si>
  <si>
    <t xml:space="preserve"> </t>
  </si>
  <si>
    <t>DNA and Viral NA small Voulume Kit</t>
  </si>
  <si>
    <t>MagNA Pure 96</t>
  </si>
  <si>
    <t>Anyplex II MTB/MDR Detection</t>
  </si>
  <si>
    <t>Tách chiết từ</t>
  </si>
  <si>
    <t>Máy tand bead SLA-32</t>
  </si>
  <si>
    <t>Nguyên hộp</t>
  </si>
  <si>
    <t>DNA extraction solution</t>
  </si>
  <si>
    <t>Seegene</t>
  </si>
  <si>
    <t xml:space="preserve">Anyplex TM MTB/NTMe  </t>
  </si>
  <si>
    <t>Số lượng đơn vị</t>
  </si>
  <si>
    <t>Phần trăm tích lũy của các đơn vị</t>
  </si>
  <si>
    <t>Điểm của đơn vị</t>
  </si>
  <si>
    <t>Series 1</t>
  </si>
  <si>
    <t>QTT01</t>
  </si>
  <si>
    <t>Dương tính</t>
  </si>
  <si>
    <t>Kết quả đơn vị</t>
  </si>
  <si>
    <t>QTT02</t>
  </si>
  <si>
    <t>DNA/RNA Prep 
Nucleic Acid Extraction kit</t>
  </si>
  <si>
    <t>MTB Real-TM</t>
  </si>
  <si>
    <t>Tách chiết thủ công bằng công nghệ kết tủa cặn lắng</t>
  </si>
  <si>
    <t>Hộp đựng mẫu nguyên vẹn, các ống chứa mẫu vặn kín nắp.</t>
  </si>
  <si>
    <t>Nguyên vẹn - tổt</t>
  </si>
  <si>
    <t>TopSENSI ® MTB qPCR Kit</t>
  </si>
  <si>
    <t>Rotor-GeneQ</t>
  </si>
  <si>
    <t>IVD NL qPCR - Mtquant kit</t>
  </si>
  <si>
    <t>Phương pháp tách chiết từ</t>
  </si>
  <si>
    <r>
      <t>Applied Biosystems</t>
    </r>
    <r>
      <rPr>
        <vertAlign val="superscript"/>
        <sz val="12"/>
        <rFont val="Times New Roman"/>
        <family val="1"/>
      </rPr>
      <t>TM</t>
    </r>
    <r>
      <rPr>
        <sz val="12"/>
        <rFont val="Times New Roman"/>
        <family val="1"/>
      </rPr>
      <t xml:space="preserve"> 7500 Fast Dx</t>
    </r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</si>
  <si>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</si>
  <si>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</si>
  <si>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HCM210V</t>
  </si>
  <si>
    <t>BỆNH VIỆN NHI ĐỒNG THÀNH PHỐ HỒ CHÍ MINH</t>
  </si>
  <si>
    <t>Mucoprep và Purelink DNA kit</t>
  </si>
  <si>
    <t>MTB Real TM</t>
  </si>
  <si>
    <t xml:space="preserve">Roche Lightcycler 480 II </t>
  </si>
  <si>
    <t>CTO101</t>
  </si>
  <si>
    <t>BỆNH VIỆN ĐA KHOA TRUNG ƯƠNG CẦN THƠ</t>
  </si>
  <si>
    <t>ExiPrep Dx Mycobacteria Genomic DNA</t>
  </si>
  <si>
    <t>Nguyên lý hạt từ Silica</t>
  </si>
  <si>
    <t>Fully Automated Nucleic Acid Extraction System: ExiPrep 16 Dx</t>
  </si>
  <si>
    <t>AccuPower MTN&amp;MTN Real-time PCR kit</t>
  </si>
  <si>
    <t>Realtime Quantitative Thermal Block: Exicycler 96</t>
  </si>
  <si>
    <t>Bioneer</t>
  </si>
  <si>
    <t>CHU KỲ</t>
  </si>
  <si>
    <t>ĐỢT</t>
  </si>
  <si>
    <t>MẪU</t>
  </si>
  <si>
    <t>NGÀY TRẢ REPORT</t>
  </si>
  <si>
    <t>Số lượng</t>
  </si>
  <si>
    <t>Máy Maglead</t>
  </si>
  <si>
    <t>Máy Q.Gene</t>
  </si>
  <si>
    <t>QTT023</t>
  </si>
  <si>
    <t>QTT024</t>
  </si>
  <si>
    <t>HẠN TRẢ KQ</t>
  </si>
  <si>
    <t>20/8/2023</t>
  </si>
  <si>
    <t>11/9/2023</t>
  </si>
  <si>
    <t>08/8/2023</t>
  </si>
  <si>
    <t>10/8/2023</t>
  </si>
  <si>
    <t>19/8/2023</t>
  </si>
  <si>
    <t>09/8/2023</t>
  </si>
  <si>
    <t>14/8/2023</t>
  </si>
  <si>
    <t>15/8/2023</t>
  </si>
  <si>
    <t>16/8/2023</t>
  </si>
  <si>
    <t>17/8/2023</t>
  </si>
  <si>
    <t>11/8/2023</t>
  </si>
  <si>
    <t>03/8/2023</t>
  </si>
  <si>
    <t>13/8/2023</t>
  </si>
  <si>
    <t>25/8/2023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</si>
</sst>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rgb="FF000000"/>
      </patternFill>
    </fill>
    <fill>
      <patternFill patternType="solid">
        <fgColor theme="5" tint="0.3999450666829432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4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49" fontId="5" fillId="0" borderId="0" xfId="0" applyNumberFormat="1" applyFont="1"/>
    <xf numFmtId="49" fontId="0" fillId="10" borderId="1" xfId="0" applyNumberFormat="1" applyFill="1" applyBorder="1"/>
    <xf numFmtId="0" fontId="5" fillId="0" borderId="1" xfId="0" applyFont="1" applyBorder="1"/>
    <xf numFmtId="0" fontId="0" fillId="0" borderId="0" xfId="0" applyAlignment="1">
      <alignment wrapText="1"/>
    </xf>
    <xf numFmtId="49" fontId="0" fillId="0" borderId="0" xfId="0" applyNumberFormat="1"/>
    <xf numFmtId="49" fontId="0" fillId="8" borderId="0" xfId="0" applyNumberFormat="1" applyFill="1"/>
    <xf numFmtId="0" fontId="5" fillId="0" borderId="1" xfId="3" applyBorder="1"/>
    <xf numFmtId="49" fontId="5" fillId="5" borderId="1" xfId="0" applyNumberFormat="1" applyFont="1" applyFill="1" applyBorder="1" applyAlignment="1">
      <alignment vertical="center"/>
    </xf>
    <xf numFmtId="49" fontId="5" fillId="6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vertical="center"/>
    </xf>
    <xf numFmtId="49" fontId="5" fillId="8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 applyProtection="1">
      <alignment horizontal="left" vertical="center"/>
      <protection hidden="1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10" fillId="1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left" vertical="center"/>
      <protection hidden="1"/>
    </xf>
    <xf numFmtId="49" fontId="6" fillId="8" borderId="1" xfId="0" applyNumberFormat="1" applyFont="1" applyFill="1" applyBorder="1" applyAlignment="1" applyProtection="1">
      <alignment horizontal="left" vertical="center"/>
      <protection hidden="1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6" fillId="13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/>
    <xf numFmtId="49" fontId="8" fillId="4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center" vertical="center"/>
      <protection hidden="1"/>
    </xf>
    <xf numFmtId="49" fontId="5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5" fillId="6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 applyProtection="1">
      <alignment horizontal="center" vertical="center"/>
      <protection hidden="1"/>
    </xf>
    <xf numFmtId="49" fontId="5" fillId="8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vertical="center"/>
    </xf>
    <xf numFmtId="49" fontId="5" fillId="20" borderId="1" xfId="0" applyNumberFormat="1" applyFont="1" applyFill="1" applyBorder="1" applyAlignment="1">
      <alignment vertical="center"/>
    </xf>
    <xf numFmtId="49" fontId="0" fillId="10" borderId="1" xfId="0" applyNumberForma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4" borderId="1" xfId="0" applyNumberFormat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Alignment="1">
      <alignment vertical="center"/>
    </xf>
    <xf numFmtId="49" fontId="5" fillId="14" borderId="1" xfId="0" applyNumberFormat="1" applyFont="1" applyFill="1" applyBorder="1" applyAlignment="1" applyProtection="1">
      <alignment horizontal="center" vertical="center"/>
      <protection hidden="1"/>
    </xf>
    <xf numFmtId="49" fontId="5" fillId="14" borderId="1" xfId="0" applyNumberFormat="1" applyFont="1" applyFill="1" applyBorder="1" applyAlignment="1" applyProtection="1">
      <alignment horizontal="left" vertical="center"/>
      <protection hidden="1"/>
    </xf>
    <xf numFmtId="49" fontId="6" fillId="14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>
      <alignment vertical="center"/>
    </xf>
    <xf numFmtId="49" fontId="10" fillId="17" borderId="1" xfId="0" applyNumberFormat="1" applyFont="1" applyFill="1" applyBorder="1" applyAlignment="1">
      <alignment horizontal="center" vertical="center"/>
    </xf>
    <xf numFmtId="49" fontId="0" fillId="14" borderId="0" xfId="0" applyNumberFormat="1" applyFill="1"/>
    <xf numFmtId="49" fontId="6" fillId="17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 applyProtection="1">
      <alignment horizontal="center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6" fillId="10" borderId="1" xfId="0" applyNumberFormat="1" applyFont="1" applyFill="1" applyBorder="1" applyAlignment="1" applyProtection="1">
      <alignment horizontal="left" vertical="center"/>
      <protection hidden="1"/>
    </xf>
    <xf numFmtId="49" fontId="0" fillId="10" borderId="0" xfId="0" applyNumberFormat="1" applyFill="1"/>
    <xf numFmtId="49" fontId="0" fillId="10" borderId="1" xfId="0" applyNumberFormat="1" applyFill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49" fontId="5" fillId="10" borderId="1" xfId="0" quotePrefix="1" applyNumberFormat="1" applyFont="1" applyFill="1" applyBorder="1" applyAlignment="1">
      <alignment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13" fillId="7" borderId="1" xfId="0" applyNumberFormat="1" applyFont="1" applyFill="1" applyBorder="1"/>
    <xf numFmtId="49" fontId="6" fillId="7" borderId="1" xfId="0" applyNumberFormat="1" applyFont="1" applyFill="1" applyBorder="1"/>
    <xf numFmtId="49" fontId="6" fillId="7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quotePrefix="1" applyNumberFormat="1" applyFont="1" applyFill="1" applyBorder="1"/>
    <xf numFmtId="49" fontId="13" fillId="7" borderId="0" xfId="0" applyNumberFormat="1" applyFont="1" applyFill="1"/>
    <xf numFmtId="49" fontId="5" fillId="5" borderId="1" xfId="0" quotePrefix="1" applyNumberFormat="1" applyFont="1" applyFill="1" applyBorder="1" applyAlignment="1">
      <alignment vertical="center"/>
    </xf>
    <xf numFmtId="49" fontId="5" fillId="15" borderId="1" xfId="0" applyNumberFormat="1" applyFont="1" applyFill="1" applyBorder="1" applyAlignment="1" applyProtection="1">
      <alignment horizontal="center" vertical="center"/>
      <protection hidden="1"/>
    </xf>
    <xf numFmtId="49" fontId="5" fillId="15" borderId="1" xfId="0" applyNumberFormat="1" applyFont="1" applyFill="1" applyBorder="1" applyAlignment="1">
      <alignment vertical="center"/>
    </xf>
    <xf numFmtId="49" fontId="5" fillId="19" borderId="1" xfId="0" applyNumberFormat="1" applyFont="1" applyFill="1" applyBorder="1" applyAlignment="1" applyProtection="1">
      <alignment horizontal="center" vertical="center"/>
      <protection hidden="1"/>
    </xf>
    <xf numFmtId="49" fontId="6" fillId="15" borderId="1" xfId="0" applyNumberFormat="1" applyFont="1" applyFill="1" applyBorder="1" applyAlignment="1" applyProtection="1">
      <alignment horizontal="left" vertical="center"/>
      <protection hidden="1"/>
    </xf>
    <xf numFmtId="49" fontId="5" fillId="19" borderId="1" xfId="0" applyNumberFormat="1" applyFont="1" applyFill="1" applyBorder="1" applyAlignment="1">
      <alignment vertical="center"/>
    </xf>
    <xf numFmtId="49" fontId="6" fillId="18" borderId="1" xfId="0" applyNumberFormat="1" applyFont="1" applyFill="1" applyBorder="1" applyAlignment="1">
      <alignment horizontal="center" vertical="center"/>
    </xf>
    <xf numFmtId="49" fontId="5" fillId="15" borderId="1" xfId="0" quotePrefix="1" applyNumberFormat="1" applyFont="1" applyFill="1" applyBorder="1" applyAlignment="1">
      <alignment vertical="center"/>
    </xf>
    <xf numFmtId="49" fontId="0" fillId="15" borderId="0" xfId="0" applyNumberFormat="1" applyFill="1"/>
    <xf numFmtId="49" fontId="0" fillId="0" borderId="0" xfId="0" applyNumberFormat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5" fillId="0" borderId="1" xfId="3" applyBorder="1" applyAlignment="1">
      <alignment horizontal="right"/>
    </xf>
    <xf numFmtId="0" fontId="0" fillId="0" borderId="4" xfId="0" applyBorder="1"/>
    <xf numFmtId="49" fontId="5" fillId="21" borderId="1" xfId="0" applyNumberFormat="1" applyFont="1" applyFill="1" applyBorder="1" applyAlignment="1" applyProtection="1">
      <alignment horizontal="center" vertical="center"/>
      <protection hidden="1"/>
    </xf>
    <xf numFmtId="49" fontId="5" fillId="21" borderId="1" xfId="0" applyNumberFormat="1" applyFont="1" applyFill="1" applyBorder="1" applyAlignment="1" applyProtection="1">
      <alignment horizontal="left" vertical="center"/>
      <protection hidden="1"/>
    </xf>
    <xf numFmtId="49" fontId="6" fillId="21" borderId="1" xfId="0" applyNumberFormat="1" applyFont="1" applyFill="1" applyBorder="1" applyAlignment="1" applyProtection="1">
      <alignment horizontal="left" vertical="center"/>
      <protection hidden="1"/>
    </xf>
    <xf numFmtId="49" fontId="5" fillId="21" borderId="1" xfId="0" applyNumberFormat="1" applyFont="1" applyFill="1" applyBorder="1" applyAlignment="1">
      <alignment vertical="center"/>
    </xf>
    <xf numFmtId="49" fontId="5" fillId="21" borderId="1" xfId="0" applyNumberFormat="1" applyFont="1" applyFill="1" applyBorder="1" applyAlignment="1">
      <alignment horizontal="center" vertical="center"/>
    </xf>
    <xf numFmtId="49" fontId="0" fillId="21" borderId="0" xfId="0" applyNumberFormat="1" applyFill="1"/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vertical="center" wrapText="1"/>
    </xf>
    <xf numFmtId="0" fontId="5" fillId="14" borderId="1" xfId="0" applyFont="1" applyFill="1" applyBorder="1" applyAlignment="1" applyProtection="1">
      <alignment horizontal="left" vertical="center" wrapText="1"/>
      <protection hidden="1"/>
    </xf>
    <xf numFmtId="0" fontId="5" fillId="14" borderId="1" xfId="0" applyFont="1" applyFill="1" applyBorder="1" applyAlignment="1" applyProtection="1">
      <alignment horizontal="center" vertical="center" wrapText="1"/>
      <protection hidden="1"/>
    </xf>
    <xf numFmtId="0" fontId="6" fillId="14" borderId="1" xfId="0" applyFont="1" applyFill="1" applyBorder="1" applyAlignment="1" applyProtection="1">
      <alignment horizontal="left" vertical="center" wrapText="1"/>
      <protection hidden="1"/>
    </xf>
    <xf numFmtId="0" fontId="10" fillId="17" borderId="1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 applyProtection="1">
      <alignment horizontal="left" vertical="center" wrapText="1"/>
      <protection hidden="1"/>
    </xf>
    <xf numFmtId="0" fontId="5" fillId="14" borderId="3" xfId="0" applyFont="1" applyFill="1" applyBorder="1" applyAlignment="1" applyProtection="1">
      <alignment horizontal="center" vertical="center" wrapText="1"/>
      <protection hidden="1"/>
    </xf>
    <xf numFmtId="0" fontId="6" fillId="14" borderId="3" xfId="0" applyFont="1" applyFill="1" applyBorder="1" applyAlignment="1" applyProtection="1">
      <alignment horizontal="left" vertical="center" wrapText="1"/>
      <protection hidden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 applyProtection="1">
      <alignment horizontal="left" vertical="center" wrapText="1"/>
      <protection hidden="1"/>
    </xf>
    <xf numFmtId="0" fontId="5" fillId="10" borderId="1" xfId="0" applyFont="1" applyFill="1" applyBorder="1" applyAlignment="1" applyProtection="1">
      <alignment horizontal="center" vertical="center" wrapText="1"/>
      <protection hidden="1"/>
    </xf>
    <xf numFmtId="0" fontId="6" fillId="10" borderId="1" xfId="0" applyFont="1" applyFill="1" applyBorder="1" applyAlignment="1" applyProtection="1">
      <alignment horizontal="left" vertical="center" wrapText="1"/>
      <protection hidden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6" borderId="1" xfId="0" applyFont="1" applyFill="1" applyBorder="1" applyAlignment="1" applyProtection="1">
      <alignment horizontal="left" vertical="center" wrapText="1"/>
      <protection hidden="1"/>
    </xf>
    <xf numFmtId="0" fontId="5" fillId="16" borderId="1" xfId="0" applyFont="1" applyFill="1" applyBorder="1" applyAlignment="1" applyProtection="1">
      <alignment horizontal="center" vertical="center" wrapText="1"/>
      <protection hidden="1"/>
    </xf>
    <xf numFmtId="0" fontId="6" fillId="16" borderId="1" xfId="0" applyFont="1" applyFill="1" applyBorder="1" applyAlignment="1" applyProtection="1">
      <alignment horizontal="left" vertical="center" wrapText="1"/>
      <protection hidden="1"/>
    </xf>
    <xf numFmtId="0" fontId="5" fillId="16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6" fillId="7" borderId="1" xfId="0" applyFont="1" applyFill="1" applyBorder="1" applyAlignment="1" applyProtection="1">
      <alignment horizontal="left" vertical="center" wrapText="1"/>
      <protection hidden="1"/>
    </xf>
    <xf numFmtId="0" fontId="6" fillId="7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 applyProtection="1">
      <alignment horizontal="left" vertical="center" wrapText="1"/>
      <protection hidden="1"/>
    </xf>
    <xf numFmtId="0" fontId="5" fillId="8" borderId="6" xfId="0" applyFont="1" applyFill="1" applyBorder="1" applyAlignment="1" applyProtection="1">
      <alignment horizontal="center" vertical="center" wrapText="1"/>
      <protection hidden="1"/>
    </xf>
    <xf numFmtId="0" fontId="6" fillId="8" borderId="6" xfId="0" applyFont="1" applyFill="1" applyBorder="1" applyAlignment="1" applyProtection="1">
      <alignment horizontal="left" vertical="center" wrapText="1"/>
      <protection hidden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left" vertical="center" wrapText="1"/>
      <protection hidden="1"/>
    </xf>
    <xf numFmtId="0" fontId="5" fillId="8" borderId="1" xfId="0" applyFont="1" applyFill="1" applyBorder="1" applyAlignment="1" applyProtection="1">
      <alignment horizontal="center" vertical="center" wrapText="1"/>
      <protection hidden="1"/>
    </xf>
    <xf numFmtId="0" fontId="6" fillId="8" borderId="1" xfId="0" applyFont="1" applyFill="1" applyBorder="1" applyAlignment="1" applyProtection="1">
      <alignment horizontal="left" vertical="center" wrapText="1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5" fillId="5" borderId="1" xfId="0" applyFont="1" applyFill="1" applyBorder="1" applyAlignment="1" applyProtection="1">
      <alignment horizontal="center" vertical="center" wrapText="1"/>
      <protection hidden="1"/>
    </xf>
    <xf numFmtId="0" fontId="6" fillId="5" borderId="1" xfId="0" applyFont="1" applyFill="1" applyBorder="1" applyAlignment="1" applyProtection="1">
      <alignment horizontal="left" vertical="center" wrapText="1"/>
      <protection hidden="1"/>
    </xf>
    <xf numFmtId="0" fontId="6" fillId="1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5" fillId="19" borderId="1" xfId="0" applyFont="1" applyFill="1" applyBorder="1" applyAlignment="1" applyProtection="1">
      <alignment horizontal="center" vertical="center" wrapText="1"/>
      <protection hidden="1"/>
    </xf>
    <xf numFmtId="0" fontId="6" fillId="15" borderId="1" xfId="0" applyFont="1" applyFill="1" applyBorder="1" applyAlignment="1" applyProtection="1">
      <alignment horizontal="left" vertical="center" wrapText="1"/>
      <protection hidden="1"/>
    </xf>
    <xf numFmtId="0" fontId="6" fillId="18" borderId="1" xfId="0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wrapText="1"/>
    </xf>
    <xf numFmtId="0" fontId="5" fillId="0" borderId="7" xfId="2" applyBorder="1"/>
    <xf numFmtId="0" fontId="5" fillId="0" borderId="8" xfId="2" applyBorder="1"/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49" fontId="9" fillId="4" borderId="1" xfId="1" applyNumberFormat="1" applyFont="1" applyFill="1" applyBorder="1" applyAlignment="1" applyProtection="1">
      <alignment horizontal="center" vertical="center"/>
      <protection locked="0"/>
    </xf>
    <xf numFmtId="49" fontId="5" fillId="14" borderId="1" xfId="0" applyNumberFormat="1" applyFont="1" applyFill="1" applyBorder="1" applyAlignment="1">
      <alignment horizontal="center" vertical="center"/>
    </xf>
    <xf numFmtId="49" fontId="5" fillId="1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 vertical="center" wrapText="1"/>
      <protection hidden="1"/>
    </xf>
    <xf numFmtId="0" fontId="5" fillId="5" borderId="3" xfId="0" applyFont="1" applyFill="1" applyBorder="1" applyAlignment="1">
      <alignment horizontal="center" vertical="center" wrapText="1"/>
    </xf>
    <xf numFmtId="0" fontId="5" fillId="0" borderId="6" xfId="2" applyBorder="1"/>
    <xf numFmtId="0" fontId="6" fillId="0" borderId="6" xfId="4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7">
    <cellStyle name="Normal" xfId="0" builtinId="0"/>
    <cellStyle name="Normal 2" xfId="1" xr:uid="{00000000-0005-0000-0000-000002000000}"/>
    <cellStyle name="Normal 2 2" xfId="5" xr:uid="{58E5C4CD-010A-411D-815F-C73829C46D78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5 2" xfId="6" xr:uid="{6DA57FD5-FC22-4431-A67B-0D6E4C1670FD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vertical="bottom" textRotation="0" wrapText="1" indent="0" justifyLastLine="0" shrinkToFit="0" readingOrder="0"/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        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6299597871367"/>
          <c:y val="3.6456271843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094247393387"/>
          <c:y val="0.20547840610832738"/>
          <c:w val="0.86656130416613841"/>
          <c:h val="0.6499018906059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MTB'!$C$68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MTB'!$B$69:$B$77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MTB'!$C$69:$C$77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7FA-8944-112C305B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44"/>
        <c:axId val="208589504"/>
      </c:scatterChart>
      <c:valAx>
        <c:axId val="20858894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504"/>
        <c:crosses val="autoZero"/>
        <c:crossBetween val="midCat"/>
      </c:valAx>
      <c:valAx>
        <c:axId val="2085895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944"/>
        <c:crosses val="autoZero"/>
        <c:crossBetween val="midCat"/>
        <c:majorUnit val="1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MTB'!$C$43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MTB'!$C$44:$C$51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7DE-8386-ED33F7F4DD25}"/>
            </c:ext>
          </c:extLst>
        </c:ser>
        <c:ser>
          <c:idx val="1"/>
          <c:order val="1"/>
          <c:tx>
            <c:strRef>
              <c:f>'Hiệu xuất MTB'!$D$43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MTB'!$D$44:$D$51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7DE-8386-ED33F7F4DD25}"/>
            </c:ext>
          </c:extLst>
        </c:ser>
        <c:ser>
          <c:idx val="2"/>
          <c:order val="2"/>
          <c:tx>
            <c:strRef>
              <c:f>'Hiệu xuất MTB'!$E$43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2-47DE-8386-ED33F7F4DD25}"/>
              </c:ext>
            </c:extLst>
          </c:dPt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MTB'!$E$44:$E$51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2-47DE-8386-ED33F7F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5481424"/>
        <c:axId val="132119968"/>
      </c:barChart>
      <c:catAx>
        <c:axId val="48548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máy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119968"/>
        <c:crosses val="autoZero"/>
        <c:auto val="1"/>
        <c:lblAlgn val="ctr"/>
        <c:lblOffset val="100"/>
        <c:noMultiLvlLbl val="0"/>
      </c:catAx>
      <c:valAx>
        <c:axId val="1321199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đơn vị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142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2564147295959258"/>
          <c:y val="0.20576781748435288"/>
          <c:w val="0.18482342401810553"/>
          <c:h val="0.4646676088565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MTB'!$C$56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MTB'!$C$57:$C$64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3-43BA-817F-C2761A980C06}"/>
            </c:ext>
          </c:extLst>
        </c:ser>
        <c:ser>
          <c:idx val="1"/>
          <c:order val="1"/>
          <c:tx>
            <c:strRef>
              <c:f>'Hiệu xuất MTB'!$D$56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MTB'!$D$57:$D$64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3-43BA-817F-C2761A980C06}"/>
            </c:ext>
          </c:extLst>
        </c:ser>
        <c:ser>
          <c:idx val="2"/>
          <c:order val="2"/>
          <c:tx>
            <c:strRef>
              <c:f>'Hiệu xuất MTB'!$E$56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3-43BA-817F-C2761A980C06}"/>
              </c:ext>
            </c:extLst>
          </c:dPt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MTB'!$E$57:$E$64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3-43BA-817F-C2761A9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586144"/>
        <c:axId val="208586704"/>
      </c:barChart>
      <c:catAx>
        <c:axId val="20858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586704"/>
        <c:crosses val="autoZero"/>
        <c:auto val="1"/>
        <c:lblAlgn val="ctr"/>
        <c:lblOffset val="100"/>
        <c:noMultiLvlLbl val="0"/>
      </c:catAx>
      <c:valAx>
        <c:axId val="208586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14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813338355127137"/>
          <c:y val="0.25219132597945898"/>
          <c:w val="0.14812471311041278"/>
          <c:h val="0.481581700003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ĐỢT 3 - NĂM 2022</a:t>
            </a:r>
          </a:p>
        </c:rich>
      </c:tx>
      <c:layout>
        <c:manualLayout>
          <c:xMode val="edge"/>
          <c:yMode val="edge"/>
          <c:x val="0.1006911798362867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MTB'!$C$32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MTB'!$C$33:$C$39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4-478A-9FAA-1B18E97C27CA}"/>
            </c:ext>
          </c:extLst>
        </c:ser>
        <c:ser>
          <c:idx val="2"/>
          <c:order val="2"/>
          <c:tx>
            <c:strRef>
              <c:f>'Hiệu xuất MTB'!$E$32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MTB'!$E$33:$E$39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004208"/>
        <c:axId val="133005888"/>
      </c:barChart>
      <c:lineChart>
        <c:grouping val="standard"/>
        <c:varyColors val="0"/>
        <c:ser>
          <c:idx val="1"/>
          <c:order val="1"/>
          <c:tx>
            <c:strRef>
              <c:f>'Hiệu xuất MTB'!$D$32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MTB'!$D$33:$D$39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5328"/>
        <c:axId val="133010368"/>
      </c:lineChart>
      <c:catAx>
        <c:axId val="1330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888"/>
        <c:crosses val="autoZero"/>
        <c:auto val="1"/>
        <c:lblAlgn val="ctr"/>
        <c:lblOffset val="100"/>
        <c:noMultiLvlLbl val="0"/>
      </c:catAx>
      <c:valAx>
        <c:axId val="133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4208"/>
        <c:crosses val="autoZero"/>
        <c:crossBetween val="between"/>
      </c:valAx>
      <c:valAx>
        <c:axId val="13301036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328"/>
        <c:crosses val="max"/>
        <c:crossBetween val="between"/>
      </c:valAx>
      <c:catAx>
        <c:axId val="133005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01036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9720484054537433"/>
          <c:h val="0.56533470272737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67</xdr:row>
      <xdr:rowOff>19050</xdr:rowOff>
    </xdr:from>
    <xdr:to>
      <xdr:col>24</xdr:col>
      <xdr:colOff>333375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200024</xdr:rowOff>
    </xdr:from>
    <xdr:to>
      <xdr:col>25</xdr:col>
      <xdr:colOff>676275</xdr:colOff>
      <xdr:row>50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26</xdr:col>
      <xdr:colOff>9525</xdr:colOff>
      <xdr:row>63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26</xdr:col>
      <xdr:colOff>9525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</cdr:x>
      <cdr:y>0.10233</cdr:y>
    </cdr:from>
    <cdr:to>
      <cdr:x>0.88393</cdr:x>
      <cdr:y>0.54884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004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2" displayName="Table12" ref="B43:E51" totalsRowShown="0" headerRowDxfId="32" dataDxfId="30" headerRowBorderDxfId="31" tableBorderDxfId="29" totalsRowBorderDxfId="28">
  <tableColumns count="4">
    <tableColumn id="1" xr3:uid="{00000000-0010-0000-0600-000001000000}" name="QTT01" dataDxfId="27"/>
    <tableColumn id="2" xr3:uid="{00000000-0010-0000-0600-000002000000}" name="Dương tính" dataDxfId="26">
      <calculatedColumnFormula>COUNTIFS('MTB MAILLING'!AC:AC,Table12[[#This Row],[QTT01]],'MTB MAILLING'!L:L,Table12[[#Headers],[Dương tính]])</calculatedColumnFormula>
    </tableColumn>
    <tableColumn id="3" xr3:uid="{00000000-0010-0000-0600-000003000000}" name="Âm tính" dataDxfId="25">
      <calculatedColumnFormula>COUNTIFS('MTB MAILLING'!AC:AC,Table12[[#This Row],[QTT01]],'MTB MAILLING'!L:L,Table12[[#Headers],[Âm tính]])</calculatedColumnFormula>
    </tableColumn>
    <tableColumn id="4" xr3:uid="{00000000-0010-0000-0600-000004000000}" name="Kết quả đơn vị" dataDxfId="24">
      <calculatedColumnFormula>IF(Table12[[#This Row],[QTT01]]=$G$44,0.25,0)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B56:E64" totalsRowShown="0" headerRowDxfId="23" dataDxfId="21" headerRowBorderDxfId="22" tableBorderDxfId="20" totalsRowBorderDxfId="19">
  <tableColumns count="4">
    <tableColumn id="1" xr3:uid="{00000000-0010-0000-0700-000001000000}" name="QTT02" dataDxfId="18"/>
    <tableColumn id="2" xr3:uid="{00000000-0010-0000-0700-000002000000}" name="Dương tính" dataDxfId="17">
      <calculatedColumnFormula>COUNTIFS('MTB MAILLING'!AC:AC,Table13[[#This Row],[QTT02]],'MTB MAILLING'!M:M,Table13[[#Headers],[Dương tính]])</calculatedColumnFormula>
    </tableColumn>
    <tableColumn id="3" xr3:uid="{00000000-0010-0000-0700-000003000000}" name="Âm tính" dataDxfId="16">
      <calculatedColumnFormula>COUNTIFS('MTB MAILLING'!AC:AC,Table13[[#This Row],[QTT02]],'MTB MAILLING'!M:M,Table13[[#Headers],[Âm tính]])</calculatedColumnFormula>
    </tableColumn>
    <tableColumn id="4" xr3:uid="{00000000-0010-0000-0700-000004000000}" name="Kết quả đơn vị" dataDxfId="15">
      <calculatedColumnFormula>IF(Table13[[#This Row],[QTT02]]=$G$57,0.25,0)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1" displayName="Table111" ref="B32:E39" totalsRowShown="0" headerRowDxfId="14" dataDxfId="13">
  <tableColumns count="4">
    <tableColumn id="1" xr3:uid="{00000000-0010-0000-0800-000001000000}" name="điểm" dataDxfId="12"/>
    <tableColumn id="2" xr3:uid="{00000000-0010-0000-0800-000002000000}" name="Số lượng đơn vị" dataDxfId="11"/>
    <tableColumn id="3" xr3:uid="{00000000-0010-0000-0800-000003000000}" name="Phần trăm tích lũy của các đơn vị" dataDxfId="10">
      <calculatedColumnFormula>G32+(Table111[[#This Row],[Số lượng đơn vị]]/7)*100</calculatedColumnFormula>
    </tableColumn>
    <tableColumn id="4" xr3:uid="{00000000-0010-0000-0800-000004000000}" name="Điểm của đơn vị" dataDxfId="9">
      <calculatedColumnFormula>IF(Table111[[#This Row],[điểm]]=$G$33,0.5,0)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2" displayName="Table112" ref="B68:C77" totalsRowShown="0" headerRowDxfId="8" dataDxfId="6" headerRowBorderDxfId="7" tableBorderDxfId="5" totalsRowBorderDxfId="4">
  <tableColumns count="2">
    <tableColumn id="1" xr3:uid="{00000000-0010-0000-0900-000001000000}" name=" " dataDxfId="3"/>
    <tableColumn id="2" xr3:uid="{00000000-0010-0000-0900-000002000000}" name="Series 1" dataDxfId="2">
      <calculatedColumnFormula>VLOOKUP($C$80,'Hiệu xuất MTB'!$B:$AK,18,0)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I26"/>
  <sheetViews>
    <sheetView tabSelected="1" zoomScaleNormal="100" workbookViewId="0">
      <pane xSplit="5" ySplit="2" topLeftCell="O3" activePane="bottomRight" state="frozen"/>
      <selection activeCell="AL28" sqref="AL28"/>
      <selection pane="topRight" activeCell="AL28" sqref="AL28"/>
      <selection pane="bottomLeft" activeCell="AL28" sqref="AL28"/>
      <selection pane="bottomRight" activeCell="AL28" sqref="AL28"/>
    </sheetView>
  </sheetViews>
  <sheetFormatPr defaultColWidth="9" defaultRowHeight="15.75" x14ac:dyDescent="0.25"/>
  <cols>
    <col min="1" max="1" width="4.875" style="69" bestFit="1" customWidth="1"/>
    <col min="2" max="2" width="6.75" style="69" bestFit="1" customWidth="1"/>
    <col min="3" max="3" width="7.75" style="7" customWidth="1"/>
    <col min="4" max="4" width="9.75" style="7" bestFit="1" customWidth="1"/>
    <col min="5" max="5" width="33.75" style="7" customWidth="1"/>
    <col min="6" max="10" width="8.375" style="7" customWidth="1"/>
    <col min="11" max="11" width="6.75" style="7" customWidth="1"/>
    <col min="12" max="12" width="13.375" style="7" bestFit="1" customWidth="1"/>
    <col min="13" max="13" width="9.125" style="7" bestFit="1" customWidth="1"/>
    <col min="14" max="14" width="13.375" style="7" bestFit="1" customWidth="1"/>
    <col min="15" max="15" width="9.125" style="7" bestFit="1" customWidth="1"/>
    <col min="16" max="17" width="6.375" style="7" bestFit="1" customWidth="1"/>
    <col min="18" max="18" width="5" style="7" bestFit="1" customWidth="1"/>
    <col min="19" max="20" width="7.625" style="69" bestFit="1" customWidth="1"/>
    <col min="21" max="22" width="5.75" style="69" bestFit="1" customWidth="1"/>
    <col min="23" max="29" width="7.75" style="7" customWidth="1"/>
    <col min="30" max="31" width="9.875" style="7" bestFit="1" customWidth="1"/>
    <col min="32" max="32" width="9.875" style="7" customWidth="1"/>
    <col min="33" max="35" width="6.375" style="7" customWidth="1"/>
    <col min="36" max="16384" width="9" style="7"/>
  </cols>
  <sheetData>
    <row r="2" spans="1:35" s="38" customFormat="1" x14ac:dyDescent="0.25">
      <c r="A2" s="35" t="s">
        <v>0</v>
      </c>
      <c r="B2" s="35" t="s">
        <v>1</v>
      </c>
      <c r="C2" s="35" t="s">
        <v>2</v>
      </c>
      <c r="D2" s="35" t="s">
        <v>66</v>
      </c>
      <c r="E2" s="36" t="s">
        <v>67</v>
      </c>
      <c r="F2" s="36" t="s">
        <v>213</v>
      </c>
      <c r="G2" s="36" t="s">
        <v>214</v>
      </c>
      <c r="H2" s="36" t="s">
        <v>215</v>
      </c>
      <c r="I2" s="36" t="s">
        <v>222</v>
      </c>
      <c r="J2" s="36" t="s">
        <v>216</v>
      </c>
      <c r="K2" s="37" t="s">
        <v>217</v>
      </c>
      <c r="L2" s="35" t="s">
        <v>75</v>
      </c>
      <c r="M2" s="35" t="s">
        <v>76</v>
      </c>
      <c r="N2" s="23" t="s">
        <v>77</v>
      </c>
      <c r="O2" s="23" t="s">
        <v>78</v>
      </c>
      <c r="P2" s="23" t="s">
        <v>3</v>
      </c>
      <c r="Q2" s="23" t="s">
        <v>4</v>
      </c>
      <c r="R2" s="23" t="s">
        <v>5</v>
      </c>
      <c r="S2" s="142" t="s">
        <v>6</v>
      </c>
      <c r="T2" s="142" t="s">
        <v>7</v>
      </c>
      <c r="U2" s="142" t="s">
        <v>8</v>
      </c>
      <c r="V2" s="142" t="s">
        <v>9</v>
      </c>
      <c r="W2" s="23" t="s">
        <v>10</v>
      </c>
      <c r="X2" s="23" t="s">
        <v>11</v>
      </c>
      <c r="Y2" s="23" t="s">
        <v>79</v>
      </c>
      <c r="Z2" s="23" t="s">
        <v>68</v>
      </c>
      <c r="AA2" s="23" t="s">
        <v>12</v>
      </c>
      <c r="AB2" s="23" t="s">
        <v>69</v>
      </c>
      <c r="AC2" s="23" t="s">
        <v>70</v>
      </c>
      <c r="AD2" s="23" t="s">
        <v>13</v>
      </c>
      <c r="AE2" s="23" t="s">
        <v>14</v>
      </c>
      <c r="AF2" s="23" t="s">
        <v>80</v>
      </c>
      <c r="AG2" s="23" t="s">
        <v>15</v>
      </c>
      <c r="AH2" s="23" t="s">
        <v>81</v>
      </c>
      <c r="AI2" s="23" t="s">
        <v>82</v>
      </c>
    </row>
    <row r="3" spans="1:35" s="44" customFormat="1" x14ac:dyDescent="0.25">
      <c r="A3" s="39">
        <v>1</v>
      </c>
      <c r="B3" s="39" t="s">
        <v>22</v>
      </c>
      <c r="C3" s="40" t="s">
        <v>83</v>
      </c>
      <c r="D3" s="39" t="s">
        <v>84</v>
      </c>
      <c r="E3" s="41" t="s">
        <v>85</v>
      </c>
      <c r="F3" s="41">
        <v>7</v>
      </c>
      <c r="G3" s="41">
        <v>3</v>
      </c>
      <c r="H3" s="41">
        <v>230703</v>
      </c>
      <c r="I3" s="41" t="s">
        <v>223</v>
      </c>
      <c r="J3" s="41" t="s">
        <v>224</v>
      </c>
      <c r="K3" s="42">
        <f>COUNTA($M$3:$M$23)</f>
        <v>16</v>
      </c>
      <c r="L3" s="42"/>
      <c r="M3" s="42"/>
      <c r="N3" s="42" t="s">
        <v>86</v>
      </c>
      <c r="O3" s="42" t="s">
        <v>87</v>
      </c>
      <c r="P3" s="42" t="str">
        <f>IF(L3=N3,3,"")</f>
        <v/>
      </c>
      <c r="Q3" s="42" t="str">
        <f>IF(M3=O3,3,"")</f>
        <v/>
      </c>
      <c r="R3" s="42" t="str">
        <f>IF(SUM(P3:Q3)=0,"",SUM(P3:Q3))</f>
        <v/>
      </c>
      <c r="S3" s="143">
        <f>'Hiệu xuất MTB'!$V$25</f>
        <v>12</v>
      </c>
      <c r="T3" s="143">
        <f>'Hiệu xuất MTB'!$V$27</f>
        <v>0</v>
      </c>
      <c r="U3" s="143" t="str">
        <f>VLOOKUP(C3,'Hiệu xuất MTB'!B:AP,21,0)</f>
        <v>N/A</v>
      </c>
      <c r="V3" s="143" t="str">
        <f>VLOOKUP(C3,'Hiệu xuất MTB'!B:AP,30,0)</f>
        <v>N/A</v>
      </c>
      <c r="W3" s="42"/>
      <c r="X3" s="42"/>
      <c r="Y3" s="42" t="s">
        <v>44</v>
      </c>
      <c r="Z3" s="42" t="s">
        <v>44</v>
      </c>
      <c r="AA3" s="42"/>
      <c r="AB3" s="42" t="s">
        <v>88</v>
      </c>
      <c r="AC3" s="43" t="s">
        <v>18</v>
      </c>
      <c r="AD3" s="33"/>
      <c r="AE3" s="33"/>
      <c r="AF3" s="33"/>
      <c r="AG3" s="42" t="s">
        <v>21</v>
      </c>
      <c r="AH3" s="42">
        <v>6</v>
      </c>
      <c r="AI3" s="42" t="s">
        <v>50</v>
      </c>
    </row>
    <row r="4" spans="1:35" s="44" customFormat="1" x14ac:dyDescent="0.25">
      <c r="A4" s="39">
        <v>2</v>
      </c>
      <c r="B4" s="39">
        <v>1</v>
      </c>
      <c r="C4" s="40" t="s">
        <v>89</v>
      </c>
      <c r="D4" s="39" t="s">
        <v>16</v>
      </c>
      <c r="E4" s="41" t="s">
        <v>17</v>
      </c>
      <c r="F4" s="41">
        <v>7</v>
      </c>
      <c r="G4" s="41">
        <v>3</v>
      </c>
      <c r="H4" s="41">
        <v>230703</v>
      </c>
      <c r="I4" s="41" t="s">
        <v>223</v>
      </c>
      <c r="J4" s="41" t="s">
        <v>224</v>
      </c>
      <c r="K4" s="42">
        <f t="shared" ref="K4:K23" si="0">COUNTA($M$3:$M$23)</f>
        <v>16</v>
      </c>
      <c r="L4" s="42"/>
      <c r="M4" s="42"/>
      <c r="N4" s="42" t="s">
        <v>86</v>
      </c>
      <c r="O4" s="42" t="s">
        <v>87</v>
      </c>
      <c r="P4" s="42" t="str">
        <f t="shared" ref="P4:P23" si="1">IF(L4=N4,3,"")</f>
        <v/>
      </c>
      <c r="Q4" s="42" t="str">
        <f t="shared" ref="Q4:Q23" si="2">IF(M4=O4,3,"")</f>
        <v/>
      </c>
      <c r="R4" s="42" t="str">
        <f t="shared" ref="R4:R23" si="3">IF(SUM(P4:Q4)=0,"",SUM(P4:Q4))</f>
        <v/>
      </c>
      <c r="S4" s="143">
        <f>'Hiệu xuất MTB'!$V$25</f>
        <v>12</v>
      </c>
      <c r="T4" s="143">
        <f>'Hiệu xuất MTB'!$V$27</f>
        <v>0</v>
      </c>
      <c r="U4" s="143" t="str">
        <f>VLOOKUP(C4,'Hiệu xuất MTB'!B:AP,21,0)</f>
        <v>N/A</v>
      </c>
      <c r="V4" s="143" t="str">
        <f>VLOOKUP(C4,'Hiệu xuất MTB'!B:AP,30,0)</f>
        <v>N/A</v>
      </c>
      <c r="W4" s="42"/>
      <c r="X4" s="42" t="s">
        <v>90</v>
      </c>
      <c r="Y4" s="42" t="s">
        <v>91</v>
      </c>
      <c r="Z4" s="42" t="s">
        <v>92</v>
      </c>
      <c r="AA4" s="42"/>
      <c r="AB4" s="42" t="s">
        <v>74</v>
      </c>
      <c r="AC4" s="45" t="s">
        <v>18</v>
      </c>
      <c r="AD4" s="33"/>
      <c r="AE4" s="33"/>
      <c r="AF4" s="33"/>
      <c r="AG4" s="42" t="s">
        <v>21</v>
      </c>
      <c r="AH4" s="42" t="s">
        <v>21</v>
      </c>
      <c r="AI4" s="42"/>
    </row>
    <row r="5" spans="1:35" s="44" customFormat="1" ht="18.75" x14ac:dyDescent="0.25">
      <c r="A5" s="39">
        <v>3</v>
      </c>
      <c r="B5" s="39">
        <v>1</v>
      </c>
      <c r="C5" s="40" t="s">
        <v>114</v>
      </c>
      <c r="D5" s="39" t="s">
        <v>115</v>
      </c>
      <c r="E5" s="41" t="s">
        <v>116</v>
      </c>
      <c r="F5" s="41">
        <v>7</v>
      </c>
      <c r="G5" s="41">
        <v>3</v>
      </c>
      <c r="H5" s="41">
        <v>230703</v>
      </c>
      <c r="I5" s="41" t="s">
        <v>223</v>
      </c>
      <c r="J5" s="41" t="s">
        <v>224</v>
      </c>
      <c r="K5" s="42">
        <f t="shared" si="0"/>
        <v>16</v>
      </c>
      <c r="L5" s="42" t="s">
        <v>86</v>
      </c>
      <c r="M5" s="42" t="s">
        <v>87</v>
      </c>
      <c r="N5" s="42" t="s">
        <v>86</v>
      </c>
      <c r="O5" s="42" t="s">
        <v>87</v>
      </c>
      <c r="P5" s="42">
        <f t="shared" si="1"/>
        <v>3</v>
      </c>
      <c r="Q5" s="42">
        <f t="shared" si="2"/>
        <v>3</v>
      </c>
      <c r="R5" s="42">
        <f t="shared" si="3"/>
        <v>6</v>
      </c>
      <c r="S5" s="143">
        <f>'Hiệu xuất MTB'!$V$25</f>
        <v>12</v>
      </c>
      <c r="T5" s="143">
        <f>'Hiệu xuất MTB'!$V$27</f>
        <v>0</v>
      </c>
      <c r="U5" s="143">
        <f>VLOOKUP(C5,'Hiệu xuất MTB'!B:AP,21,0)</f>
        <v>12</v>
      </c>
      <c r="V5" s="143">
        <f>VLOOKUP(C5,'Hiệu xuất MTB'!B:AP,30,0)</f>
        <v>0</v>
      </c>
      <c r="W5" s="42" t="s">
        <v>117</v>
      </c>
      <c r="X5" s="42" t="s">
        <v>196</v>
      </c>
      <c r="Y5" s="42" t="s">
        <v>54</v>
      </c>
      <c r="Z5" s="42" t="s">
        <v>118</v>
      </c>
      <c r="AA5" s="42" t="s">
        <v>35</v>
      </c>
      <c r="AB5" s="42" t="s">
        <v>197</v>
      </c>
      <c r="AC5" s="45" t="s">
        <v>18</v>
      </c>
      <c r="AD5" s="33" t="s">
        <v>225</v>
      </c>
      <c r="AE5" s="33" t="s">
        <v>226</v>
      </c>
      <c r="AF5" s="33" t="s">
        <v>230</v>
      </c>
      <c r="AG5" s="42" t="s">
        <v>168</v>
      </c>
      <c r="AH5" s="42">
        <v>2</v>
      </c>
      <c r="AI5" s="42">
        <v>2</v>
      </c>
    </row>
    <row r="6" spans="1:35" s="49" customFormat="1" x14ac:dyDescent="0.25">
      <c r="A6" s="46">
        <v>4</v>
      </c>
      <c r="B6" s="46">
        <v>2</v>
      </c>
      <c r="C6" s="47" t="s">
        <v>94</v>
      </c>
      <c r="D6" s="46" t="s">
        <v>60</v>
      </c>
      <c r="E6" s="48" t="s">
        <v>95</v>
      </c>
      <c r="F6" s="48">
        <v>7</v>
      </c>
      <c r="G6" s="48">
        <v>3</v>
      </c>
      <c r="H6" s="48">
        <v>230703</v>
      </c>
      <c r="I6" s="48" t="s">
        <v>223</v>
      </c>
      <c r="J6" s="48" t="s">
        <v>224</v>
      </c>
      <c r="K6" s="32">
        <f t="shared" si="0"/>
        <v>16</v>
      </c>
      <c r="L6" s="32" t="s">
        <v>86</v>
      </c>
      <c r="M6" s="32" t="s">
        <v>87</v>
      </c>
      <c r="N6" s="32" t="s">
        <v>86</v>
      </c>
      <c r="O6" s="32" t="s">
        <v>87</v>
      </c>
      <c r="P6" s="32">
        <f t="shared" si="1"/>
        <v>3</v>
      </c>
      <c r="Q6" s="32">
        <f t="shared" si="2"/>
        <v>3</v>
      </c>
      <c r="R6" s="32">
        <f t="shared" si="3"/>
        <v>6</v>
      </c>
      <c r="S6" s="31">
        <f>'Hiệu xuất MTB'!$V$25</f>
        <v>12</v>
      </c>
      <c r="T6" s="31">
        <f>'Hiệu xuất MTB'!$V$27</f>
        <v>0</v>
      </c>
      <c r="U6" s="31">
        <f>VLOOKUP(C6,'Hiệu xuất MTB'!B:AP,21,0)</f>
        <v>12</v>
      </c>
      <c r="V6" s="31">
        <f>VLOOKUP(C6,'Hiệu xuất MTB'!B:AP,30,0)</f>
        <v>0</v>
      </c>
      <c r="W6" s="32" t="s">
        <v>96</v>
      </c>
      <c r="X6" s="32" t="s">
        <v>34</v>
      </c>
      <c r="Y6" s="32" t="s">
        <v>97</v>
      </c>
      <c r="Z6" s="32" t="s">
        <v>98</v>
      </c>
      <c r="AA6" s="32" t="s">
        <v>61</v>
      </c>
      <c r="AB6" s="32" t="s">
        <v>99</v>
      </c>
      <c r="AC6" s="31" t="s">
        <v>100</v>
      </c>
      <c r="AD6" s="32" t="s">
        <v>228</v>
      </c>
      <c r="AE6" s="32" t="s">
        <v>226</v>
      </c>
      <c r="AF6" s="32" t="s">
        <v>233</v>
      </c>
      <c r="AG6" s="32" t="s">
        <v>198</v>
      </c>
      <c r="AH6" s="32">
        <v>8</v>
      </c>
      <c r="AI6" s="32" t="s">
        <v>19</v>
      </c>
    </row>
    <row r="7" spans="1:35" s="49" customFormat="1" ht="18.75" x14ac:dyDescent="0.25">
      <c r="A7" s="34">
        <v>5</v>
      </c>
      <c r="B7" s="34"/>
      <c r="C7" s="32" t="s">
        <v>101</v>
      </c>
      <c r="D7" s="32" t="s">
        <v>102</v>
      </c>
      <c r="E7" s="32" t="s">
        <v>103</v>
      </c>
      <c r="F7" s="32">
        <v>7</v>
      </c>
      <c r="G7" s="32">
        <v>3</v>
      </c>
      <c r="H7" s="32">
        <v>230703</v>
      </c>
      <c r="I7" s="32" t="s">
        <v>223</v>
      </c>
      <c r="J7" s="32" t="s">
        <v>224</v>
      </c>
      <c r="K7" s="32">
        <f t="shared" si="0"/>
        <v>16</v>
      </c>
      <c r="L7" s="32" t="s">
        <v>86</v>
      </c>
      <c r="M7" s="32" t="s">
        <v>87</v>
      </c>
      <c r="N7" s="32" t="s">
        <v>86</v>
      </c>
      <c r="O7" s="32" t="s">
        <v>87</v>
      </c>
      <c r="P7" s="32">
        <f t="shared" si="1"/>
        <v>3</v>
      </c>
      <c r="Q7" s="32">
        <f t="shared" si="2"/>
        <v>3</v>
      </c>
      <c r="R7" s="32">
        <f t="shared" si="3"/>
        <v>6</v>
      </c>
      <c r="S7" s="31">
        <f>'Hiệu xuất MTB'!$V$25</f>
        <v>12</v>
      </c>
      <c r="T7" s="31">
        <f>'Hiệu xuất MTB'!$V$27</f>
        <v>0</v>
      </c>
      <c r="U7" s="31">
        <f>VLOOKUP(C7,'Hiệu xuất MTB'!B:AP,21,0)</f>
        <v>12</v>
      </c>
      <c r="V7" s="31">
        <f>VLOOKUP(C7,'Hiệu xuất MTB'!B:AP,30,0)</f>
        <v>0</v>
      </c>
      <c r="W7" s="32" t="s">
        <v>199</v>
      </c>
      <c r="X7" s="50"/>
      <c r="Y7" s="32" t="s">
        <v>104</v>
      </c>
      <c r="Z7" s="51" t="s">
        <v>105</v>
      </c>
      <c r="AA7" s="50"/>
      <c r="AB7" s="51" t="s">
        <v>106</v>
      </c>
      <c r="AC7" s="31" t="s">
        <v>100</v>
      </c>
      <c r="AD7" s="32" t="s">
        <v>234</v>
      </c>
      <c r="AE7" s="32" t="s">
        <v>233</v>
      </c>
      <c r="AF7" s="32" t="s">
        <v>229</v>
      </c>
      <c r="AG7" s="32" t="s">
        <v>24</v>
      </c>
      <c r="AH7" s="32" t="s">
        <v>169</v>
      </c>
      <c r="AI7" s="32" t="s">
        <v>19</v>
      </c>
    </row>
    <row r="8" spans="1:35" s="49" customFormat="1" x14ac:dyDescent="0.25">
      <c r="A8" s="34">
        <v>6</v>
      </c>
      <c r="B8" s="34"/>
      <c r="C8" s="32" t="s">
        <v>107</v>
      </c>
      <c r="D8" s="48" t="s">
        <v>108</v>
      </c>
      <c r="E8" s="47" t="s">
        <v>109</v>
      </c>
      <c r="F8" s="47">
        <v>7</v>
      </c>
      <c r="G8" s="47">
        <v>3</v>
      </c>
      <c r="H8" s="47">
        <v>230703</v>
      </c>
      <c r="I8" s="47" t="s">
        <v>223</v>
      </c>
      <c r="J8" s="47" t="s">
        <v>224</v>
      </c>
      <c r="K8" s="22">
        <f t="shared" si="0"/>
        <v>16</v>
      </c>
      <c r="L8" s="32" t="s">
        <v>86</v>
      </c>
      <c r="M8" s="32" t="s">
        <v>87</v>
      </c>
      <c r="N8" s="32" t="s">
        <v>86</v>
      </c>
      <c r="O8" s="32" t="s">
        <v>87</v>
      </c>
      <c r="P8" s="32">
        <f t="shared" si="1"/>
        <v>3</v>
      </c>
      <c r="Q8" s="32">
        <f t="shared" si="2"/>
        <v>3</v>
      </c>
      <c r="R8" s="32">
        <f t="shared" si="3"/>
        <v>6</v>
      </c>
      <c r="S8" s="31">
        <f>'Hiệu xuất MTB'!$V$25</f>
        <v>12</v>
      </c>
      <c r="T8" s="31">
        <f>'Hiệu xuất MTB'!$V$27</f>
        <v>0</v>
      </c>
      <c r="U8" s="31">
        <f>VLOOKUP(C8,'Hiệu xuất MTB'!B:AP,21,0)</f>
        <v>12</v>
      </c>
      <c r="V8" s="31">
        <f>VLOOKUP(C8,'Hiệu xuất MTB'!B:AP,30,0)</f>
        <v>0</v>
      </c>
      <c r="W8" s="32" t="s">
        <v>177</v>
      </c>
      <c r="X8" s="32"/>
      <c r="Y8" s="32" t="s">
        <v>178</v>
      </c>
      <c r="Z8" s="32" t="s">
        <v>179</v>
      </c>
      <c r="AA8" s="32"/>
      <c r="AB8" s="32" t="s">
        <v>49</v>
      </c>
      <c r="AC8" s="31" t="s">
        <v>100</v>
      </c>
      <c r="AD8" s="32" t="s">
        <v>229</v>
      </c>
      <c r="AE8" s="32" t="s">
        <v>230</v>
      </c>
      <c r="AF8" s="32" t="s">
        <v>232</v>
      </c>
      <c r="AG8" s="4"/>
      <c r="AH8" s="4"/>
      <c r="AI8" s="4"/>
    </row>
    <row r="9" spans="1:35" s="49" customFormat="1" x14ac:dyDescent="0.25">
      <c r="A9" s="46">
        <v>7</v>
      </c>
      <c r="B9" s="46" t="s">
        <v>22</v>
      </c>
      <c r="C9" s="47" t="s">
        <v>125</v>
      </c>
      <c r="D9" s="46" t="s">
        <v>25</v>
      </c>
      <c r="E9" s="48" t="s">
        <v>26</v>
      </c>
      <c r="F9" s="48">
        <v>7</v>
      </c>
      <c r="G9" s="48">
        <v>3</v>
      </c>
      <c r="H9" s="48">
        <v>230703</v>
      </c>
      <c r="I9" s="48" t="s">
        <v>223</v>
      </c>
      <c r="J9" s="48" t="s">
        <v>224</v>
      </c>
      <c r="K9" s="32">
        <f t="shared" si="0"/>
        <v>16</v>
      </c>
      <c r="L9" s="32" t="s">
        <v>86</v>
      </c>
      <c r="M9" s="32" t="s">
        <v>87</v>
      </c>
      <c r="N9" s="32" t="s">
        <v>86</v>
      </c>
      <c r="O9" s="32" t="s">
        <v>87</v>
      </c>
      <c r="P9" s="32">
        <f t="shared" si="1"/>
        <v>3</v>
      </c>
      <c r="Q9" s="32">
        <f t="shared" si="2"/>
        <v>3</v>
      </c>
      <c r="R9" s="32">
        <f t="shared" si="3"/>
        <v>6</v>
      </c>
      <c r="S9" s="31">
        <f>'Hiệu xuất MTB'!$V$25</f>
        <v>12</v>
      </c>
      <c r="T9" s="31">
        <f>'Hiệu xuất MTB'!$V$27</f>
        <v>0</v>
      </c>
      <c r="U9" s="31">
        <f>VLOOKUP(C9,'Hiệu xuất MTB'!B:AP,21,0)</f>
        <v>12</v>
      </c>
      <c r="V9" s="31">
        <f>VLOOKUP(C9,'Hiệu xuất MTB'!B:AP,30,0)</f>
        <v>0</v>
      </c>
      <c r="W9" s="32" t="s">
        <v>171</v>
      </c>
      <c r="X9" s="32"/>
      <c r="Y9" s="32" t="s">
        <v>172</v>
      </c>
      <c r="Z9" s="32" t="s">
        <v>173</v>
      </c>
      <c r="AA9" s="32"/>
      <c r="AB9" s="32" t="s">
        <v>167</v>
      </c>
      <c r="AC9" s="31" t="s">
        <v>100</v>
      </c>
      <c r="AD9" s="32" t="s">
        <v>226</v>
      </c>
      <c r="AE9" s="32" t="s">
        <v>226</v>
      </c>
      <c r="AF9" s="52" t="s">
        <v>236</v>
      </c>
      <c r="AG9" s="32"/>
      <c r="AH9" s="32"/>
      <c r="AI9" s="32"/>
    </row>
    <row r="10" spans="1:35" s="84" customFormat="1" x14ac:dyDescent="0.25">
      <c r="A10" s="79">
        <v>8</v>
      </c>
      <c r="B10" s="79">
        <v>1</v>
      </c>
      <c r="C10" s="80" t="s">
        <v>110</v>
      </c>
      <c r="D10" s="79" t="s">
        <v>56</v>
      </c>
      <c r="E10" s="81" t="s">
        <v>57</v>
      </c>
      <c r="F10" s="81">
        <v>7</v>
      </c>
      <c r="G10" s="81">
        <v>3</v>
      </c>
      <c r="H10" s="81">
        <v>230703</v>
      </c>
      <c r="I10" s="81" t="s">
        <v>223</v>
      </c>
      <c r="J10" s="81" t="s">
        <v>224</v>
      </c>
      <c r="K10" s="82">
        <f t="shared" si="0"/>
        <v>16</v>
      </c>
      <c r="L10" s="82"/>
      <c r="M10" s="82"/>
      <c r="N10" s="82" t="s">
        <v>86</v>
      </c>
      <c r="O10" s="82" t="s">
        <v>87</v>
      </c>
      <c r="P10" s="82" t="str">
        <f t="shared" si="1"/>
        <v/>
      </c>
      <c r="Q10" s="82" t="str">
        <f t="shared" si="2"/>
        <v/>
      </c>
      <c r="R10" s="82" t="str">
        <f t="shared" si="3"/>
        <v/>
      </c>
      <c r="S10" s="83">
        <f>'Hiệu xuất MTB'!$V$25</f>
        <v>12</v>
      </c>
      <c r="T10" s="83">
        <f>'Hiệu xuất MTB'!$V$27</f>
        <v>0</v>
      </c>
      <c r="U10" s="83" t="str">
        <f>VLOOKUP(C10,'Hiệu xuất MTB'!B:AP,21,0)</f>
        <v>N/A</v>
      </c>
      <c r="V10" s="83" t="str">
        <f>VLOOKUP(C10,'Hiệu xuất MTB'!B:AP,30,0)</f>
        <v>N/A</v>
      </c>
      <c r="W10" s="82"/>
      <c r="X10" s="82"/>
      <c r="Y10" s="82"/>
      <c r="Z10" s="82"/>
      <c r="AA10" s="82"/>
      <c r="AB10" s="82" t="s">
        <v>111</v>
      </c>
      <c r="AC10" s="83" t="s">
        <v>55</v>
      </c>
      <c r="AD10" s="82" t="s">
        <v>225</v>
      </c>
      <c r="AE10" s="82"/>
      <c r="AF10" s="82" t="s">
        <v>231</v>
      </c>
      <c r="AG10" s="82" t="s">
        <v>176</v>
      </c>
      <c r="AH10" s="82" t="s">
        <v>58</v>
      </c>
      <c r="AI10" s="82" t="s">
        <v>19</v>
      </c>
    </row>
    <row r="11" spans="1:35" s="84" customFormat="1" x14ac:dyDescent="0.25">
      <c r="A11" s="79">
        <v>9</v>
      </c>
      <c r="B11" s="79">
        <v>1</v>
      </c>
      <c r="C11" s="80" t="s">
        <v>112</v>
      </c>
      <c r="D11" s="79" t="s">
        <v>52</v>
      </c>
      <c r="E11" s="81" t="s">
        <v>53</v>
      </c>
      <c r="F11" s="81">
        <v>7</v>
      </c>
      <c r="G11" s="81">
        <v>3</v>
      </c>
      <c r="H11" s="81">
        <v>230703</v>
      </c>
      <c r="I11" s="81" t="s">
        <v>223</v>
      </c>
      <c r="J11" s="81" t="s">
        <v>224</v>
      </c>
      <c r="K11" s="82">
        <f t="shared" si="0"/>
        <v>16</v>
      </c>
      <c r="L11" s="82" t="s">
        <v>86</v>
      </c>
      <c r="M11" s="82" t="s">
        <v>87</v>
      </c>
      <c r="N11" s="82" t="s">
        <v>86</v>
      </c>
      <c r="O11" s="82" t="s">
        <v>87</v>
      </c>
      <c r="P11" s="82">
        <f t="shared" si="1"/>
        <v>3</v>
      </c>
      <c r="Q11" s="82">
        <f t="shared" si="2"/>
        <v>3</v>
      </c>
      <c r="R11" s="82">
        <f t="shared" si="3"/>
        <v>6</v>
      </c>
      <c r="S11" s="83">
        <f>'Hiệu xuất MTB'!$V$25</f>
        <v>12</v>
      </c>
      <c r="T11" s="83">
        <f>'Hiệu xuất MTB'!$V$27</f>
        <v>0</v>
      </c>
      <c r="U11" s="83">
        <f>VLOOKUP(C11,'Hiệu xuất MTB'!B:AP,21,0)</f>
        <v>12</v>
      </c>
      <c r="V11" s="83">
        <f>VLOOKUP(C11,'Hiệu xuất MTB'!B:AP,30,0)</f>
        <v>0</v>
      </c>
      <c r="W11" s="82"/>
      <c r="X11" s="82" t="s">
        <v>54</v>
      </c>
      <c r="Y11" s="82"/>
      <c r="Z11" s="82" t="s">
        <v>44</v>
      </c>
      <c r="AA11" s="82"/>
      <c r="AB11" s="82" t="s">
        <v>113</v>
      </c>
      <c r="AC11" s="83" t="s">
        <v>55</v>
      </c>
      <c r="AD11" s="82" t="s">
        <v>225</v>
      </c>
      <c r="AE11" s="82" t="s">
        <v>233</v>
      </c>
      <c r="AF11" s="82" t="s">
        <v>233</v>
      </c>
      <c r="AG11" s="82" t="s">
        <v>191</v>
      </c>
      <c r="AH11" s="82">
        <v>5</v>
      </c>
      <c r="AI11" s="82" t="s">
        <v>19</v>
      </c>
    </row>
    <row r="12" spans="1:35" s="59" customFormat="1" x14ac:dyDescent="0.25">
      <c r="A12" s="53">
        <v>10</v>
      </c>
      <c r="B12" s="53"/>
      <c r="C12" s="54" t="s">
        <v>119</v>
      </c>
      <c r="D12" s="18" t="s">
        <v>32</v>
      </c>
      <c r="E12" s="18" t="s">
        <v>33</v>
      </c>
      <c r="F12" s="18">
        <v>7</v>
      </c>
      <c r="G12" s="18">
        <v>3</v>
      </c>
      <c r="H12" s="18">
        <v>230703</v>
      </c>
      <c r="I12" s="18" t="s">
        <v>223</v>
      </c>
      <c r="J12" s="18" t="s">
        <v>224</v>
      </c>
      <c r="K12" s="55">
        <f t="shared" si="0"/>
        <v>16</v>
      </c>
      <c r="L12" s="56" t="s">
        <v>86</v>
      </c>
      <c r="M12" s="56" t="s">
        <v>87</v>
      </c>
      <c r="N12" s="56" t="s">
        <v>86</v>
      </c>
      <c r="O12" s="56" t="s">
        <v>87</v>
      </c>
      <c r="P12" s="12">
        <f t="shared" si="1"/>
        <v>3</v>
      </c>
      <c r="Q12" s="12">
        <f t="shared" si="2"/>
        <v>3</v>
      </c>
      <c r="R12" s="56">
        <f t="shared" si="3"/>
        <v>6</v>
      </c>
      <c r="S12" s="28">
        <f>'Hiệu xuất MTB'!$V$25</f>
        <v>12</v>
      </c>
      <c r="T12" s="28">
        <f>'Hiệu xuất MTB'!$V$27</f>
        <v>0</v>
      </c>
      <c r="U12" s="28">
        <f>VLOOKUP(C12,'Hiệu xuất MTB'!B:AP,21,0)</f>
        <v>12</v>
      </c>
      <c r="V12" s="57">
        <f>VLOOKUP(C12,'Hiệu xuất MTB'!B:AP,30,0)</f>
        <v>0</v>
      </c>
      <c r="W12" s="56" t="s">
        <v>73</v>
      </c>
      <c r="X12" s="55" t="s">
        <v>54</v>
      </c>
      <c r="Y12" s="54"/>
      <c r="Z12" s="56" t="s">
        <v>120</v>
      </c>
      <c r="AA12" s="54"/>
      <c r="AB12" s="56" t="s">
        <v>121</v>
      </c>
      <c r="AC12" s="57" t="s">
        <v>29</v>
      </c>
      <c r="AD12" s="58" t="s">
        <v>225</v>
      </c>
      <c r="AE12" s="58" t="s">
        <v>235</v>
      </c>
      <c r="AF12" s="58" t="s">
        <v>231</v>
      </c>
      <c r="AG12" s="56" t="s">
        <v>122</v>
      </c>
      <c r="AH12" s="54">
        <v>2</v>
      </c>
      <c r="AI12" s="55" t="s">
        <v>20</v>
      </c>
    </row>
    <row r="13" spans="1:35" s="59" customFormat="1" x14ac:dyDescent="0.25">
      <c r="A13" s="53">
        <v>11</v>
      </c>
      <c r="B13" s="53"/>
      <c r="C13" s="55" t="s">
        <v>220</v>
      </c>
      <c r="D13" s="18" t="s">
        <v>200</v>
      </c>
      <c r="E13" s="18" t="s">
        <v>201</v>
      </c>
      <c r="F13" s="18">
        <v>7</v>
      </c>
      <c r="G13" s="18">
        <v>3</v>
      </c>
      <c r="H13" s="18">
        <v>230703</v>
      </c>
      <c r="I13" s="18" t="s">
        <v>223</v>
      </c>
      <c r="J13" s="18" t="s">
        <v>224</v>
      </c>
      <c r="K13" s="55">
        <f t="shared" si="0"/>
        <v>16</v>
      </c>
      <c r="L13" s="56" t="s">
        <v>86</v>
      </c>
      <c r="M13" s="56" t="s">
        <v>87</v>
      </c>
      <c r="N13" s="56" t="s">
        <v>86</v>
      </c>
      <c r="O13" s="56" t="s">
        <v>87</v>
      </c>
      <c r="P13" s="12">
        <f t="shared" si="1"/>
        <v>3</v>
      </c>
      <c r="Q13" s="12">
        <f t="shared" si="2"/>
        <v>3</v>
      </c>
      <c r="R13" s="56">
        <f t="shared" si="3"/>
        <v>6</v>
      </c>
      <c r="S13" s="28">
        <f>'Hiệu xuất MTB'!$V$25</f>
        <v>12</v>
      </c>
      <c r="T13" s="28">
        <f>'Hiệu xuất MTB'!$V$27</f>
        <v>0</v>
      </c>
      <c r="U13" s="28">
        <f>VLOOKUP(C13,'Hiệu xuất MTB'!B:AP,21,0)</f>
        <v>12</v>
      </c>
      <c r="V13" s="57">
        <f>VLOOKUP(C13,'Hiệu xuất MTB'!B:AP,30,0)</f>
        <v>0</v>
      </c>
      <c r="W13" s="56" t="s">
        <v>202</v>
      </c>
      <c r="X13" s="55" t="s">
        <v>54</v>
      </c>
      <c r="Y13" s="54"/>
      <c r="Z13" s="56" t="s">
        <v>203</v>
      </c>
      <c r="AA13" s="56" t="s">
        <v>35</v>
      </c>
      <c r="AB13" s="56" t="s">
        <v>204</v>
      </c>
      <c r="AC13" s="57" t="s">
        <v>29</v>
      </c>
      <c r="AD13" s="58" t="s">
        <v>225</v>
      </c>
      <c r="AE13" s="58" t="s">
        <v>233</v>
      </c>
      <c r="AF13" s="58" t="s">
        <v>231</v>
      </c>
      <c r="AG13" s="56" t="s">
        <v>21</v>
      </c>
      <c r="AH13" s="54" t="s">
        <v>19</v>
      </c>
      <c r="AI13" s="54" t="s">
        <v>19</v>
      </c>
    </row>
    <row r="14" spans="1:35" s="8" customFormat="1" x14ac:dyDescent="0.25">
      <c r="A14" s="29">
        <v>12</v>
      </c>
      <c r="B14" s="29">
        <v>1</v>
      </c>
      <c r="C14" s="20" t="s">
        <v>123</v>
      </c>
      <c r="D14" s="29" t="s">
        <v>37</v>
      </c>
      <c r="E14" s="19" t="s">
        <v>38</v>
      </c>
      <c r="F14" s="19">
        <v>7</v>
      </c>
      <c r="G14" s="19">
        <v>3</v>
      </c>
      <c r="H14" s="19">
        <v>230703</v>
      </c>
      <c r="I14" s="19" t="s">
        <v>223</v>
      </c>
      <c r="J14" s="19" t="s">
        <v>224</v>
      </c>
      <c r="K14" s="13">
        <f t="shared" si="0"/>
        <v>16</v>
      </c>
      <c r="L14" s="13" t="s">
        <v>86</v>
      </c>
      <c r="M14" s="13" t="s">
        <v>87</v>
      </c>
      <c r="N14" s="13" t="s">
        <v>86</v>
      </c>
      <c r="O14" s="13" t="s">
        <v>87</v>
      </c>
      <c r="P14" s="13">
        <f t="shared" si="1"/>
        <v>3</v>
      </c>
      <c r="Q14" s="13">
        <f t="shared" si="2"/>
        <v>3</v>
      </c>
      <c r="R14" s="13">
        <f t="shared" si="3"/>
        <v>6</v>
      </c>
      <c r="S14" s="30">
        <f>'Hiệu xuất MTB'!$V$25</f>
        <v>12</v>
      </c>
      <c r="T14" s="30">
        <f>'Hiệu xuất MTB'!$V$27</f>
        <v>0</v>
      </c>
      <c r="U14" s="30">
        <f>VLOOKUP(C14,'Hiệu xuất MTB'!B:AP,21,0)</f>
        <v>12</v>
      </c>
      <c r="V14" s="30">
        <f>VLOOKUP(C14,'Hiệu xuất MTB'!B:AP,30,0)</f>
        <v>0</v>
      </c>
      <c r="W14" s="13" t="s">
        <v>39</v>
      </c>
      <c r="X14" s="13" t="s">
        <v>174</v>
      </c>
      <c r="Y14" s="13" t="s">
        <v>175</v>
      </c>
      <c r="Z14" s="13" t="s">
        <v>195</v>
      </c>
      <c r="AA14" s="13"/>
      <c r="AB14" s="13" t="s">
        <v>124</v>
      </c>
      <c r="AC14" s="30" t="s">
        <v>42</v>
      </c>
      <c r="AD14" s="13" t="s">
        <v>225</v>
      </c>
      <c r="AE14" s="13" t="s">
        <v>225</v>
      </c>
      <c r="AF14" s="13" t="s">
        <v>223</v>
      </c>
      <c r="AG14" s="13" t="s">
        <v>36</v>
      </c>
      <c r="AH14" s="13" t="s">
        <v>40</v>
      </c>
      <c r="AI14" s="13"/>
    </row>
    <row r="15" spans="1:35" s="8" customFormat="1" x14ac:dyDescent="0.25">
      <c r="A15" s="29">
        <v>13</v>
      </c>
      <c r="B15" s="29">
        <v>2</v>
      </c>
      <c r="C15" s="20" t="s">
        <v>126</v>
      </c>
      <c r="D15" s="29" t="s">
        <v>127</v>
      </c>
      <c r="E15" s="19" t="s">
        <v>128</v>
      </c>
      <c r="F15" s="19">
        <v>7</v>
      </c>
      <c r="G15" s="19">
        <v>3</v>
      </c>
      <c r="H15" s="19">
        <v>230703</v>
      </c>
      <c r="I15" s="19" t="s">
        <v>223</v>
      </c>
      <c r="J15" s="19" t="s">
        <v>224</v>
      </c>
      <c r="K15" s="13">
        <f t="shared" si="0"/>
        <v>16</v>
      </c>
      <c r="L15" s="13" t="s">
        <v>86</v>
      </c>
      <c r="M15" s="13" t="s">
        <v>87</v>
      </c>
      <c r="N15" s="13" t="s">
        <v>86</v>
      </c>
      <c r="O15" s="13" t="s">
        <v>87</v>
      </c>
      <c r="P15" s="13">
        <f t="shared" si="1"/>
        <v>3</v>
      </c>
      <c r="Q15" s="13">
        <f t="shared" si="2"/>
        <v>3</v>
      </c>
      <c r="R15" s="13">
        <f t="shared" si="3"/>
        <v>6</v>
      </c>
      <c r="S15" s="30">
        <f>'Hiệu xuất MTB'!$V$25</f>
        <v>12</v>
      </c>
      <c r="T15" s="30">
        <f>'Hiệu xuất MTB'!$V$27</f>
        <v>0</v>
      </c>
      <c r="U15" s="30">
        <f>VLOOKUP(C15,'Hiệu xuất MTB'!B:AP,21,0)</f>
        <v>12</v>
      </c>
      <c r="V15" s="30">
        <f>VLOOKUP(C15,'Hiệu xuất MTB'!B:AP,30,0)</f>
        <v>0</v>
      </c>
      <c r="W15" s="13" t="s">
        <v>129</v>
      </c>
      <c r="X15" s="13" t="s">
        <v>130</v>
      </c>
      <c r="Y15" s="13" t="s">
        <v>131</v>
      </c>
      <c r="Z15" s="13" t="s">
        <v>132</v>
      </c>
      <c r="AA15" s="13" t="s">
        <v>133</v>
      </c>
      <c r="AB15" s="13" t="s">
        <v>134</v>
      </c>
      <c r="AC15" s="21" t="s">
        <v>42</v>
      </c>
      <c r="AD15" s="13" t="s">
        <v>225</v>
      </c>
      <c r="AE15" s="13" t="s">
        <v>226</v>
      </c>
      <c r="AF15" s="13" t="s">
        <v>227</v>
      </c>
      <c r="AG15" s="13" t="s">
        <v>21</v>
      </c>
      <c r="AH15" s="13"/>
      <c r="AI15" s="13"/>
    </row>
    <row r="16" spans="1:35" s="8" customFormat="1" x14ac:dyDescent="0.25">
      <c r="A16" s="29">
        <v>14</v>
      </c>
      <c r="B16" s="29"/>
      <c r="C16" s="20" t="s">
        <v>135</v>
      </c>
      <c r="D16" s="29" t="s">
        <v>136</v>
      </c>
      <c r="E16" s="19" t="s">
        <v>137</v>
      </c>
      <c r="F16" s="19">
        <v>7</v>
      </c>
      <c r="G16" s="19">
        <v>3</v>
      </c>
      <c r="H16" s="19">
        <v>230703</v>
      </c>
      <c r="I16" s="19" t="s">
        <v>223</v>
      </c>
      <c r="J16" s="19" t="s">
        <v>224</v>
      </c>
      <c r="K16" s="13">
        <f t="shared" si="0"/>
        <v>16</v>
      </c>
      <c r="L16" s="13"/>
      <c r="M16" s="13"/>
      <c r="N16" s="13" t="s">
        <v>86</v>
      </c>
      <c r="O16" s="13" t="s">
        <v>87</v>
      </c>
      <c r="P16" s="13" t="str">
        <f t="shared" si="1"/>
        <v/>
      </c>
      <c r="Q16" s="13" t="str">
        <f t="shared" si="2"/>
        <v/>
      </c>
      <c r="R16" s="13" t="str">
        <f t="shared" si="3"/>
        <v/>
      </c>
      <c r="S16" s="30">
        <f>'Hiệu xuất MTB'!$V$25</f>
        <v>12</v>
      </c>
      <c r="T16" s="30">
        <f>'Hiệu xuất MTB'!$V$27</f>
        <v>0</v>
      </c>
      <c r="U16" s="30" t="str">
        <f>VLOOKUP(C16,'Hiệu xuất MTB'!B:AP,21,0)</f>
        <v>N/A</v>
      </c>
      <c r="V16" s="30" t="str">
        <f>VLOOKUP(C16,'Hiệu xuất MTB'!B:AP,30,0)</f>
        <v>N/A</v>
      </c>
      <c r="W16" s="13" t="s">
        <v>138</v>
      </c>
      <c r="X16" s="13"/>
      <c r="Y16" s="13" t="s">
        <v>218</v>
      </c>
      <c r="Z16" s="13" t="s">
        <v>139</v>
      </c>
      <c r="AA16" s="13"/>
      <c r="AB16" s="13" t="s">
        <v>219</v>
      </c>
      <c r="AC16" s="21" t="s">
        <v>42</v>
      </c>
      <c r="AD16" s="13"/>
      <c r="AE16" s="13"/>
      <c r="AF16" s="13"/>
      <c r="AG16" s="13" t="s">
        <v>72</v>
      </c>
      <c r="AH16" s="13"/>
      <c r="AI16" s="13" t="s">
        <v>140</v>
      </c>
    </row>
    <row r="17" spans="1:35" s="26" customFormat="1" x14ac:dyDescent="0.25">
      <c r="A17" s="24">
        <v>15</v>
      </c>
      <c r="B17" s="24">
        <v>1</v>
      </c>
      <c r="C17" s="15" t="s">
        <v>145</v>
      </c>
      <c r="D17" s="24" t="s">
        <v>146</v>
      </c>
      <c r="E17" s="14" t="s">
        <v>147</v>
      </c>
      <c r="F17" s="14">
        <v>7</v>
      </c>
      <c r="G17" s="14">
        <v>3</v>
      </c>
      <c r="H17" s="14">
        <v>230703</v>
      </c>
      <c r="I17" s="14" t="s">
        <v>223</v>
      </c>
      <c r="J17" s="14" t="s">
        <v>224</v>
      </c>
      <c r="K17" s="10">
        <f t="shared" si="0"/>
        <v>16</v>
      </c>
      <c r="L17" s="10" t="s">
        <v>86</v>
      </c>
      <c r="M17" s="10" t="s">
        <v>87</v>
      </c>
      <c r="N17" s="10" t="s">
        <v>86</v>
      </c>
      <c r="O17" s="10" t="s">
        <v>87</v>
      </c>
      <c r="P17" s="11">
        <f t="shared" si="1"/>
        <v>3</v>
      </c>
      <c r="Q17" s="11">
        <f t="shared" si="2"/>
        <v>3</v>
      </c>
      <c r="R17" s="11">
        <f t="shared" si="3"/>
        <v>6</v>
      </c>
      <c r="S17" s="27">
        <f>'Hiệu xuất MTB'!$V$25</f>
        <v>12</v>
      </c>
      <c r="T17" s="27">
        <f>'Hiệu xuất MTB'!$V$27</f>
        <v>0</v>
      </c>
      <c r="U17" s="27">
        <f>VLOOKUP(C17,'Hiệu xuất MTB'!B:AP,21,0)</f>
        <v>12</v>
      </c>
      <c r="V17" s="27">
        <f>VLOOKUP(C17,'Hiệu xuất MTB'!B:AP,30,0)</f>
        <v>0</v>
      </c>
      <c r="W17" s="10" t="s">
        <v>148</v>
      </c>
      <c r="X17" s="10" t="s">
        <v>149</v>
      </c>
      <c r="Y17" s="10" t="s">
        <v>150</v>
      </c>
      <c r="Z17" s="10" t="s">
        <v>151</v>
      </c>
      <c r="AA17" s="10" t="s">
        <v>35</v>
      </c>
      <c r="AB17" s="10" t="s">
        <v>152</v>
      </c>
      <c r="AC17" s="17" t="s">
        <v>44</v>
      </c>
      <c r="AD17" s="60" t="s">
        <v>225</v>
      </c>
      <c r="AE17" s="60" t="s">
        <v>228</v>
      </c>
      <c r="AF17" s="60" t="s">
        <v>227</v>
      </c>
      <c r="AG17" s="60" t="s">
        <v>21</v>
      </c>
      <c r="AH17" s="60" t="s">
        <v>19</v>
      </c>
      <c r="AI17" s="60" t="s">
        <v>19</v>
      </c>
    </row>
    <row r="18" spans="1:35" s="26" customFormat="1" x14ac:dyDescent="0.25">
      <c r="A18" s="24">
        <v>16</v>
      </c>
      <c r="B18" s="24">
        <v>1</v>
      </c>
      <c r="C18" s="15" t="s">
        <v>153</v>
      </c>
      <c r="D18" s="24" t="s">
        <v>154</v>
      </c>
      <c r="E18" s="14" t="s">
        <v>155</v>
      </c>
      <c r="F18" s="14">
        <v>7</v>
      </c>
      <c r="G18" s="14">
        <v>3</v>
      </c>
      <c r="H18" s="14">
        <v>230703</v>
      </c>
      <c r="I18" s="14" t="s">
        <v>223</v>
      </c>
      <c r="J18" s="14" t="s">
        <v>224</v>
      </c>
      <c r="K18" s="10">
        <f t="shared" si="0"/>
        <v>16</v>
      </c>
      <c r="L18" s="10"/>
      <c r="M18" s="10"/>
      <c r="N18" s="10" t="s">
        <v>86</v>
      </c>
      <c r="O18" s="10" t="s">
        <v>87</v>
      </c>
      <c r="P18" s="11" t="str">
        <f t="shared" si="1"/>
        <v/>
      </c>
      <c r="Q18" s="11" t="str">
        <f t="shared" si="2"/>
        <v/>
      </c>
      <c r="R18" s="11" t="str">
        <f t="shared" si="3"/>
        <v/>
      </c>
      <c r="S18" s="27">
        <f>'Hiệu xuất MTB'!$V$25</f>
        <v>12</v>
      </c>
      <c r="T18" s="27">
        <f>'Hiệu xuất MTB'!$V$27</f>
        <v>0</v>
      </c>
      <c r="U18" s="27" t="str">
        <f>VLOOKUP(C18,'Hiệu xuất MTB'!B:AP,21,0)</f>
        <v>N/A</v>
      </c>
      <c r="V18" s="27" t="str">
        <f>VLOOKUP(C18,'Hiệu xuất MTB'!B:AP,30,0)</f>
        <v>N/A</v>
      </c>
      <c r="W18" s="10" t="s">
        <v>90</v>
      </c>
      <c r="X18" s="10"/>
      <c r="Y18" s="10" t="s">
        <v>43</v>
      </c>
      <c r="Z18" s="10" t="s">
        <v>156</v>
      </c>
      <c r="AA18" s="10" t="s">
        <v>41</v>
      </c>
      <c r="AB18" s="10" t="s">
        <v>157</v>
      </c>
      <c r="AC18" s="25" t="s">
        <v>44</v>
      </c>
      <c r="AD18" s="60" t="s">
        <v>226</v>
      </c>
      <c r="AE18" s="60"/>
      <c r="AF18" s="60" t="s">
        <v>231</v>
      </c>
      <c r="AG18" s="60" t="s">
        <v>51</v>
      </c>
      <c r="AH18" s="60" t="s">
        <v>19</v>
      </c>
      <c r="AI18" s="60" t="s">
        <v>19</v>
      </c>
    </row>
    <row r="19" spans="1:35" s="26" customFormat="1" x14ac:dyDescent="0.25">
      <c r="A19" s="24">
        <v>17</v>
      </c>
      <c r="B19" s="24" t="s">
        <v>22</v>
      </c>
      <c r="C19" s="15" t="s">
        <v>158</v>
      </c>
      <c r="D19" s="24" t="s">
        <v>159</v>
      </c>
      <c r="E19" s="14" t="s">
        <v>160</v>
      </c>
      <c r="F19" s="14">
        <v>7</v>
      </c>
      <c r="G19" s="14">
        <v>3</v>
      </c>
      <c r="H19" s="14">
        <v>230703</v>
      </c>
      <c r="I19" s="14" t="s">
        <v>223</v>
      </c>
      <c r="J19" s="14" t="s">
        <v>224</v>
      </c>
      <c r="K19" s="10">
        <f t="shared" si="0"/>
        <v>16</v>
      </c>
      <c r="L19" s="10" t="s">
        <v>86</v>
      </c>
      <c r="M19" s="10" t="s">
        <v>87</v>
      </c>
      <c r="N19" s="10" t="s">
        <v>86</v>
      </c>
      <c r="O19" s="10" t="s">
        <v>87</v>
      </c>
      <c r="P19" s="11">
        <f t="shared" si="1"/>
        <v>3</v>
      </c>
      <c r="Q19" s="11">
        <f t="shared" si="2"/>
        <v>3</v>
      </c>
      <c r="R19" s="11">
        <f t="shared" si="3"/>
        <v>6</v>
      </c>
      <c r="S19" s="27">
        <f>'Hiệu xuất MTB'!$V$25</f>
        <v>12</v>
      </c>
      <c r="T19" s="27">
        <f>'Hiệu xuất MTB'!$V$27</f>
        <v>0</v>
      </c>
      <c r="U19" s="27">
        <f>VLOOKUP(C19,'Hiệu xuất MTB'!B:AP,21,0)</f>
        <v>12</v>
      </c>
      <c r="V19" s="27">
        <f>VLOOKUP(C19,'Hiệu xuất MTB'!B:AP,30,0)</f>
        <v>0</v>
      </c>
      <c r="W19" s="10" t="s">
        <v>161</v>
      </c>
      <c r="X19" s="10"/>
      <c r="Y19" s="10" t="s">
        <v>162</v>
      </c>
      <c r="Z19" s="10" t="s">
        <v>163</v>
      </c>
      <c r="AA19" s="10"/>
      <c r="AB19" s="10" t="s">
        <v>164</v>
      </c>
      <c r="AC19" s="16" t="s">
        <v>44</v>
      </c>
      <c r="AD19" s="60" t="s">
        <v>225</v>
      </c>
      <c r="AE19" s="60" t="s">
        <v>228</v>
      </c>
      <c r="AF19" s="60" t="s">
        <v>233</v>
      </c>
      <c r="AG19" s="60"/>
      <c r="AH19" s="60"/>
      <c r="AI19" s="60"/>
    </row>
    <row r="20" spans="1:35" s="26" customFormat="1" x14ac:dyDescent="0.25">
      <c r="A20" s="24">
        <v>18</v>
      </c>
      <c r="B20" s="24">
        <v>3</v>
      </c>
      <c r="C20" s="10" t="s">
        <v>165</v>
      </c>
      <c r="D20" s="10" t="s">
        <v>45</v>
      </c>
      <c r="E20" s="10" t="s">
        <v>46</v>
      </c>
      <c r="F20" s="10">
        <v>7</v>
      </c>
      <c r="G20" s="10">
        <v>3</v>
      </c>
      <c r="H20" s="10">
        <v>230703</v>
      </c>
      <c r="I20" s="10" t="s">
        <v>223</v>
      </c>
      <c r="J20" s="10" t="s">
        <v>224</v>
      </c>
      <c r="K20" s="10">
        <f t="shared" si="0"/>
        <v>16</v>
      </c>
      <c r="L20" s="10" t="s">
        <v>86</v>
      </c>
      <c r="M20" s="10" t="s">
        <v>87</v>
      </c>
      <c r="N20" s="10" t="s">
        <v>86</v>
      </c>
      <c r="O20" s="10" t="s">
        <v>87</v>
      </c>
      <c r="P20" s="11">
        <f t="shared" si="1"/>
        <v>3</v>
      </c>
      <c r="Q20" s="11">
        <f t="shared" si="2"/>
        <v>3</v>
      </c>
      <c r="R20" s="11">
        <f t="shared" si="3"/>
        <v>6</v>
      </c>
      <c r="S20" s="27">
        <f>'Hiệu xuất MTB'!$V$25</f>
        <v>12</v>
      </c>
      <c r="T20" s="27">
        <f>'Hiệu xuất MTB'!$V$27</f>
        <v>0</v>
      </c>
      <c r="U20" s="27">
        <f>VLOOKUP(C20,'Hiệu xuất MTB'!B:AP,21,0)</f>
        <v>12</v>
      </c>
      <c r="V20" s="27">
        <f>VLOOKUP(C20,'Hiệu xuất MTB'!B:AP,30,0)</f>
        <v>0</v>
      </c>
      <c r="W20" s="10" t="s">
        <v>188</v>
      </c>
      <c r="X20" s="10" t="s">
        <v>190</v>
      </c>
      <c r="Y20" s="10"/>
      <c r="Z20" s="10" t="s">
        <v>189</v>
      </c>
      <c r="AA20" s="10" t="s">
        <v>166</v>
      </c>
      <c r="AB20" s="10" t="s">
        <v>47</v>
      </c>
      <c r="AC20" s="16" t="s">
        <v>44</v>
      </c>
      <c r="AD20" s="60" t="s">
        <v>225</v>
      </c>
      <c r="AE20" s="60" t="s">
        <v>227</v>
      </c>
      <c r="AF20" s="60" t="s">
        <v>227</v>
      </c>
      <c r="AG20" s="60" t="s">
        <v>192</v>
      </c>
      <c r="AH20" s="60" t="s">
        <v>48</v>
      </c>
      <c r="AI20" s="60"/>
    </row>
    <row r="21" spans="1:35" s="26" customFormat="1" x14ac:dyDescent="0.25">
      <c r="A21" s="24">
        <v>19</v>
      </c>
      <c r="B21" s="24">
        <v>1</v>
      </c>
      <c r="C21" s="10" t="s">
        <v>141</v>
      </c>
      <c r="D21" s="10" t="s">
        <v>30</v>
      </c>
      <c r="E21" s="10" t="s">
        <v>31</v>
      </c>
      <c r="F21" s="10">
        <v>7</v>
      </c>
      <c r="G21" s="10">
        <v>3</v>
      </c>
      <c r="H21" s="10">
        <v>230703</v>
      </c>
      <c r="I21" s="10" t="s">
        <v>223</v>
      </c>
      <c r="J21" s="10" t="s">
        <v>224</v>
      </c>
      <c r="K21" s="10">
        <f t="shared" si="0"/>
        <v>16</v>
      </c>
      <c r="L21" s="10" t="s">
        <v>86</v>
      </c>
      <c r="M21" s="10" t="s">
        <v>87</v>
      </c>
      <c r="N21" s="10" t="s">
        <v>86</v>
      </c>
      <c r="O21" s="10" t="s">
        <v>87</v>
      </c>
      <c r="P21" s="11">
        <f t="shared" si="1"/>
        <v>3</v>
      </c>
      <c r="Q21" s="11">
        <f t="shared" si="2"/>
        <v>3</v>
      </c>
      <c r="R21" s="11">
        <f t="shared" si="3"/>
        <v>6</v>
      </c>
      <c r="S21" s="27">
        <f>'Hiệu xuất MTB'!$V$25</f>
        <v>12</v>
      </c>
      <c r="T21" s="27">
        <f>'Hiệu xuất MTB'!$V$27</f>
        <v>0</v>
      </c>
      <c r="U21" s="27">
        <f>VLOOKUP(C21,'Hiệu xuất MTB'!B:AP,21,0)</f>
        <v>12</v>
      </c>
      <c r="V21" s="27">
        <f>VLOOKUP(C21,'Hiệu xuất MTB'!B:AP,30,0)</f>
        <v>0</v>
      </c>
      <c r="W21" s="10" t="s">
        <v>142</v>
      </c>
      <c r="X21" s="10" t="s">
        <v>34</v>
      </c>
      <c r="Y21" s="10" t="s">
        <v>143</v>
      </c>
      <c r="Z21" s="10"/>
      <c r="AA21" s="10"/>
      <c r="AB21" s="10" t="s">
        <v>144</v>
      </c>
      <c r="AC21" s="16" t="s">
        <v>44</v>
      </c>
      <c r="AD21" s="60" t="s">
        <v>225</v>
      </c>
      <c r="AE21" s="60" t="s">
        <v>229</v>
      </c>
      <c r="AF21" s="60" t="s">
        <v>230</v>
      </c>
      <c r="AG21" s="60" t="s">
        <v>36</v>
      </c>
      <c r="AH21" s="60" t="s">
        <v>19</v>
      </c>
      <c r="AI21" s="60"/>
    </row>
    <row r="22" spans="1:35" s="68" customFormat="1" x14ac:dyDescent="0.25">
      <c r="A22" s="61">
        <v>20</v>
      </c>
      <c r="B22" s="61">
        <v>1</v>
      </c>
      <c r="C22" s="62" t="s">
        <v>93</v>
      </c>
      <c r="D22" s="63" t="s">
        <v>27</v>
      </c>
      <c r="E22" s="64" t="s">
        <v>28</v>
      </c>
      <c r="F22" s="64">
        <v>7</v>
      </c>
      <c r="G22" s="64">
        <v>3</v>
      </c>
      <c r="H22" s="64">
        <v>230703</v>
      </c>
      <c r="I22" s="64" t="s">
        <v>223</v>
      </c>
      <c r="J22" s="64" t="s">
        <v>224</v>
      </c>
      <c r="K22" s="62">
        <f t="shared" si="0"/>
        <v>16</v>
      </c>
      <c r="L22" s="62" t="s">
        <v>86</v>
      </c>
      <c r="M22" s="62" t="s">
        <v>87</v>
      </c>
      <c r="N22" s="62" t="s">
        <v>86</v>
      </c>
      <c r="O22" s="62" t="s">
        <v>87</v>
      </c>
      <c r="P22" s="65">
        <f t="shared" si="1"/>
        <v>3</v>
      </c>
      <c r="Q22" s="65">
        <f t="shared" si="2"/>
        <v>3</v>
      </c>
      <c r="R22" s="65">
        <f t="shared" si="3"/>
        <v>6</v>
      </c>
      <c r="S22" s="144">
        <f>'Hiệu xuất MTB'!$V$25</f>
        <v>12</v>
      </c>
      <c r="T22" s="144">
        <f>'Hiệu xuất MTB'!$V$27</f>
        <v>0</v>
      </c>
      <c r="U22" s="144">
        <f>VLOOKUP(C22,'Hiệu xuất MTB'!B:AP,21,0)</f>
        <v>12</v>
      </c>
      <c r="V22" s="144">
        <f>VLOOKUP(C22,'Hiệu xuất MTB'!B:AP,30,0)</f>
        <v>0</v>
      </c>
      <c r="W22" s="65"/>
      <c r="X22" s="62"/>
      <c r="Y22" s="62"/>
      <c r="Z22" s="62" t="s">
        <v>193</v>
      </c>
      <c r="AA22" s="62"/>
      <c r="AB22" s="62" t="s">
        <v>194</v>
      </c>
      <c r="AC22" s="66" t="s">
        <v>23</v>
      </c>
      <c r="AD22" s="67" t="s">
        <v>225</v>
      </c>
      <c r="AE22" s="67" t="s">
        <v>226</v>
      </c>
      <c r="AF22" s="67" t="s">
        <v>233</v>
      </c>
      <c r="AG22" s="67" t="s">
        <v>21</v>
      </c>
      <c r="AH22" s="67"/>
      <c r="AI22" s="67"/>
    </row>
    <row r="23" spans="1:35" s="68" customFormat="1" x14ac:dyDescent="0.25">
      <c r="A23" s="61">
        <v>21</v>
      </c>
      <c r="B23" s="61">
        <v>1</v>
      </c>
      <c r="C23" s="62" t="s">
        <v>221</v>
      </c>
      <c r="D23" s="63" t="s">
        <v>205</v>
      </c>
      <c r="E23" s="64" t="s">
        <v>206</v>
      </c>
      <c r="F23" s="64">
        <v>7</v>
      </c>
      <c r="G23" s="64">
        <v>3</v>
      </c>
      <c r="H23" s="64">
        <v>230703</v>
      </c>
      <c r="I23" s="64" t="s">
        <v>223</v>
      </c>
      <c r="J23" s="64" t="s">
        <v>224</v>
      </c>
      <c r="K23" s="62">
        <f t="shared" si="0"/>
        <v>16</v>
      </c>
      <c r="L23" s="62" t="s">
        <v>86</v>
      </c>
      <c r="M23" s="62" t="s">
        <v>87</v>
      </c>
      <c r="N23" s="62" t="s">
        <v>86</v>
      </c>
      <c r="O23" s="62" t="s">
        <v>87</v>
      </c>
      <c r="P23" s="65">
        <f t="shared" si="1"/>
        <v>3</v>
      </c>
      <c r="Q23" s="65">
        <f t="shared" si="2"/>
        <v>3</v>
      </c>
      <c r="R23" s="65">
        <f t="shared" si="3"/>
        <v>6</v>
      </c>
      <c r="S23" s="144">
        <f>'Hiệu xuất MTB'!$V$25</f>
        <v>12</v>
      </c>
      <c r="T23" s="144">
        <f>'Hiệu xuất MTB'!$V$27</f>
        <v>0</v>
      </c>
      <c r="U23" s="144">
        <f>VLOOKUP(C23,'Hiệu xuất MTB'!B:AP,21,0)</f>
        <v>12</v>
      </c>
      <c r="V23" s="144">
        <f>VLOOKUP(C23,'Hiệu xuất MTB'!B:AP,30,0)</f>
        <v>0</v>
      </c>
      <c r="W23" s="65" t="s">
        <v>207</v>
      </c>
      <c r="X23" s="62" t="s">
        <v>208</v>
      </c>
      <c r="Y23" s="62" t="s">
        <v>209</v>
      </c>
      <c r="Z23" s="62" t="s">
        <v>210</v>
      </c>
      <c r="AA23" s="62" t="s">
        <v>41</v>
      </c>
      <c r="AB23" s="62" t="s">
        <v>211</v>
      </c>
      <c r="AC23" s="66" t="s">
        <v>212</v>
      </c>
      <c r="AD23" s="67" t="s">
        <v>234</v>
      </c>
      <c r="AE23" s="67" t="s">
        <v>235</v>
      </c>
      <c r="AF23" s="67" t="s">
        <v>223</v>
      </c>
      <c r="AG23" s="67" t="s">
        <v>21</v>
      </c>
      <c r="AH23" s="67">
        <v>8</v>
      </c>
      <c r="AI23" s="67" t="s">
        <v>19</v>
      </c>
    </row>
    <row r="24" spans="1:35" x14ac:dyDescent="0.25">
      <c r="K24" s="3"/>
    </row>
    <row r="26" spans="1:35" x14ac:dyDescent="0.25">
      <c r="C26" s="49" t="s">
        <v>221</v>
      </c>
    </row>
  </sheetData>
  <phoneticPr fontId="16" type="noConversion"/>
  <conditionalFormatting sqref="D3:D23">
    <cfRule type="duplicateValues" dxfId="1" priority="2"/>
  </conditionalFormatting>
  <dataValidations count="1">
    <dataValidation type="list" allowBlank="1" showInputMessage="1" showErrorMessage="1" sqref="C26" xr:uid="{00000000-0002-0000-1100-000000000000}">
      <formula1>$C$3:$C$23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P80"/>
  <sheetViews>
    <sheetView zoomScaleNormal="100" workbookViewId="0">
      <pane xSplit="5" ySplit="3" topLeftCell="F38" activePane="bottomRight" state="frozen"/>
      <selection activeCell="AL28" sqref="AL28"/>
      <selection pane="topRight" activeCell="AL28" sqref="AL28"/>
      <selection pane="bottomLeft" activeCell="AL28" sqref="AL28"/>
      <selection pane="bottomRight" activeCell="AL28" sqref="AL28"/>
    </sheetView>
  </sheetViews>
  <sheetFormatPr defaultColWidth="9" defaultRowHeight="15.75" x14ac:dyDescent="0.25"/>
  <cols>
    <col min="1" max="1" width="4" bestFit="1" customWidth="1"/>
    <col min="2" max="2" width="7.625" bestFit="1" customWidth="1"/>
    <col min="3" max="3" width="13.375" bestFit="1" customWidth="1"/>
    <col min="4" max="4" width="33.75" customWidth="1"/>
    <col min="5" max="5" width="14.5" bestFit="1" customWidth="1"/>
    <col min="6" max="6" width="4.875" bestFit="1" customWidth="1"/>
    <col min="7" max="7" width="5.25" bestFit="1" customWidth="1"/>
    <col min="8" max="14" width="1.875" bestFit="1" customWidth="1"/>
    <col min="15" max="17" width="4.875" bestFit="1" customWidth="1"/>
    <col min="18" max="20" width="4.25" bestFit="1" customWidth="1"/>
    <col min="21" max="24" width="5.5" customWidth="1"/>
    <col min="25" max="33" width="8.875" bestFit="1" customWidth="1"/>
    <col min="34" max="34" width="8.5" bestFit="1" customWidth="1"/>
    <col min="35" max="42" width="5.25" bestFit="1" customWidth="1"/>
  </cols>
  <sheetData>
    <row r="2" spans="1:42" x14ac:dyDescent="0.25">
      <c r="F2" s="71">
        <v>2021</v>
      </c>
      <c r="G2" s="150">
        <v>2022</v>
      </c>
      <c r="H2" s="150"/>
      <c r="I2" s="150"/>
      <c r="J2" s="150"/>
      <c r="K2" s="150">
        <v>2023</v>
      </c>
      <c r="L2" s="150"/>
      <c r="M2" s="150"/>
      <c r="N2" s="150"/>
      <c r="O2" s="72">
        <v>2024</v>
      </c>
      <c r="P2" s="151" t="s">
        <v>63</v>
      </c>
      <c r="Q2" s="151"/>
      <c r="R2" s="151"/>
      <c r="S2" s="151"/>
      <c r="T2" s="151"/>
      <c r="U2" s="151"/>
      <c r="V2" s="151"/>
      <c r="W2" s="151"/>
      <c r="X2" s="151"/>
      <c r="Y2" s="153" t="s">
        <v>64</v>
      </c>
      <c r="Z2" s="153"/>
      <c r="AA2" s="153"/>
      <c r="AB2" s="153"/>
      <c r="AC2" s="153"/>
      <c r="AD2" s="153"/>
      <c r="AE2" s="153"/>
      <c r="AF2" s="153"/>
      <c r="AG2" s="153"/>
      <c r="AH2" s="152" t="s">
        <v>64</v>
      </c>
      <c r="AI2" s="152"/>
      <c r="AJ2" s="152"/>
      <c r="AK2" s="152"/>
      <c r="AL2" s="152"/>
      <c r="AM2" s="152"/>
      <c r="AN2" s="152"/>
      <c r="AO2" s="152"/>
      <c r="AP2" s="152"/>
    </row>
    <row r="3" spans="1:42" ht="25.5" x14ac:dyDescent="0.25">
      <c r="A3" s="85" t="s">
        <v>0</v>
      </c>
      <c r="B3" s="86" t="s">
        <v>2</v>
      </c>
      <c r="C3" s="86" t="s">
        <v>66</v>
      </c>
      <c r="D3" s="87" t="s">
        <v>67</v>
      </c>
      <c r="E3" s="88" t="s">
        <v>70</v>
      </c>
      <c r="F3" s="71">
        <v>4</v>
      </c>
      <c r="G3" s="71">
        <v>1</v>
      </c>
      <c r="H3" s="71">
        <v>2</v>
      </c>
      <c r="I3" s="71">
        <v>3</v>
      </c>
      <c r="J3" s="71">
        <v>4</v>
      </c>
      <c r="K3" s="71">
        <v>1</v>
      </c>
      <c r="L3" s="71">
        <v>2</v>
      </c>
      <c r="M3" s="71">
        <v>3</v>
      </c>
      <c r="N3" s="71">
        <v>4</v>
      </c>
      <c r="O3" s="71">
        <v>1</v>
      </c>
      <c r="P3" s="73">
        <v>1</v>
      </c>
      <c r="Q3" s="73">
        <v>2</v>
      </c>
      <c r="R3" s="73">
        <v>3</v>
      </c>
      <c r="S3" s="73">
        <v>4</v>
      </c>
      <c r="T3" s="73">
        <v>5</v>
      </c>
      <c r="U3" s="73">
        <v>6</v>
      </c>
      <c r="V3" s="73">
        <v>7</v>
      </c>
      <c r="W3" s="73">
        <v>8</v>
      </c>
      <c r="X3" s="73">
        <v>9</v>
      </c>
      <c r="Y3" s="74">
        <v>1</v>
      </c>
      <c r="Z3" s="74">
        <v>2</v>
      </c>
      <c r="AA3" s="74">
        <v>3</v>
      </c>
      <c r="AB3" s="74">
        <v>4</v>
      </c>
      <c r="AC3" s="74">
        <v>5</v>
      </c>
      <c r="AD3" s="74">
        <v>6</v>
      </c>
      <c r="AE3" s="74">
        <v>7</v>
      </c>
      <c r="AF3" s="74">
        <v>8</v>
      </c>
      <c r="AG3" s="74">
        <v>9</v>
      </c>
      <c r="AH3" s="75">
        <v>1</v>
      </c>
      <c r="AI3" s="75">
        <v>2</v>
      </c>
      <c r="AJ3" s="75">
        <v>3</v>
      </c>
      <c r="AK3" s="75">
        <v>4</v>
      </c>
      <c r="AL3" s="75">
        <v>5</v>
      </c>
      <c r="AM3" s="75">
        <v>6</v>
      </c>
      <c r="AN3" s="75">
        <v>7</v>
      </c>
      <c r="AO3" s="75">
        <v>8</v>
      </c>
      <c r="AP3" s="75">
        <v>9</v>
      </c>
    </row>
    <row r="4" spans="1:42" x14ac:dyDescent="0.25">
      <c r="A4">
        <v>1</v>
      </c>
      <c r="B4" s="89" t="s">
        <v>83</v>
      </c>
      <c r="C4" s="90" t="s">
        <v>84</v>
      </c>
      <c r="D4" s="91" t="s">
        <v>85</v>
      </c>
      <c r="E4" s="92" t="s">
        <v>18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/>
      <c r="P4" s="5">
        <f t="shared" ref="P4:X4" si="0">IF(COUNTA(F4:G4)=2,SUM(F4:G4),"N/A")</f>
        <v>12</v>
      </c>
      <c r="Q4" s="5">
        <f t="shared" si="0"/>
        <v>12</v>
      </c>
      <c r="R4" s="5">
        <f t="shared" si="0"/>
        <v>12</v>
      </c>
      <c r="S4" s="5">
        <f t="shared" si="0"/>
        <v>12</v>
      </c>
      <c r="T4" s="5">
        <f t="shared" si="0"/>
        <v>12</v>
      </c>
      <c r="U4" s="5">
        <f t="shared" si="0"/>
        <v>12</v>
      </c>
      <c r="V4" s="5" t="str">
        <f t="shared" si="0"/>
        <v>N/A</v>
      </c>
      <c r="W4" s="5" t="str">
        <f t="shared" si="0"/>
        <v>N/A</v>
      </c>
      <c r="X4" s="5" t="str">
        <f t="shared" si="0"/>
        <v>N/A</v>
      </c>
      <c r="Y4" s="1">
        <f>IF(P4&lt;&gt;"N/A",IF(P$27&lt;&gt;0,ROUNDUP((P4-P$25)/P$27,2),0),P4)</f>
        <v>0.25</v>
      </c>
      <c r="Z4" s="1">
        <f t="shared" ref="Z4:AG4" si="1">IF(Q4&lt;&gt;"N/A",IF(Q$27&lt;&gt;0,ROUNDUP((Q4-Q$25)/Q$27,2),0),Q4)</f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  <c r="AE4" s="1" t="str">
        <f t="shared" si="1"/>
        <v>N/A</v>
      </c>
      <c r="AF4" s="1" t="str">
        <f t="shared" si="1"/>
        <v>N/A</v>
      </c>
      <c r="AG4" s="1" t="str">
        <f t="shared" si="1"/>
        <v>N/A</v>
      </c>
      <c r="AH4" s="1">
        <f>IF(Y4="N/A",#N/A,Y4)</f>
        <v>0.25</v>
      </c>
      <c r="AI4" s="1">
        <f t="shared" ref="AI4:AP4" si="2">IF(Z4="N/A",#N/A,Z4)</f>
        <v>0</v>
      </c>
      <c r="AJ4" s="1">
        <f t="shared" si="2"/>
        <v>0</v>
      </c>
      <c r="AK4" s="1">
        <f t="shared" si="2"/>
        <v>0</v>
      </c>
      <c r="AL4" s="1">
        <f t="shared" si="2"/>
        <v>0</v>
      </c>
      <c r="AM4" s="1">
        <f t="shared" si="2"/>
        <v>0</v>
      </c>
      <c r="AN4" s="1" t="e">
        <f t="shared" si="2"/>
        <v>#N/A</v>
      </c>
      <c r="AO4" s="1" t="e">
        <f t="shared" si="2"/>
        <v>#N/A</v>
      </c>
      <c r="AP4" s="1" t="e">
        <f t="shared" si="2"/>
        <v>#N/A</v>
      </c>
    </row>
    <row r="5" spans="1:42" x14ac:dyDescent="0.25">
      <c r="A5">
        <v>2</v>
      </c>
      <c r="B5" s="93" t="s">
        <v>89</v>
      </c>
      <c r="C5" s="94" t="s">
        <v>16</v>
      </c>
      <c r="D5" s="95" t="s">
        <v>17</v>
      </c>
      <c r="E5" s="96" t="s">
        <v>18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/>
      <c r="N5" s="1"/>
      <c r="O5" s="1"/>
      <c r="P5" s="5">
        <f t="shared" ref="P5:P24" si="3">IF(COUNTA(F5:G5)=2,SUM(F5:G5),"N/A")</f>
        <v>12</v>
      </c>
      <c r="Q5" s="5">
        <f t="shared" ref="Q5:Q24" si="4">IF(COUNTA(G5:H5)=2,SUM(G5:H5),"N/A")</f>
        <v>12</v>
      </c>
      <c r="R5" s="5">
        <f t="shared" ref="R5:R24" si="5">IF(COUNTA(H5:I5)=2,SUM(H5:I5),"N/A")</f>
        <v>12</v>
      </c>
      <c r="S5" s="5">
        <f t="shared" ref="S5:S24" si="6">IF(COUNTA(I5:J5)=2,SUM(I5:J5),"N/A")</f>
        <v>12</v>
      </c>
      <c r="T5" s="5">
        <f t="shared" ref="T5:T24" si="7">IF(COUNTA(J5:K5)=2,SUM(J5:K5),"N/A")</f>
        <v>12</v>
      </c>
      <c r="U5" s="5">
        <f t="shared" ref="U5:U24" si="8">IF(COUNTA(K5:L5)=2,SUM(K5:L5),"N/A")</f>
        <v>12</v>
      </c>
      <c r="V5" s="5" t="str">
        <f t="shared" ref="V5:V24" si="9">IF(COUNTA(L5:M5)=2,SUM(L5:M5),"N/A")</f>
        <v>N/A</v>
      </c>
      <c r="W5" s="5" t="str">
        <f t="shared" ref="W5:W24" si="10">IF(COUNTA(M5:N5)=2,SUM(M5:N5),"N/A")</f>
        <v>N/A</v>
      </c>
      <c r="X5" s="5" t="str">
        <f t="shared" ref="X5:X24" si="11">IF(COUNTA(N5:O5)=2,SUM(N5:O5),"N/A")</f>
        <v>N/A</v>
      </c>
      <c r="Y5" s="1">
        <f t="shared" ref="Y5:Y24" si="12">IF(P5&lt;&gt;"N/A",IF(P$27&lt;&gt;0,ROUNDUP((P5-P$25)/P$27,2),0),P5)</f>
        <v>0.25</v>
      </c>
      <c r="Z5" s="1">
        <f t="shared" ref="Z5:Z24" si="13">IF(Q5&lt;&gt;"N/A",IF(Q$27&lt;&gt;0,ROUNDUP((Q5-Q$25)/Q$27,2),0),Q5)</f>
        <v>0</v>
      </c>
      <c r="AA5" s="1">
        <f t="shared" ref="AA5:AA24" si="14">IF(R5&lt;&gt;"N/A",IF(R$27&lt;&gt;0,ROUNDUP((R5-R$25)/R$27,2),0),R5)</f>
        <v>0</v>
      </c>
      <c r="AB5" s="1">
        <f t="shared" ref="AB5:AB24" si="15">IF(S5&lt;&gt;"N/A",IF(S$27&lt;&gt;0,ROUNDUP((S5-S$25)/S$27,2),0),S5)</f>
        <v>0</v>
      </c>
      <c r="AC5" s="1">
        <f t="shared" ref="AC5:AC24" si="16">IF(T5&lt;&gt;"N/A",IF(T$27&lt;&gt;0,ROUNDUP((T5-T$25)/T$27,2),0),T5)</f>
        <v>0</v>
      </c>
      <c r="AD5" s="1">
        <f t="shared" ref="AD5:AD24" si="17">IF(U5&lt;&gt;"N/A",IF(U$27&lt;&gt;0,ROUNDUP((U5-U$25)/U$27,2),0),U5)</f>
        <v>0</v>
      </c>
      <c r="AE5" s="1" t="str">
        <f t="shared" ref="AE5:AE24" si="18">IF(V5&lt;&gt;"N/A",IF(V$27&lt;&gt;0,ROUNDUP((V5-V$25)/V$27,2),0),V5)</f>
        <v>N/A</v>
      </c>
      <c r="AF5" s="1" t="str">
        <f t="shared" ref="AF5:AF24" si="19">IF(W5&lt;&gt;"N/A",IF(W$27&lt;&gt;0,ROUNDUP((W5-W$25)/W$27,2),0),W5)</f>
        <v>N/A</v>
      </c>
      <c r="AG5" s="1" t="str">
        <f t="shared" ref="AG5:AG24" si="20">IF(X5&lt;&gt;"N/A",IF(X$27&lt;&gt;0,ROUNDUP((X5-X$25)/X$27,2),0),X5)</f>
        <v>N/A</v>
      </c>
      <c r="AH5" s="1">
        <f t="shared" ref="AH5:AH24" si="21">IF(Y5="N/A",#N/A,Y5)</f>
        <v>0.25</v>
      </c>
      <c r="AI5" s="1">
        <f t="shared" ref="AI5:AI24" si="22">IF(Z5="N/A",#N/A,Z5)</f>
        <v>0</v>
      </c>
      <c r="AJ5" s="1">
        <f t="shared" ref="AJ5:AJ24" si="23">IF(AA5="N/A",#N/A,AA5)</f>
        <v>0</v>
      </c>
      <c r="AK5" s="1">
        <f t="shared" ref="AK5:AK24" si="24">IF(AB5="N/A",#N/A,AB5)</f>
        <v>0</v>
      </c>
      <c r="AL5" s="1">
        <f t="shared" ref="AL5:AL24" si="25">IF(AC5="N/A",#N/A,AC5)</f>
        <v>0</v>
      </c>
      <c r="AM5" s="1">
        <f t="shared" ref="AM5:AM24" si="26">IF(AD5="N/A",#N/A,AD5)</f>
        <v>0</v>
      </c>
      <c r="AN5" s="1" t="e">
        <f t="shared" ref="AN5:AN24" si="27">IF(AE5="N/A",#N/A,AE5)</f>
        <v>#N/A</v>
      </c>
      <c r="AO5" s="1" t="e">
        <f t="shared" ref="AO5:AO24" si="28">IF(AF5="N/A",#N/A,AF5)</f>
        <v>#N/A</v>
      </c>
      <c r="AP5" s="1" t="e">
        <f t="shared" ref="AP5:AP24" si="29">IF(AG5="N/A",#N/A,AG5)</f>
        <v>#N/A</v>
      </c>
    </row>
    <row r="6" spans="1:42" x14ac:dyDescent="0.25">
      <c r="A6">
        <v>9</v>
      </c>
      <c r="B6" s="89" t="s">
        <v>114</v>
      </c>
      <c r="C6" s="90" t="s">
        <v>115</v>
      </c>
      <c r="D6" s="91" t="s">
        <v>116</v>
      </c>
      <c r="E6" s="97" t="s">
        <v>18</v>
      </c>
      <c r="F6" s="1">
        <v>3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/>
      <c r="O6" s="1"/>
      <c r="P6" s="5">
        <f t="shared" si="3"/>
        <v>9</v>
      </c>
      <c r="Q6" s="5">
        <f t="shared" si="4"/>
        <v>12</v>
      </c>
      <c r="R6" s="5">
        <f t="shared" si="5"/>
        <v>12</v>
      </c>
      <c r="S6" s="5">
        <f t="shared" si="6"/>
        <v>12</v>
      </c>
      <c r="T6" s="5">
        <f t="shared" si="7"/>
        <v>12</v>
      </c>
      <c r="U6" s="5">
        <f t="shared" si="8"/>
        <v>12</v>
      </c>
      <c r="V6" s="5">
        <f t="shared" si="9"/>
        <v>12</v>
      </c>
      <c r="W6" s="5" t="str">
        <f t="shared" si="10"/>
        <v>N/A</v>
      </c>
      <c r="X6" s="5" t="str">
        <f t="shared" si="11"/>
        <v>N/A</v>
      </c>
      <c r="Y6" s="1">
        <f t="shared" si="12"/>
        <v>-3.75</v>
      </c>
      <c r="Z6" s="1">
        <f t="shared" si="13"/>
        <v>0</v>
      </c>
      <c r="AA6" s="1">
        <f t="shared" si="14"/>
        <v>0</v>
      </c>
      <c r="AB6" s="1">
        <f t="shared" si="15"/>
        <v>0</v>
      </c>
      <c r="AC6" s="1">
        <f t="shared" si="16"/>
        <v>0</v>
      </c>
      <c r="AD6" s="1">
        <f t="shared" si="17"/>
        <v>0</v>
      </c>
      <c r="AE6" s="1">
        <f t="shared" si="18"/>
        <v>0</v>
      </c>
      <c r="AF6" s="1" t="str">
        <f t="shared" si="19"/>
        <v>N/A</v>
      </c>
      <c r="AG6" s="1" t="str">
        <f t="shared" si="20"/>
        <v>N/A</v>
      </c>
      <c r="AH6" s="1">
        <f t="shared" si="21"/>
        <v>-3.75</v>
      </c>
      <c r="AI6" s="1">
        <f t="shared" si="22"/>
        <v>0</v>
      </c>
      <c r="AJ6" s="1">
        <f t="shared" si="23"/>
        <v>0</v>
      </c>
      <c r="AK6" s="1">
        <f t="shared" si="24"/>
        <v>0</v>
      </c>
      <c r="AL6" s="1">
        <f t="shared" si="25"/>
        <v>0</v>
      </c>
      <c r="AM6" s="1">
        <f t="shared" si="26"/>
        <v>0</v>
      </c>
      <c r="AN6" s="1">
        <f t="shared" si="27"/>
        <v>0</v>
      </c>
      <c r="AO6" s="1" t="e">
        <f t="shared" si="28"/>
        <v>#N/A</v>
      </c>
      <c r="AP6" s="1" t="e">
        <f t="shared" si="29"/>
        <v>#N/A</v>
      </c>
    </row>
    <row r="7" spans="1:42" ht="31.5" x14ac:dyDescent="0.25">
      <c r="A7">
        <v>4</v>
      </c>
      <c r="B7" s="98" t="s">
        <v>94</v>
      </c>
      <c r="C7" s="99" t="s">
        <v>60</v>
      </c>
      <c r="D7" s="100" t="s">
        <v>95</v>
      </c>
      <c r="E7" s="101" t="s">
        <v>100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>
        <v>6</v>
      </c>
      <c r="N7" s="1"/>
      <c r="O7" s="1"/>
      <c r="P7" s="5">
        <f t="shared" si="3"/>
        <v>12</v>
      </c>
      <c r="Q7" s="5">
        <f t="shared" si="4"/>
        <v>12</v>
      </c>
      <c r="R7" s="5">
        <f t="shared" si="5"/>
        <v>12</v>
      </c>
      <c r="S7" s="5">
        <f t="shared" si="6"/>
        <v>12</v>
      </c>
      <c r="T7" s="5">
        <f t="shared" si="7"/>
        <v>12</v>
      </c>
      <c r="U7" s="5">
        <f t="shared" si="8"/>
        <v>12</v>
      </c>
      <c r="V7" s="5">
        <f t="shared" si="9"/>
        <v>12</v>
      </c>
      <c r="W7" s="5" t="str">
        <f t="shared" si="10"/>
        <v>N/A</v>
      </c>
      <c r="X7" s="5" t="str">
        <f t="shared" si="11"/>
        <v>N/A</v>
      </c>
      <c r="Y7" s="1">
        <f t="shared" si="12"/>
        <v>0.25</v>
      </c>
      <c r="Z7" s="1">
        <f t="shared" si="13"/>
        <v>0</v>
      </c>
      <c r="AA7" s="1">
        <f t="shared" si="14"/>
        <v>0</v>
      </c>
      <c r="AB7" s="1">
        <f t="shared" si="15"/>
        <v>0</v>
      </c>
      <c r="AC7" s="1">
        <f t="shared" si="16"/>
        <v>0</v>
      </c>
      <c r="AD7" s="1">
        <f t="shared" si="17"/>
        <v>0</v>
      </c>
      <c r="AE7" s="1">
        <f t="shared" si="18"/>
        <v>0</v>
      </c>
      <c r="AF7" s="1" t="str">
        <f t="shared" si="19"/>
        <v>N/A</v>
      </c>
      <c r="AG7" s="1" t="str">
        <f t="shared" si="20"/>
        <v>N/A</v>
      </c>
      <c r="AH7" s="1">
        <f t="shared" si="21"/>
        <v>0.25</v>
      </c>
      <c r="AI7" s="1">
        <f t="shared" si="22"/>
        <v>0</v>
      </c>
      <c r="AJ7" s="1">
        <f t="shared" si="23"/>
        <v>0</v>
      </c>
      <c r="AK7" s="1">
        <f t="shared" si="24"/>
        <v>0</v>
      </c>
      <c r="AL7" s="1">
        <f t="shared" si="25"/>
        <v>0</v>
      </c>
      <c r="AM7" s="1">
        <f t="shared" si="26"/>
        <v>0</v>
      </c>
      <c r="AN7" s="1">
        <f t="shared" si="27"/>
        <v>0</v>
      </c>
      <c r="AO7" s="1" t="e">
        <f t="shared" si="28"/>
        <v>#N/A</v>
      </c>
      <c r="AP7" s="1" t="e">
        <f t="shared" si="29"/>
        <v>#N/A</v>
      </c>
    </row>
    <row r="8" spans="1:42" ht="47.25" x14ac:dyDescent="0.25">
      <c r="A8">
        <v>5</v>
      </c>
      <c r="B8" s="102" t="s">
        <v>101</v>
      </c>
      <c r="C8" s="101" t="s">
        <v>102</v>
      </c>
      <c r="D8" s="102" t="s">
        <v>103</v>
      </c>
      <c r="E8" s="101" t="s">
        <v>100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/>
      <c r="O8" s="1"/>
      <c r="P8" s="5">
        <f t="shared" si="3"/>
        <v>12</v>
      </c>
      <c r="Q8" s="5">
        <f t="shared" si="4"/>
        <v>12</v>
      </c>
      <c r="R8" s="5">
        <f t="shared" si="5"/>
        <v>12</v>
      </c>
      <c r="S8" s="5">
        <f t="shared" si="6"/>
        <v>12</v>
      </c>
      <c r="T8" s="5">
        <f t="shared" si="7"/>
        <v>12</v>
      </c>
      <c r="U8" s="5">
        <f t="shared" si="8"/>
        <v>12</v>
      </c>
      <c r="V8" s="5">
        <f t="shared" si="9"/>
        <v>12</v>
      </c>
      <c r="W8" s="5" t="str">
        <f t="shared" si="10"/>
        <v>N/A</v>
      </c>
      <c r="X8" s="5" t="str">
        <f t="shared" si="11"/>
        <v>N/A</v>
      </c>
      <c r="Y8" s="1">
        <f t="shared" si="12"/>
        <v>0.25</v>
      </c>
      <c r="Z8" s="1">
        <f t="shared" si="13"/>
        <v>0</v>
      </c>
      <c r="AA8" s="1">
        <f t="shared" si="14"/>
        <v>0</v>
      </c>
      <c r="AB8" s="1">
        <f t="shared" si="15"/>
        <v>0</v>
      </c>
      <c r="AC8" s="1">
        <f t="shared" si="16"/>
        <v>0</v>
      </c>
      <c r="AD8" s="1">
        <f t="shared" si="17"/>
        <v>0</v>
      </c>
      <c r="AE8" s="1">
        <f t="shared" si="18"/>
        <v>0</v>
      </c>
      <c r="AF8" s="1" t="str">
        <f t="shared" si="19"/>
        <v>N/A</v>
      </c>
      <c r="AG8" s="1" t="str">
        <f t="shared" si="20"/>
        <v>N/A</v>
      </c>
      <c r="AH8" s="1">
        <f t="shared" si="21"/>
        <v>0.25</v>
      </c>
      <c r="AI8" s="1">
        <f t="shared" si="22"/>
        <v>0</v>
      </c>
      <c r="AJ8" s="1">
        <f t="shared" si="23"/>
        <v>0</v>
      </c>
      <c r="AK8" s="1">
        <f t="shared" si="24"/>
        <v>0</v>
      </c>
      <c r="AL8" s="1">
        <f t="shared" si="25"/>
        <v>0</v>
      </c>
      <c r="AM8" s="1">
        <f t="shared" si="26"/>
        <v>0</v>
      </c>
      <c r="AN8" s="1">
        <f t="shared" si="27"/>
        <v>0</v>
      </c>
      <c r="AO8" s="1" t="e">
        <f t="shared" si="28"/>
        <v>#N/A</v>
      </c>
      <c r="AP8" s="1" t="e">
        <f t="shared" si="29"/>
        <v>#N/A</v>
      </c>
    </row>
    <row r="9" spans="1:42" ht="31.5" x14ac:dyDescent="0.25">
      <c r="A9">
        <v>6</v>
      </c>
      <c r="B9" s="102" t="s">
        <v>107</v>
      </c>
      <c r="C9" s="145" t="s">
        <v>108</v>
      </c>
      <c r="D9" s="98" t="s">
        <v>109</v>
      </c>
      <c r="E9" s="101" t="s">
        <v>100</v>
      </c>
      <c r="F9" s="1"/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/>
      <c r="O9" s="1"/>
      <c r="P9" s="5" t="str">
        <f t="shared" si="3"/>
        <v>N/A</v>
      </c>
      <c r="Q9" s="5">
        <f t="shared" si="4"/>
        <v>12</v>
      </c>
      <c r="R9" s="5">
        <f t="shared" si="5"/>
        <v>12</v>
      </c>
      <c r="S9" s="5">
        <f t="shared" si="6"/>
        <v>12</v>
      </c>
      <c r="T9" s="5">
        <f t="shared" si="7"/>
        <v>12</v>
      </c>
      <c r="U9" s="5">
        <f t="shared" si="8"/>
        <v>12</v>
      </c>
      <c r="V9" s="5">
        <f t="shared" si="9"/>
        <v>12</v>
      </c>
      <c r="W9" s="5" t="str">
        <f t="shared" si="10"/>
        <v>N/A</v>
      </c>
      <c r="X9" s="5" t="str">
        <f t="shared" si="11"/>
        <v>N/A</v>
      </c>
      <c r="Y9" s="1" t="str">
        <f t="shared" si="12"/>
        <v>N/A</v>
      </c>
      <c r="Z9" s="1">
        <f t="shared" si="13"/>
        <v>0</v>
      </c>
      <c r="AA9" s="1">
        <f t="shared" si="14"/>
        <v>0</v>
      </c>
      <c r="AB9" s="1">
        <f t="shared" si="15"/>
        <v>0</v>
      </c>
      <c r="AC9" s="1">
        <f t="shared" si="16"/>
        <v>0</v>
      </c>
      <c r="AD9" s="1">
        <f t="shared" si="17"/>
        <v>0</v>
      </c>
      <c r="AE9" s="1">
        <f t="shared" si="18"/>
        <v>0</v>
      </c>
      <c r="AF9" s="1" t="str">
        <f t="shared" si="19"/>
        <v>N/A</v>
      </c>
      <c r="AG9" s="1" t="str">
        <f t="shared" si="20"/>
        <v>N/A</v>
      </c>
      <c r="AH9" s="1" t="e">
        <f t="shared" si="21"/>
        <v>#N/A</v>
      </c>
      <c r="AI9" s="1">
        <f t="shared" si="22"/>
        <v>0</v>
      </c>
      <c r="AJ9" s="1">
        <f t="shared" si="23"/>
        <v>0</v>
      </c>
      <c r="AK9" s="1">
        <f t="shared" si="24"/>
        <v>0</v>
      </c>
      <c r="AL9" s="1">
        <f t="shared" si="25"/>
        <v>0</v>
      </c>
      <c r="AM9" s="1">
        <f t="shared" si="26"/>
        <v>0</v>
      </c>
      <c r="AN9" s="1">
        <f t="shared" si="27"/>
        <v>0</v>
      </c>
      <c r="AO9" s="1" t="e">
        <f t="shared" si="28"/>
        <v>#N/A</v>
      </c>
      <c r="AP9" s="1" t="e">
        <f t="shared" si="29"/>
        <v>#N/A</v>
      </c>
    </row>
    <row r="10" spans="1:42" x14ac:dyDescent="0.25">
      <c r="A10">
        <v>12</v>
      </c>
      <c r="B10" s="98" t="s">
        <v>125</v>
      </c>
      <c r="C10" s="99" t="s">
        <v>25</v>
      </c>
      <c r="D10" s="100" t="s">
        <v>26</v>
      </c>
      <c r="E10" s="101" t="s">
        <v>100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/>
      <c r="O10" s="1"/>
      <c r="P10" s="5">
        <f t="shared" si="3"/>
        <v>12</v>
      </c>
      <c r="Q10" s="5">
        <f t="shared" si="4"/>
        <v>12</v>
      </c>
      <c r="R10" s="5">
        <f t="shared" si="5"/>
        <v>12</v>
      </c>
      <c r="S10" s="5">
        <f t="shared" si="6"/>
        <v>12</v>
      </c>
      <c r="T10" s="5">
        <f t="shared" si="7"/>
        <v>12</v>
      </c>
      <c r="U10" s="5">
        <f t="shared" si="8"/>
        <v>12</v>
      </c>
      <c r="V10" s="5">
        <f t="shared" si="9"/>
        <v>12</v>
      </c>
      <c r="W10" s="5" t="str">
        <f t="shared" si="10"/>
        <v>N/A</v>
      </c>
      <c r="X10" s="5" t="str">
        <f t="shared" si="11"/>
        <v>N/A</v>
      </c>
      <c r="Y10" s="1">
        <f t="shared" si="12"/>
        <v>0.25</v>
      </c>
      <c r="Z10" s="1">
        <f t="shared" si="13"/>
        <v>0</v>
      </c>
      <c r="AA10" s="1">
        <f t="shared" si="14"/>
        <v>0</v>
      </c>
      <c r="AB10" s="1">
        <f t="shared" si="15"/>
        <v>0</v>
      </c>
      <c r="AC10" s="1">
        <f t="shared" si="16"/>
        <v>0</v>
      </c>
      <c r="AD10" s="1">
        <f t="shared" si="17"/>
        <v>0</v>
      </c>
      <c r="AE10" s="1">
        <f t="shared" si="18"/>
        <v>0</v>
      </c>
      <c r="AF10" s="1" t="str">
        <f t="shared" si="19"/>
        <v>N/A</v>
      </c>
      <c r="AG10" s="1" t="str">
        <f t="shared" si="20"/>
        <v>N/A</v>
      </c>
      <c r="AH10" s="1">
        <f t="shared" si="21"/>
        <v>0.25</v>
      </c>
      <c r="AI10" s="1">
        <f t="shared" si="22"/>
        <v>0</v>
      </c>
      <c r="AJ10" s="1">
        <f t="shared" si="23"/>
        <v>0</v>
      </c>
      <c r="AK10" s="1">
        <f t="shared" si="24"/>
        <v>0</v>
      </c>
      <c r="AL10" s="1">
        <f t="shared" si="25"/>
        <v>0</v>
      </c>
      <c r="AM10" s="1">
        <f t="shared" si="26"/>
        <v>0</v>
      </c>
      <c r="AN10" s="1">
        <f t="shared" si="27"/>
        <v>0</v>
      </c>
      <c r="AO10" s="1" t="e">
        <f t="shared" si="28"/>
        <v>#N/A</v>
      </c>
      <c r="AP10" s="1" t="e">
        <f t="shared" si="29"/>
        <v>#N/A</v>
      </c>
    </row>
    <row r="11" spans="1:42" x14ac:dyDescent="0.25">
      <c r="A11">
        <v>7</v>
      </c>
      <c r="B11" s="103" t="s">
        <v>110</v>
      </c>
      <c r="C11" s="104" t="s">
        <v>56</v>
      </c>
      <c r="D11" s="105" t="s">
        <v>57</v>
      </c>
      <c r="E11" s="106" t="s">
        <v>55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/>
      <c r="N11" s="1"/>
      <c r="O11" s="1"/>
      <c r="P11" s="5">
        <f t="shared" si="3"/>
        <v>12</v>
      </c>
      <c r="Q11" s="5">
        <f t="shared" si="4"/>
        <v>12</v>
      </c>
      <c r="R11" s="5">
        <f t="shared" si="5"/>
        <v>12</v>
      </c>
      <c r="S11" s="5">
        <f t="shared" si="6"/>
        <v>12</v>
      </c>
      <c r="T11" s="5">
        <f t="shared" si="7"/>
        <v>12</v>
      </c>
      <c r="U11" s="5">
        <f t="shared" si="8"/>
        <v>12</v>
      </c>
      <c r="V11" s="5" t="str">
        <f t="shared" si="9"/>
        <v>N/A</v>
      </c>
      <c r="W11" s="5" t="str">
        <f t="shared" si="10"/>
        <v>N/A</v>
      </c>
      <c r="X11" s="5" t="str">
        <f t="shared" si="11"/>
        <v>N/A</v>
      </c>
      <c r="Y11" s="1">
        <f t="shared" si="12"/>
        <v>0.25</v>
      </c>
      <c r="Z11" s="1">
        <f t="shared" si="13"/>
        <v>0</v>
      </c>
      <c r="AA11" s="1">
        <f t="shared" si="14"/>
        <v>0</v>
      </c>
      <c r="AB11" s="1">
        <f t="shared" si="15"/>
        <v>0</v>
      </c>
      <c r="AC11" s="1">
        <f t="shared" si="16"/>
        <v>0</v>
      </c>
      <c r="AD11" s="1">
        <f t="shared" si="17"/>
        <v>0</v>
      </c>
      <c r="AE11" s="1" t="str">
        <f t="shared" si="18"/>
        <v>N/A</v>
      </c>
      <c r="AF11" s="1" t="str">
        <f t="shared" si="19"/>
        <v>N/A</v>
      </c>
      <c r="AG11" s="1" t="str">
        <f t="shared" si="20"/>
        <v>N/A</v>
      </c>
      <c r="AH11" s="1">
        <f t="shared" si="21"/>
        <v>0.25</v>
      </c>
      <c r="AI11" s="1">
        <f t="shared" si="22"/>
        <v>0</v>
      </c>
      <c r="AJ11" s="1">
        <f t="shared" si="23"/>
        <v>0</v>
      </c>
      <c r="AK11" s="1">
        <f t="shared" si="24"/>
        <v>0</v>
      </c>
      <c r="AL11" s="1">
        <f t="shared" si="25"/>
        <v>0</v>
      </c>
      <c r="AM11" s="1">
        <f t="shared" si="26"/>
        <v>0</v>
      </c>
      <c r="AN11" s="1" t="e">
        <f t="shared" si="27"/>
        <v>#N/A</v>
      </c>
      <c r="AO11" s="1" t="e">
        <f t="shared" si="28"/>
        <v>#N/A</v>
      </c>
      <c r="AP11" s="1" t="e">
        <f t="shared" si="29"/>
        <v>#N/A</v>
      </c>
    </row>
    <row r="12" spans="1:42" ht="31.5" x14ac:dyDescent="0.25">
      <c r="A12">
        <v>8</v>
      </c>
      <c r="B12" s="103" t="s">
        <v>112</v>
      </c>
      <c r="C12" s="104" t="s">
        <v>52</v>
      </c>
      <c r="D12" s="105" t="s">
        <v>53</v>
      </c>
      <c r="E12" s="106" t="s">
        <v>55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/>
      <c r="O12" s="1"/>
      <c r="P12" s="5">
        <f t="shared" si="3"/>
        <v>12</v>
      </c>
      <c r="Q12" s="5">
        <f t="shared" si="4"/>
        <v>12</v>
      </c>
      <c r="R12" s="5">
        <f t="shared" si="5"/>
        <v>12</v>
      </c>
      <c r="S12" s="5">
        <f t="shared" si="6"/>
        <v>12</v>
      </c>
      <c r="T12" s="5">
        <f t="shared" si="7"/>
        <v>12</v>
      </c>
      <c r="U12" s="5">
        <f t="shared" si="8"/>
        <v>12</v>
      </c>
      <c r="V12" s="5">
        <f t="shared" si="9"/>
        <v>12</v>
      </c>
      <c r="W12" s="5" t="str">
        <f t="shared" si="10"/>
        <v>N/A</v>
      </c>
      <c r="X12" s="5" t="str">
        <f t="shared" si="11"/>
        <v>N/A</v>
      </c>
      <c r="Y12" s="1">
        <f t="shared" si="12"/>
        <v>0.25</v>
      </c>
      <c r="Z12" s="1">
        <f t="shared" si="13"/>
        <v>0</v>
      </c>
      <c r="AA12" s="1">
        <f t="shared" si="14"/>
        <v>0</v>
      </c>
      <c r="AB12" s="1">
        <f t="shared" si="15"/>
        <v>0</v>
      </c>
      <c r="AC12" s="1">
        <f t="shared" si="16"/>
        <v>0</v>
      </c>
      <c r="AD12" s="1">
        <f t="shared" si="17"/>
        <v>0</v>
      </c>
      <c r="AE12" s="1">
        <f t="shared" si="18"/>
        <v>0</v>
      </c>
      <c r="AF12" s="1" t="str">
        <f t="shared" si="19"/>
        <v>N/A</v>
      </c>
      <c r="AG12" s="1" t="str">
        <f t="shared" si="20"/>
        <v>N/A</v>
      </c>
      <c r="AH12" s="1">
        <f t="shared" si="21"/>
        <v>0.25</v>
      </c>
      <c r="AI12" s="1">
        <f t="shared" si="22"/>
        <v>0</v>
      </c>
      <c r="AJ12" s="1">
        <f t="shared" si="23"/>
        <v>0</v>
      </c>
      <c r="AK12" s="1">
        <f t="shared" si="24"/>
        <v>0</v>
      </c>
      <c r="AL12" s="1">
        <f t="shared" si="25"/>
        <v>0</v>
      </c>
      <c r="AM12" s="1">
        <f t="shared" si="26"/>
        <v>0</v>
      </c>
      <c r="AN12" s="1">
        <f t="shared" si="27"/>
        <v>0</v>
      </c>
      <c r="AO12" s="1" t="e">
        <f t="shared" si="28"/>
        <v>#N/A</v>
      </c>
      <c r="AP12" s="1" t="e">
        <f t="shared" si="29"/>
        <v>#N/A</v>
      </c>
    </row>
    <row r="13" spans="1:42" x14ac:dyDescent="0.25">
      <c r="A13">
        <v>10</v>
      </c>
      <c r="B13" s="107" t="s">
        <v>119</v>
      </c>
      <c r="C13" s="146" t="s">
        <v>32</v>
      </c>
      <c r="D13" s="108" t="s">
        <v>33</v>
      </c>
      <c r="E13" s="109" t="s">
        <v>29</v>
      </c>
      <c r="F13" s="1"/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>
        <v>6</v>
      </c>
      <c r="N13" s="1"/>
      <c r="O13" s="1"/>
      <c r="P13" s="5" t="str">
        <f t="shared" si="3"/>
        <v>N/A</v>
      </c>
      <c r="Q13" s="5">
        <f t="shared" si="4"/>
        <v>12</v>
      </c>
      <c r="R13" s="5">
        <f t="shared" si="5"/>
        <v>12</v>
      </c>
      <c r="S13" s="5">
        <f t="shared" si="6"/>
        <v>12</v>
      </c>
      <c r="T13" s="5">
        <f t="shared" si="7"/>
        <v>12</v>
      </c>
      <c r="U13" s="5">
        <f t="shared" si="8"/>
        <v>12</v>
      </c>
      <c r="V13" s="5">
        <f t="shared" si="9"/>
        <v>12</v>
      </c>
      <c r="W13" s="5" t="str">
        <f t="shared" si="10"/>
        <v>N/A</v>
      </c>
      <c r="X13" s="5" t="str">
        <f t="shared" si="11"/>
        <v>N/A</v>
      </c>
      <c r="Y13" s="1" t="str">
        <f t="shared" si="12"/>
        <v>N/A</v>
      </c>
      <c r="Z13" s="1">
        <f t="shared" si="13"/>
        <v>0</v>
      </c>
      <c r="AA13" s="1">
        <f t="shared" si="14"/>
        <v>0</v>
      </c>
      <c r="AB13" s="1">
        <f t="shared" si="15"/>
        <v>0</v>
      </c>
      <c r="AC13" s="1">
        <f t="shared" si="16"/>
        <v>0</v>
      </c>
      <c r="AD13" s="1">
        <f t="shared" si="17"/>
        <v>0</v>
      </c>
      <c r="AE13" s="1">
        <f t="shared" si="18"/>
        <v>0</v>
      </c>
      <c r="AF13" s="1" t="str">
        <f t="shared" si="19"/>
        <v>N/A</v>
      </c>
      <c r="AG13" s="1" t="str">
        <f t="shared" si="20"/>
        <v>N/A</v>
      </c>
      <c r="AH13" s="1" t="e">
        <f t="shared" si="21"/>
        <v>#N/A</v>
      </c>
      <c r="AI13" s="1">
        <f t="shared" si="22"/>
        <v>0</v>
      </c>
      <c r="AJ13" s="1">
        <f t="shared" si="23"/>
        <v>0</v>
      </c>
      <c r="AK13" s="1">
        <f t="shared" si="24"/>
        <v>0</v>
      </c>
      <c r="AL13" s="1">
        <f t="shared" si="25"/>
        <v>0</v>
      </c>
      <c r="AM13" s="1">
        <f t="shared" si="26"/>
        <v>0</v>
      </c>
      <c r="AN13" s="1">
        <f t="shared" si="27"/>
        <v>0</v>
      </c>
      <c r="AO13" s="1" t="e">
        <f t="shared" si="28"/>
        <v>#N/A</v>
      </c>
      <c r="AP13" s="1" t="e">
        <f t="shared" si="29"/>
        <v>#N/A</v>
      </c>
    </row>
    <row r="14" spans="1:42" ht="31.5" x14ac:dyDescent="0.25">
      <c r="B14" s="107" t="s">
        <v>220</v>
      </c>
      <c r="C14" s="146" t="s">
        <v>200</v>
      </c>
      <c r="D14" s="108" t="s">
        <v>201</v>
      </c>
      <c r="E14" s="109" t="s">
        <v>29</v>
      </c>
      <c r="F14" s="1"/>
      <c r="G14" s="1"/>
      <c r="H14" s="1"/>
      <c r="I14" s="1"/>
      <c r="J14" s="1"/>
      <c r="K14" s="1">
        <v>6</v>
      </c>
      <c r="L14" s="1">
        <v>6</v>
      </c>
      <c r="M14" s="1">
        <v>6</v>
      </c>
      <c r="N14" s="1"/>
      <c r="O14" s="1"/>
      <c r="P14" s="5" t="str">
        <f t="shared" si="3"/>
        <v>N/A</v>
      </c>
      <c r="Q14" s="5" t="str">
        <f t="shared" si="4"/>
        <v>N/A</v>
      </c>
      <c r="R14" s="5" t="str">
        <f t="shared" si="5"/>
        <v>N/A</v>
      </c>
      <c r="S14" s="5" t="str">
        <f t="shared" si="6"/>
        <v>N/A</v>
      </c>
      <c r="T14" s="5" t="str">
        <f t="shared" si="7"/>
        <v>N/A</v>
      </c>
      <c r="U14" s="5">
        <f t="shared" si="8"/>
        <v>12</v>
      </c>
      <c r="V14" s="5">
        <f t="shared" si="9"/>
        <v>12</v>
      </c>
      <c r="W14" s="5" t="str">
        <f t="shared" si="10"/>
        <v>N/A</v>
      </c>
      <c r="X14" s="5" t="str">
        <f t="shared" si="11"/>
        <v>N/A</v>
      </c>
      <c r="Y14" s="1" t="str">
        <f t="shared" si="12"/>
        <v>N/A</v>
      </c>
      <c r="Z14" s="1" t="str">
        <f t="shared" si="13"/>
        <v>N/A</v>
      </c>
      <c r="AA14" s="1" t="str">
        <f t="shared" si="14"/>
        <v>N/A</v>
      </c>
      <c r="AB14" s="1" t="str">
        <f t="shared" si="15"/>
        <v>N/A</v>
      </c>
      <c r="AC14" s="1" t="str">
        <f t="shared" si="16"/>
        <v>N/A</v>
      </c>
      <c r="AD14" s="1">
        <f t="shared" si="17"/>
        <v>0</v>
      </c>
      <c r="AE14" s="1">
        <f t="shared" si="18"/>
        <v>0</v>
      </c>
      <c r="AF14" s="1" t="str">
        <f t="shared" si="19"/>
        <v>N/A</v>
      </c>
      <c r="AG14" s="1" t="str">
        <f t="shared" si="20"/>
        <v>N/A</v>
      </c>
      <c r="AH14" s="1" t="e">
        <f t="shared" si="21"/>
        <v>#N/A</v>
      </c>
      <c r="AI14" s="1" t="e">
        <f t="shared" si="22"/>
        <v>#N/A</v>
      </c>
      <c r="AJ14" s="1" t="e">
        <f t="shared" si="23"/>
        <v>#N/A</v>
      </c>
      <c r="AK14" s="1" t="e">
        <f t="shared" si="24"/>
        <v>#N/A</v>
      </c>
      <c r="AL14" s="1" t="e">
        <f t="shared" si="25"/>
        <v>#N/A</v>
      </c>
      <c r="AM14" s="1">
        <f t="shared" si="26"/>
        <v>0</v>
      </c>
      <c r="AN14" s="1">
        <f t="shared" si="27"/>
        <v>0</v>
      </c>
      <c r="AO14" s="1" t="e">
        <f t="shared" si="28"/>
        <v>#N/A</v>
      </c>
      <c r="AP14" s="1" t="e">
        <f t="shared" si="29"/>
        <v>#N/A</v>
      </c>
    </row>
    <row r="15" spans="1:42" ht="31.5" x14ac:dyDescent="0.25">
      <c r="A15">
        <v>11</v>
      </c>
      <c r="B15" s="110" t="s">
        <v>123</v>
      </c>
      <c r="C15" s="111" t="s">
        <v>37</v>
      </c>
      <c r="D15" s="112" t="s">
        <v>38</v>
      </c>
      <c r="E15" s="113" t="s">
        <v>42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/>
      <c r="O15" s="1"/>
      <c r="P15" s="5">
        <f t="shared" si="3"/>
        <v>12</v>
      </c>
      <c r="Q15" s="5">
        <f t="shared" si="4"/>
        <v>12</v>
      </c>
      <c r="R15" s="5">
        <f t="shared" si="5"/>
        <v>12</v>
      </c>
      <c r="S15" s="5">
        <f t="shared" si="6"/>
        <v>12</v>
      </c>
      <c r="T15" s="5">
        <f t="shared" si="7"/>
        <v>12</v>
      </c>
      <c r="U15" s="5">
        <f t="shared" si="8"/>
        <v>12</v>
      </c>
      <c r="V15" s="5">
        <f t="shared" si="9"/>
        <v>12</v>
      </c>
      <c r="W15" s="5" t="str">
        <f t="shared" si="10"/>
        <v>N/A</v>
      </c>
      <c r="X15" s="5" t="str">
        <f t="shared" si="11"/>
        <v>N/A</v>
      </c>
      <c r="Y15" s="1">
        <f t="shared" si="12"/>
        <v>0.25</v>
      </c>
      <c r="Z15" s="1">
        <f t="shared" si="13"/>
        <v>0</v>
      </c>
      <c r="AA15" s="1">
        <f t="shared" si="14"/>
        <v>0</v>
      </c>
      <c r="AB15" s="1">
        <f t="shared" si="15"/>
        <v>0</v>
      </c>
      <c r="AC15" s="1">
        <f t="shared" si="16"/>
        <v>0</v>
      </c>
      <c r="AD15" s="1">
        <f t="shared" si="17"/>
        <v>0</v>
      </c>
      <c r="AE15" s="1">
        <f t="shared" si="18"/>
        <v>0</v>
      </c>
      <c r="AF15" s="1" t="str">
        <f t="shared" si="19"/>
        <v>N/A</v>
      </c>
      <c r="AG15" s="1" t="str">
        <f t="shared" si="20"/>
        <v>N/A</v>
      </c>
      <c r="AH15" s="1">
        <f t="shared" si="21"/>
        <v>0.25</v>
      </c>
      <c r="AI15" s="1">
        <f t="shared" si="22"/>
        <v>0</v>
      </c>
      <c r="AJ15" s="1">
        <f t="shared" si="23"/>
        <v>0</v>
      </c>
      <c r="AK15" s="1">
        <f t="shared" si="24"/>
        <v>0</v>
      </c>
      <c r="AL15" s="1">
        <f t="shared" si="25"/>
        <v>0</v>
      </c>
      <c r="AM15" s="1">
        <f t="shared" si="26"/>
        <v>0</v>
      </c>
      <c r="AN15" s="1">
        <f t="shared" si="27"/>
        <v>0</v>
      </c>
      <c r="AO15" s="1" t="e">
        <f t="shared" si="28"/>
        <v>#N/A</v>
      </c>
      <c r="AP15" s="1" t="e">
        <f t="shared" si="29"/>
        <v>#N/A</v>
      </c>
    </row>
    <row r="16" spans="1:42" ht="31.5" x14ac:dyDescent="0.25">
      <c r="A16">
        <v>13</v>
      </c>
      <c r="B16" s="114" t="s">
        <v>126</v>
      </c>
      <c r="C16" s="115" t="s">
        <v>127</v>
      </c>
      <c r="D16" s="116" t="s">
        <v>128</v>
      </c>
      <c r="E16" s="70" t="s">
        <v>42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/>
      <c r="O16" s="1"/>
      <c r="P16" s="5">
        <f t="shared" si="3"/>
        <v>12</v>
      </c>
      <c r="Q16" s="5">
        <f t="shared" si="4"/>
        <v>12</v>
      </c>
      <c r="R16" s="5">
        <f t="shared" si="5"/>
        <v>12</v>
      </c>
      <c r="S16" s="5">
        <f t="shared" si="6"/>
        <v>12</v>
      </c>
      <c r="T16" s="5">
        <f t="shared" si="7"/>
        <v>12</v>
      </c>
      <c r="U16" s="5">
        <f t="shared" si="8"/>
        <v>12</v>
      </c>
      <c r="V16" s="5">
        <f t="shared" si="9"/>
        <v>12</v>
      </c>
      <c r="W16" s="5" t="str">
        <f t="shared" si="10"/>
        <v>N/A</v>
      </c>
      <c r="X16" s="5" t="str">
        <f t="shared" si="11"/>
        <v>N/A</v>
      </c>
      <c r="Y16" s="1">
        <f t="shared" si="12"/>
        <v>0.25</v>
      </c>
      <c r="Z16" s="1">
        <f t="shared" si="13"/>
        <v>0</v>
      </c>
      <c r="AA16" s="1">
        <f t="shared" si="14"/>
        <v>0</v>
      </c>
      <c r="AB16" s="1">
        <f t="shared" si="15"/>
        <v>0</v>
      </c>
      <c r="AC16" s="1">
        <f t="shared" si="16"/>
        <v>0</v>
      </c>
      <c r="AD16" s="1">
        <f t="shared" si="17"/>
        <v>0</v>
      </c>
      <c r="AE16" s="1">
        <f t="shared" si="18"/>
        <v>0</v>
      </c>
      <c r="AF16" s="1" t="str">
        <f t="shared" si="19"/>
        <v>N/A</v>
      </c>
      <c r="AG16" s="1" t="str">
        <f t="shared" si="20"/>
        <v>N/A</v>
      </c>
      <c r="AH16" s="1">
        <f t="shared" si="21"/>
        <v>0.25</v>
      </c>
      <c r="AI16" s="1">
        <f t="shared" si="22"/>
        <v>0</v>
      </c>
      <c r="AJ16" s="1">
        <f t="shared" si="23"/>
        <v>0</v>
      </c>
      <c r="AK16" s="1">
        <f t="shared" si="24"/>
        <v>0</v>
      </c>
      <c r="AL16" s="1">
        <f t="shared" si="25"/>
        <v>0</v>
      </c>
      <c r="AM16" s="1">
        <f t="shared" si="26"/>
        <v>0</v>
      </c>
      <c r="AN16" s="1">
        <f t="shared" si="27"/>
        <v>0</v>
      </c>
      <c r="AO16" s="1" t="e">
        <f t="shared" si="28"/>
        <v>#N/A</v>
      </c>
      <c r="AP16" s="1" t="e">
        <f t="shared" si="29"/>
        <v>#N/A</v>
      </c>
    </row>
    <row r="17" spans="1:42" ht="31.5" x14ac:dyDescent="0.25">
      <c r="A17">
        <v>14</v>
      </c>
      <c r="B17" s="114" t="s">
        <v>135</v>
      </c>
      <c r="C17" s="115" t="s">
        <v>136</v>
      </c>
      <c r="D17" s="116" t="s">
        <v>137</v>
      </c>
      <c r="E17" s="70" t="s">
        <v>42</v>
      </c>
      <c r="F17" s="1"/>
      <c r="G17" s="1">
        <v>6</v>
      </c>
      <c r="H17" s="1">
        <v>6</v>
      </c>
      <c r="I17" s="1"/>
      <c r="J17" s="1"/>
      <c r="K17" s="1"/>
      <c r="L17" s="1"/>
      <c r="M17" s="1"/>
      <c r="N17" s="1"/>
      <c r="O17" s="1"/>
      <c r="P17" s="5" t="str">
        <f t="shared" si="3"/>
        <v>N/A</v>
      </c>
      <c r="Q17" s="5">
        <f t="shared" si="4"/>
        <v>12</v>
      </c>
      <c r="R17" s="5" t="str">
        <f t="shared" si="5"/>
        <v>N/A</v>
      </c>
      <c r="S17" s="5" t="str">
        <f t="shared" si="6"/>
        <v>N/A</v>
      </c>
      <c r="T17" s="5" t="str">
        <f t="shared" si="7"/>
        <v>N/A</v>
      </c>
      <c r="U17" s="5" t="str">
        <f t="shared" si="8"/>
        <v>N/A</v>
      </c>
      <c r="V17" s="5" t="str">
        <f t="shared" si="9"/>
        <v>N/A</v>
      </c>
      <c r="W17" s="5" t="str">
        <f t="shared" si="10"/>
        <v>N/A</v>
      </c>
      <c r="X17" s="5" t="str">
        <f t="shared" si="11"/>
        <v>N/A</v>
      </c>
      <c r="Y17" s="1" t="str">
        <f t="shared" si="12"/>
        <v>N/A</v>
      </c>
      <c r="Z17" s="1">
        <f t="shared" si="13"/>
        <v>0</v>
      </c>
      <c r="AA17" s="1" t="str">
        <f t="shared" si="14"/>
        <v>N/A</v>
      </c>
      <c r="AB17" s="1" t="str">
        <f t="shared" si="15"/>
        <v>N/A</v>
      </c>
      <c r="AC17" s="1" t="str">
        <f t="shared" si="16"/>
        <v>N/A</v>
      </c>
      <c r="AD17" s="1" t="str">
        <f t="shared" si="17"/>
        <v>N/A</v>
      </c>
      <c r="AE17" s="1" t="str">
        <f t="shared" si="18"/>
        <v>N/A</v>
      </c>
      <c r="AF17" s="1" t="str">
        <f t="shared" si="19"/>
        <v>N/A</v>
      </c>
      <c r="AG17" s="1" t="str">
        <f t="shared" si="20"/>
        <v>N/A</v>
      </c>
      <c r="AH17" s="1" t="e">
        <f t="shared" si="21"/>
        <v>#N/A</v>
      </c>
      <c r="AI17" s="1">
        <f t="shared" si="22"/>
        <v>0</v>
      </c>
      <c r="AJ17" s="1" t="e">
        <f t="shared" si="23"/>
        <v>#N/A</v>
      </c>
      <c r="AK17" s="1" t="e">
        <f t="shared" si="24"/>
        <v>#N/A</v>
      </c>
      <c r="AL17" s="1" t="e">
        <f t="shared" si="25"/>
        <v>#N/A</v>
      </c>
      <c r="AM17" s="1" t="e">
        <f t="shared" si="26"/>
        <v>#N/A</v>
      </c>
      <c r="AN17" s="1" t="e">
        <f t="shared" si="27"/>
        <v>#N/A</v>
      </c>
      <c r="AO17" s="1" t="e">
        <f t="shared" si="28"/>
        <v>#N/A</v>
      </c>
      <c r="AP17" s="1" t="e">
        <f t="shared" si="29"/>
        <v>#N/A</v>
      </c>
    </row>
    <row r="18" spans="1:42" x14ac:dyDescent="0.25">
      <c r="A18">
        <v>16</v>
      </c>
      <c r="B18" s="117" t="s">
        <v>145</v>
      </c>
      <c r="C18" s="118" t="s">
        <v>146</v>
      </c>
      <c r="D18" s="119" t="s">
        <v>147</v>
      </c>
      <c r="E18" s="120" t="s">
        <v>44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1">
        <v>6</v>
      </c>
      <c r="N18" s="1"/>
      <c r="O18" s="1"/>
      <c r="P18" s="5">
        <f t="shared" si="3"/>
        <v>12</v>
      </c>
      <c r="Q18" s="5">
        <f t="shared" si="4"/>
        <v>12</v>
      </c>
      <c r="R18" s="5">
        <f t="shared" si="5"/>
        <v>12</v>
      </c>
      <c r="S18" s="5">
        <f t="shared" si="6"/>
        <v>12</v>
      </c>
      <c r="T18" s="5">
        <f t="shared" si="7"/>
        <v>12</v>
      </c>
      <c r="U18" s="5">
        <f t="shared" si="8"/>
        <v>12</v>
      </c>
      <c r="V18" s="5">
        <f t="shared" si="9"/>
        <v>12</v>
      </c>
      <c r="W18" s="5" t="str">
        <f t="shared" si="10"/>
        <v>N/A</v>
      </c>
      <c r="X18" s="5" t="str">
        <f t="shared" si="11"/>
        <v>N/A</v>
      </c>
      <c r="Y18" s="1">
        <f t="shared" si="12"/>
        <v>0.25</v>
      </c>
      <c r="Z18" s="1">
        <f t="shared" si="13"/>
        <v>0</v>
      </c>
      <c r="AA18" s="1">
        <f t="shared" si="14"/>
        <v>0</v>
      </c>
      <c r="AB18" s="1">
        <f t="shared" si="15"/>
        <v>0</v>
      </c>
      <c r="AC18" s="1">
        <f t="shared" si="16"/>
        <v>0</v>
      </c>
      <c r="AD18" s="1">
        <f t="shared" si="17"/>
        <v>0</v>
      </c>
      <c r="AE18" s="1">
        <f t="shared" si="18"/>
        <v>0</v>
      </c>
      <c r="AF18" s="1" t="str">
        <f t="shared" si="19"/>
        <v>N/A</v>
      </c>
      <c r="AG18" s="1" t="str">
        <f t="shared" si="20"/>
        <v>N/A</v>
      </c>
      <c r="AH18" s="1">
        <f t="shared" si="21"/>
        <v>0.25</v>
      </c>
      <c r="AI18" s="1">
        <f t="shared" si="22"/>
        <v>0</v>
      </c>
      <c r="AJ18" s="1">
        <f t="shared" si="23"/>
        <v>0</v>
      </c>
      <c r="AK18" s="1">
        <f t="shared" si="24"/>
        <v>0</v>
      </c>
      <c r="AL18" s="1">
        <f t="shared" si="25"/>
        <v>0</v>
      </c>
      <c r="AM18" s="1">
        <f t="shared" si="26"/>
        <v>0</v>
      </c>
      <c r="AN18" s="1">
        <f t="shared" si="27"/>
        <v>0</v>
      </c>
      <c r="AO18" s="1" t="e">
        <f t="shared" si="28"/>
        <v>#N/A</v>
      </c>
      <c r="AP18" s="1" t="e">
        <f t="shared" si="29"/>
        <v>#N/A</v>
      </c>
    </row>
    <row r="19" spans="1:42" x14ac:dyDescent="0.25">
      <c r="A19">
        <v>17</v>
      </c>
      <c r="B19" s="117" t="s">
        <v>153</v>
      </c>
      <c r="C19" s="118" t="s">
        <v>154</v>
      </c>
      <c r="D19" s="119" t="s">
        <v>155</v>
      </c>
      <c r="E19" s="121" t="s">
        <v>44</v>
      </c>
      <c r="F19" s="1">
        <v>6</v>
      </c>
      <c r="G19" s="1">
        <v>6</v>
      </c>
      <c r="H19" s="1">
        <v>6</v>
      </c>
      <c r="I19" s="1">
        <v>6</v>
      </c>
      <c r="J19" s="1"/>
      <c r="K19" s="1"/>
      <c r="L19" s="1"/>
      <c r="M19" s="1"/>
      <c r="N19" s="1"/>
      <c r="O19" s="1"/>
      <c r="P19" s="5">
        <f t="shared" si="3"/>
        <v>12</v>
      </c>
      <c r="Q19" s="5">
        <f t="shared" si="4"/>
        <v>12</v>
      </c>
      <c r="R19" s="5">
        <f t="shared" si="5"/>
        <v>12</v>
      </c>
      <c r="S19" s="5" t="str">
        <f t="shared" si="6"/>
        <v>N/A</v>
      </c>
      <c r="T19" s="5" t="str">
        <f t="shared" si="7"/>
        <v>N/A</v>
      </c>
      <c r="U19" s="5" t="str">
        <f t="shared" si="8"/>
        <v>N/A</v>
      </c>
      <c r="V19" s="5" t="str">
        <f t="shared" si="9"/>
        <v>N/A</v>
      </c>
      <c r="W19" s="5" t="str">
        <f t="shared" si="10"/>
        <v>N/A</v>
      </c>
      <c r="X19" s="5" t="str">
        <f t="shared" si="11"/>
        <v>N/A</v>
      </c>
      <c r="Y19" s="1">
        <f t="shared" si="12"/>
        <v>0.25</v>
      </c>
      <c r="Z19" s="1">
        <f t="shared" si="13"/>
        <v>0</v>
      </c>
      <c r="AA19" s="1">
        <f t="shared" si="14"/>
        <v>0</v>
      </c>
      <c r="AB19" s="1" t="str">
        <f t="shared" si="15"/>
        <v>N/A</v>
      </c>
      <c r="AC19" s="1" t="str">
        <f t="shared" si="16"/>
        <v>N/A</v>
      </c>
      <c r="AD19" s="1" t="str">
        <f t="shared" si="17"/>
        <v>N/A</v>
      </c>
      <c r="AE19" s="1" t="str">
        <f t="shared" si="18"/>
        <v>N/A</v>
      </c>
      <c r="AF19" s="1" t="str">
        <f t="shared" si="19"/>
        <v>N/A</v>
      </c>
      <c r="AG19" s="1" t="str">
        <f t="shared" si="20"/>
        <v>N/A</v>
      </c>
      <c r="AH19" s="1">
        <f t="shared" si="21"/>
        <v>0.25</v>
      </c>
      <c r="AI19" s="1">
        <f t="shared" si="22"/>
        <v>0</v>
      </c>
      <c r="AJ19" s="1">
        <f t="shared" si="23"/>
        <v>0</v>
      </c>
      <c r="AK19" s="1" t="e">
        <f t="shared" si="24"/>
        <v>#N/A</v>
      </c>
      <c r="AL19" s="1" t="e">
        <f t="shared" si="25"/>
        <v>#N/A</v>
      </c>
      <c r="AM19" s="1" t="e">
        <f t="shared" si="26"/>
        <v>#N/A</v>
      </c>
      <c r="AN19" s="1" t="e">
        <f t="shared" si="27"/>
        <v>#N/A</v>
      </c>
      <c r="AO19" s="1" t="e">
        <f t="shared" si="28"/>
        <v>#N/A</v>
      </c>
      <c r="AP19" s="1" t="e">
        <f t="shared" si="29"/>
        <v>#N/A</v>
      </c>
    </row>
    <row r="20" spans="1:42" x14ac:dyDescent="0.25">
      <c r="A20">
        <v>18</v>
      </c>
      <c r="B20" s="117" t="s">
        <v>158</v>
      </c>
      <c r="C20" s="118" t="s">
        <v>159</v>
      </c>
      <c r="D20" s="119" t="s">
        <v>160</v>
      </c>
      <c r="E20" s="122" t="s">
        <v>44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/>
      <c r="O20" s="1"/>
      <c r="P20" s="5">
        <f t="shared" si="3"/>
        <v>12</v>
      </c>
      <c r="Q20" s="5">
        <f t="shared" si="4"/>
        <v>12</v>
      </c>
      <c r="R20" s="5">
        <f t="shared" si="5"/>
        <v>12</v>
      </c>
      <c r="S20" s="5">
        <f t="shared" si="6"/>
        <v>12</v>
      </c>
      <c r="T20" s="5">
        <f t="shared" si="7"/>
        <v>12</v>
      </c>
      <c r="U20" s="5">
        <f t="shared" si="8"/>
        <v>12</v>
      </c>
      <c r="V20" s="5">
        <f t="shared" si="9"/>
        <v>12</v>
      </c>
      <c r="W20" s="5" t="str">
        <f t="shared" si="10"/>
        <v>N/A</v>
      </c>
      <c r="X20" s="5" t="str">
        <f t="shared" si="11"/>
        <v>N/A</v>
      </c>
      <c r="Y20" s="1">
        <f t="shared" si="12"/>
        <v>0.25</v>
      </c>
      <c r="Z20" s="1">
        <f t="shared" si="13"/>
        <v>0</v>
      </c>
      <c r="AA20" s="1">
        <f t="shared" si="14"/>
        <v>0</v>
      </c>
      <c r="AB20" s="1">
        <f t="shared" si="15"/>
        <v>0</v>
      </c>
      <c r="AC20" s="1">
        <f t="shared" si="16"/>
        <v>0</v>
      </c>
      <c r="AD20" s="1">
        <f t="shared" si="17"/>
        <v>0</v>
      </c>
      <c r="AE20" s="1">
        <f t="shared" si="18"/>
        <v>0</v>
      </c>
      <c r="AF20" s="1" t="str">
        <f t="shared" si="19"/>
        <v>N/A</v>
      </c>
      <c r="AG20" s="1" t="str">
        <f t="shared" si="20"/>
        <v>N/A</v>
      </c>
      <c r="AH20" s="1">
        <f t="shared" si="21"/>
        <v>0.25</v>
      </c>
      <c r="AI20" s="1">
        <f t="shared" si="22"/>
        <v>0</v>
      </c>
      <c r="AJ20" s="1">
        <f t="shared" si="23"/>
        <v>0</v>
      </c>
      <c r="AK20" s="1">
        <f t="shared" si="24"/>
        <v>0</v>
      </c>
      <c r="AL20" s="1">
        <f t="shared" si="25"/>
        <v>0</v>
      </c>
      <c r="AM20" s="1">
        <f t="shared" si="26"/>
        <v>0</v>
      </c>
      <c r="AN20" s="1">
        <f t="shared" si="27"/>
        <v>0</v>
      </c>
      <c r="AO20" s="1" t="e">
        <f t="shared" si="28"/>
        <v>#N/A</v>
      </c>
      <c r="AP20" s="1" t="e">
        <f t="shared" si="29"/>
        <v>#N/A</v>
      </c>
    </row>
    <row r="21" spans="1:42" x14ac:dyDescent="0.25">
      <c r="A21">
        <v>19</v>
      </c>
      <c r="B21" s="123" t="s">
        <v>165</v>
      </c>
      <c r="C21" s="147" t="s">
        <v>45</v>
      </c>
      <c r="D21" s="123" t="s">
        <v>46</v>
      </c>
      <c r="E21" s="124" t="s">
        <v>44</v>
      </c>
      <c r="F21" s="1">
        <v>6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>
        <v>6</v>
      </c>
      <c r="N21" s="1"/>
      <c r="O21" s="1"/>
      <c r="P21" s="5">
        <f t="shared" si="3"/>
        <v>12</v>
      </c>
      <c r="Q21" s="5">
        <f t="shared" si="4"/>
        <v>12</v>
      </c>
      <c r="R21" s="5">
        <f t="shared" si="5"/>
        <v>12</v>
      </c>
      <c r="S21" s="5">
        <f t="shared" si="6"/>
        <v>12</v>
      </c>
      <c r="T21" s="5">
        <f t="shared" si="7"/>
        <v>12</v>
      </c>
      <c r="U21" s="5">
        <f t="shared" si="8"/>
        <v>12</v>
      </c>
      <c r="V21" s="5">
        <f t="shared" si="9"/>
        <v>12</v>
      </c>
      <c r="W21" s="5" t="str">
        <f t="shared" si="10"/>
        <v>N/A</v>
      </c>
      <c r="X21" s="5" t="str">
        <f t="shared" si="11"/>
        <v>N/A</v>
      </c>
      <c r="Y21" s="1">
        <f t="shared" si="12"/>
        <v>0.25</v>
      </c>
      <c r="Z21" s="1">
        <f t="shared" si="13"/>
        <v>0</v>
      </c>
      <c r="AA21" s="1">
        <f t="shared" si="14"/>
        <v>0</v>
      </c>
      <c r="AB21" s="1">
        <f t="shared" si="15"/>
        <v>0</v>
      </c>
      <c r="AC21" s="1">
        <f t="shared" si="16"/>
        <v>0</v>
      </c>
      <c r="AD21" s="1">
        <f t="shared" si="17"/>
        <v>0</v>
      </c>
      <c r="AE21" s="1">
        <f t="shared" si="18"/>
        <v>0</v>
      </c>
      <c r="AF21" s="1" t="str">
        <f t="shared" si="19"/>
        <v>N/A</v>
      </c>
      <c r="AG21" s="1" t="str">
        <f t="shared" si="20"/>
        <v>N/A</v>
      </c>
      <c r="AH21" s="1">
        <f t="shared" si="21"/>
        <v>0.25</v>
      </c>
      <c r="AI21" s="1">
        <f t="shared" si="22"/>
        <v>0</v>
      </c>
      <c r="AJ21" s="1">
        <f t="shared" si="23"/>
        <v>0</v>
      </c>
      <c r="AK21" s="1">
        <f t="shared" si="24"/>
        <v>0</v>
      </c>
      <c r="AL21" s="1">
        <f t="shared" si="25"/>
        <v>0</v>
      </c>
      <c r="AM21" s="1">
        <f t="shared" si="26"/>
        <v>0</v>
      </c>
      <c r="AN21" s="1">
        <f t="shared" si="27"/>
        <v>0</v>
      </c>
      <c r="AO21" s="1" t="e">
        <f t="shared" si="28"/>
        <v>#N/A</v>
      </c>
      <c r="AP21" s="1" t="e">
        <f t="shared" si="29"/>
        <v>#N/A</v>
      </c>
    </row>
    <row r="22" spans="1:42" x14ac:dyDescent="0.25">
      <c r="A22">
        <v>15</v>
      </c>
      <c r="B22" s="123" t="s">
        <v>141</v>
      </c>
      <c r="C22" s="147" t="s">
        <v>30</v>
      </c>
      <c r="D22" s="123" t="s">
        <v>31</v>
      </c>
      <c r="E22" s="124" t="s">
        <v>44</v>
      </c>
      <c r="F22" s="1">
        <v>6</v>
      </c>
      <c r="G22" s="1">
        <v>6</v>
      </c>
      <c r="H22" s="1">
        <v>6</v>
      </c>
      <c r="I22" s="1"/>
      <c r="J22" s="1"/>
      <c r="K22" s="1">
        <v>6</v>
      </c>
      <c r="L22" s="1">
        <v>6</v>
      </c>
      <c r="M22" s="1">
        <v>6</v>
      </c>
      <c r="N22" s="1"/>
      <c r="O22" s="1"/>
      <c r="P22" s="5">
        <f t="shared" si="3"/>
        <v>12</v>
      </c>
      <c r="Q22" s="5">
        <f t="shared" si="4"/>
        <v>12</v>
      </c>
      <c r="R22" s="5" t="str">
        <f t="shared" si="5"/>
        <v>N/A</v>
      </c>
      <c r="S22" s="5" t="str">
        <f t="shared" si="6"/>
        <v>N/A</v>
      </c>
      <c r="T22" s="5" t="str">
        <f t="shared" si="7"/>
        <v>N/A</v>
      </c>
      <c r="U22" s="5">
        <f t="shared" si="8"/>
        <v>12</v>
      </c>
      <c r="V22" s="5">
        <f t="shared" si="9"/>
        <v>12</v>
      </c>
      <c r="W22" s="5" t="str">
        <f t="shared" si="10"/>
        <v>N/A</v>
      </c>
      <c r="X22" s="5" t="str">
        <f t="shared" si="11"/>
        <v>N/A</v>
      </c>
      <c r="Y22" s="1">
        <f t="shared" si="12"/>
        <v>0.25</v>
      </c>
      <c r="Z22" s="1">
        <f t="shared" si="13"/>
        <v>0</v>
      </c>
      <c r="AA22" s="1" t="str">
        <f t="shared" si="14"/>
        <v>N/A</v>
      </c>
      <c r="AB22" s="1" t="str">
        <f t="shared" si="15"/>
        <v>N/A</v>
      </c>
      <c r="AC22" s="1" t="str">
        <f t="shared" si="16"/>
        <v>N/A</v>
      </c>
      <c r="AD22" s="1">
        <f t="shared" si="17"/>
        <v>0</v>
      </c>
      <c r="AE22" s="1">
        <f t="shared" si="18"/>
        <v>0</v>
      </c>
      <c r="AF22" s="1" t="str">
        <f t="shared" si="19"/>
        <v>N/A</v>
      </c>
      <c r="AG22" s="1" t="str">
        <f t="shared" si="20"/>
        <v>N/A</v>
      </c>
      <c r="AH22" s="1">
        <f t="shared" si="21"/>
        <v>0.25</v>
      </c>
      <c r="AI22" s="1">
        <f t="shared" si="22"/>
        <v>0</v>
      </c>
      <c r="AJ22" s="1" t="e">
        <f t="shared" si="23"/>
        <v>#N/A</v>
      </c>
      <c r="AK22" s="1" t="e">
        <f t="shared" si="24"/>
        <v>#N/A</v>
      </c>
      <c r="AL22" s="1" t="e">
        <f t="shared" si="25"/>
        <v>#N/A</v>
      </c>
      <c r="AM22" s="1">
        <f t="shared" si="26"/>
        <v>0</v>
      </c>
      <c r="AN22" s="1">
        <f t="shared" si="27"/>
        <v>0</v>
      </c>
      <c r="AO22" s="1" t="e">
        <f t="shared" si="28"/>
        <v>#N/A</v>
      </c>
      <c r="AP22" s="1" t="e">
        <f t="shared" si="29"/>
        <v>#N/A</v>
      </c>
    </row>
    <row r="23" spans="1:42" ht="31.5" x14ac:dyDescent="0.25">
      <c r="A23">
        <v>3</v>
      </c>
      <c r="B23" s="125" t="s">
        <v>93</v>
      </c>
      <c r="C23" s="126" t="s">
        <v>27</v>
      </c>
      <c r="D23" s="127" t="s">
        <v>28</v>
      </c>
      <c r="E23" s="128" t="s">
        <v>23</v>
      </c>
      <c r="F23" s="1">
        <v>6</v>
      </c>
      <c r="G23" s="1">
        <v>6</v>
      </c>
      <c r="H23" s="1"/>
      <c r="I23" s="1">
        <v>6</v>
      </c>
      <c r="J23" s="1"/>
      <c r="K23" s="1">
        <v>6</v>
      </c>
      <c r="L23" s="1">
        <v>6</v>
      </c>
      <c r="M23" s="1">
        <v>6</v>
      </c>
      <c r="N23" s="1"/>
      <c r="O23" s="1"/>
      <c r="P23" s="5">
        <f t="shared" si="3"/>
        <v>12</v>
      </c>
      <c r="Q23" s="5" t="str">
        <f t="shared" si="4"/>
        <v>N/A</v>
      </c>
      <c r="R23" s="5" t="str">
        <f t="shared" si="5"/>
        <v>N/A</v>
      </c>
      <c r="S23" s="5" t="str">
        <f t="shared" si="6"/>
        <v>N/A</v>
      </c>
      <c r="T23" s="5" t="str">
        <f t="shared" si="7"/>
        <v>N/A</v>
      </c>
      <c r="U23" s="5">
        <f t="shared" si="8"/>
        <v>12</v>
      </c>
      <c r="V23" s="5">
        <f t="shared" si="9"/>
        <v>12</v>
      </c>
      <c r="W23" s="5" t="str">
        <f t="shared" si="10"/>
        <v>N/A</v>
      </c>
      <c r="X23" s="5" t="str">
        <f t="shared" si="11"/>
        <v>N/A</v>
      </c>
      <c r="Y23" s="1">
        <f t="shared" si="12"/>
        <v>0.25</v>
      </c>
      <c r="Z23" s="1" t="str">
        <f t="shared" si="13"/>
        <v>N/A</v>
      </c>
      <c r="AA23" s="1" t="str">
        <f t="shared" si="14"/>
        <v>N/A</v>
      </c>
      <c r="AB23" s="1" t="str">
        <f t="shared" si="15"/>
        <v>N/A</v>
      </c>
      <c r="AC23" s="1" t="str">
        <f t="shared" si="16"/>
        <v>N/A</v>
      </c>
      <c r="AD23" s="1">
        <f t="shared" si="17"/>
        <v>0</v>
      </c>
      <c r="AE23" s="1">
        <f t="shared" si="18"/>
        <v>0</v>
      </c>
      <c r="AF23" s="1" t="str">
        <f t="shared" si="19"/>
        <v>N/A</v>
      </c>
      <c r="AG23" s="1" t="str">
        <f t="shared" si="20"/>
        <v>N/A</v>
      </c>
      <c r="AH23" s="1">
        <f t="shared" si="21"/>
        <v>0.25</v>
      </c>
      <c r="AI23" s="1" t="e">
        <f t="shared" si="22"/>
        <v>#N/A</v>
      </c>
      <c r="AJ23" s="1" t="e">
        <f t="shared" si="23"/>
        <v>#N/A</v>
      </c>
      <c r="AK23" s="1" t="e">
        <f t="shared" si="24"/>
        <v>#N/A</v>
      </c>
      <c r="AL23" s="1" t="e">
        <f t="shared" si="25"/>
        <v>#N/A</v>
      </c>
      <c r="AM23" s="1">
        <f t="shared" si="26"/>
        <v>0</v>
      </c>
      <c r="AN23" s="1">
        <f t="shared" si="27"/>
        <v>0</v>
      </c>
      <c r="AO23" s="1" t="e">
        <f t="shared" si="28"/>
        <v>#N/A</v>
      </c>
      <c r="AP23" s="1" t="e">
        <f t="shared" si="29"/>
        <v>#N/A</v>
      </c>
    </row>
    <row r="24" spans="1:42" ht="31.5" x14ac:dyDescent="0.25">
      <c r="B24" s="125" t="s">
        <v>221</v>
      </c>
      <c r="C24" s="126" t="s">
        <v>205</v>
      </c>
      <c r="D24" s="127" t="s">
        <v>206</v>
      </c>
      <c r="E24" s="128" t="s">
        <v>212</v>
      </c>
      <c r="F24" s="1"/>
      <c r="G24" s="1"/>
      <c r="H24" s="1"/>
      <c r="I24" s="1"/>
      <c r="J24" s="1"/>
      <c r="K24" s="1">
        <v>6</v>
      </c>
      <c r="L24" s="1">
        <v>6</v>
      </c>
      <c r="M24" s="1">
        <v>6</v>
      </c>
      <c r="N24" s="1"/>
      <c r="O24" s="1"/>
      <c r="P24" s="5" t="str">
        <f t="shared" si="3"/>
        <v>N/A</v>
      </c>
      <c r="Q24" s="5" t="str">
        <f t="shared" si="4"/>
        <v>N/A</v>
      </c>
      <c r="R24" s="5" t="str">
        <f t="shared" si="5"/>
        <v>N/A</v>
      </c>
      <c r="S24" s="5" t="str">
        <f t="shared" si="6"/>
        <v>N/A</v>
      </c>
      <c r="T24" s="5" t="str">
        <f t="shared" si="7"/>
        <v>N/A</v>
      </c>
      <c r="U24" s="5">
        <f t="shared" si="8"/>
        <v>12</v>
      </c>
      <c r="V24" s="5">
        <f t="shared" si="9"/>
        <v>12</v>
      </c>
      <c r="W24" s="5" t="str">
        <f t="shared" si="10"/>
        <v>N/A</v>
      </c>
      <c r="X24" s="5" t="str">
        <f t="shared" si="11"/>
        <v>N/A</v>
      </c>
      <c r="Y24" s="1" t="str">
        <f t="shared" si="12"/>
        <v>N/A</v>
      </c>
      <c r="Z24" s="1" t="str">
        <f t="shared" si="13"/>
        <v>N/A</v>
      </c>
      <c r="AA24" s="1" t="str">
        <f t="shared" si="14"/>
        <v>N/A</v>
      </c>
      <c r="AB24" s="1" t="str">
        <f t="shared" si="15"/>
        <v>N/A</v>
      </c>
      <c r="AC24" s="1" t="str">
        <f t="shared" si="16"/>
        <v>N/A</v>
      </c>
      <c r="AD24" s="1">
        <f t="shared" si="17"/>
        <v>0</v>
      </c>
      <c r="AE24" s="1">
        <f t="shared" si="18"/>
        <v>0</v>
      </c>
      <c r="AF24" s="1" t="str">
        <f t="shared" si="19"/>
        <v>N/A</v>
      </c>
      <c r="AG24" s="1" t="str">
        <f t="shared" si="20"/>
        <v>N/A</v>
      </c>
      <c r="AH24" s="1" t="e">
        <f t="shared" si="21"/>
        <v>#N/A</v>
      </c>
      <c r="AI24" s="1" t="e">
        <f t="shared" si="22"/>
        <v>#N/A</v>
      </c>
      <c r="AJ24" s="1" t="e">
        <f t="shared" si="23"/>
        <v>#N/A</v>
      </c>
      <c r="AK24" s="1" t="e">
        <f t="shared" si="24"/>
        <v>#N/A</v>
      </c>
      <c r="AL24" s="1" t="e">
        <f t="shared" si="25"/>
        <v>#N/A</v>
      </c>
      <c r="AM24" s="1">
        <f t="shared" si="26"/>
        <v>0</v>
      </c>
      <c r="AN24" s="1">
        <f t="shared" si="27"/>
        <v>0</v>
      </c>
      <c r="AO24" s="1" t="e">
        <f t="shared" si="28"/>
        <v>#N/A</v>
      </c>
      <c r="AP24" s="1" t="e">
        <f t="shared" si="29"/>
        <v>#N/A</v>
      </c>
    </row>
    <row r="25" spans="1:42" x14ac:dyDescent="0.25">
      <c r="E25" t="s">
        <v>59</v>
      </c>
      <c r="P25">
        <f>AVERAGE(P4:P24)</f>
        <v>11.8125</v>
      </c>
      <c r="Q25">
        <f t="shared" ref="Q25:X25" si="30">AVERAGE(Q4:Q24)</f>
        <v>12</v>
      </c>
      <c r="R25">
        <f t="shared" si="30"/>
        <v>12</v>
      </c>
      <c r="S25">
        <f t="shared" si="30"/>
        <v>12</v>
      </c>
      <c r="T25">
        <f t="shared" si="30"/>
        <v>12</v>
      </c>
      <c r="U25">
        <f t="shared" si="30"/>
        <v>12</v>
      </c>
      <c r="V25">
        <f t="shared" si="30"/>
        <v>12</v>
      </c>
      <c r="W25" t="e">
        <f t="shared" si="30"/>
        <v>#DIV/0!</v>
      </c>
      <c r="X25" t="e">
        <f t="shared" si="30"/>
        <v>#DIV/0!</v>
      </c>
    </row>
    <row r="27" spans="1:42" x14ac:dyDescent="0.25">
      <c r="E27" t="s">
        <v>65</v>
      </c>
      <c r="P27">
        <f>STDEV(P4:P24)</f>
        <v>0.75</v>
      </c>
      <c r="Q27">
        <f t="shared" ref="Q27:X27" si="31">STDEV(Q4:Q24)</f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 t="e">
        <f t="shared" si="31"/>
        <v>#DIV/0!</v>
      </c>
      <c r="X27" t="e">
        <f t="shared" si="31"/>
        <v>#DIV/0!</v>
      </c>
    </row>
    <row r="32" spans="1:42" ht="31.5" x14ac:dyDescent="0.25">
      <c r="B32" s="129" t="s">
        <v>62</v>
      </c>
      <c r="C32" s="129" t="s">
        <v>180</v>
      </c>
      <c r="D32" s="129" t="s">
        <v>181</v>
      </c>
      <c r="E32" s="129" t="s">
        <v>182</v>
      </c>
      <c r="F32" s="6"/>
      <c r="G32" s="6"/>
    </row>
    <row r="33" spans="2:7" x14ac:dyDescent="0.25">
      <c r="B33" s="77">
        <v>6</v>
      </c>
      <c r="C33" s="9">
        <v>19</v>
      </c>
      <c r="D33" s="9">
        <f>Table111[[#This Row],[Số lượng đơn vị]]/19*100</f>
        <v>100</v>
      </c>
      <c r="E33" s="9">
        <f>IF(Table111[[#This Row],[điểm]]=$G$33,1,0)</f>
        <v>1</v>
      </c>
      <c r="G33" s="76">
        <f>VLOOKUP(D41,'MTB MAILLING'!$C:$V,16,0)</f>
        <v>6</v>
      </c>
    </row>
    <row r="34" spans="2:7" x14ac:dyDescent="0.25">
      <c r="B34" s="9">
        <v>3</v>
      </c>
      <c r="C34" s="9">
        <v>0</v>
      </c>
      <c r="D34" s="9">
        <f>D33+(Table111[[#This Row],[Số lượng đơn vị]]/14)*100</f>
        <v>100</v>
      </c>
      <c r="E34" s="9">
        <f>IF(Table111[[#This Row],[điểm]]=$G$33,1,0)</f>
        <v>0</v>
      </c>
    </row>
    <row r="35" spans="2:7" x14ac:dyDescent="0.25">
      <c r="B35" s="9">
        <v>5</v>
      </c>
      <c r="C35" s="9">
        <v>0</v>
      </c>
      <c r="D35" s="9">
        <f>D34+(Table111[[#This Row],[Số lượng đơn vị]]/14)*100</f>
        <v>100</v>
      </c>
      <c r="E35" s="9">
        <f>IF(Table111[[#This Row],[điểm]]=$G$33,1,0)</f>
        <v>0</v>
      </c>
    </row>
    <row r="36" spans="2:7" x14ac:dyDescent="0.25">
      <c r="B36" s="9">
        <v>4</v>
      </c>
      <c r="C36" s="9">
        <v>0</v>
      </c>
      <c r="D36" s="9">
        <f>D35+(Table111[[#This Row],[Số lượng đơn vị]]/14)*100</f>
        <v>100</v>
      </c>
      <c r="E36" s="9">
        <f>IF(Table111[[#This Row],[điểm]]=$G$33,1,0)</f>
        <v>0</v>
      </c>
    </row>
    <row r="37" spans="2:7" x14ac:dyDescent="0.25">
      <c r="B37" s="9">
        <v>2</v>
      </c>
      <c r="C37" s="9">
        <v>0</v>
      </c>
      <c r="D37" s="9">
        <f>D36+(Table111[[#This Row],[Số lượng đơn vị]]/14)*100</f>
        <v>100</v>
      </c>
      <c r="E37" s="9">
        <f>IF(Table111[[#This Row],[điểm]]=$G$33,1,0)</f>
        <v>0</v>
      </c>
    </row>
    <row r="38" spans="2:7" x14ac:dyDescent="0.25">
      <c r="B38" s="9">
        <v>1</v>
      </c>
      <c r="C38" s="9">
        <v>0</v>
      </c>
      <c r="D38" s="9">
        <f>D37+(Table111[[#This Row],[Số lượng đơn vị]]/14)*100</f>
        <v>100</v>
      </c>
      <c r="E38" s="9">
        <f>IF(Table111[[#This Row],[điểm]]=$G$33,1,0)</f>
        <v>0</v>
      </c>
    </row>
    <row r="39" spans="2:7" x14ac:dyDescent="0.25">
      <c r="B39" s="9">
        <v>0</v>
      </c>
      <c r="C39" s="9">
        <v>0</v>
      </c>
      <c r="D39" s="9">
        <f>D38+(Table111[[#This Row],[Số lượng đơn vị]]/14)*100</f>
        <v>100</v>
      </c>
      <c r="E39" s="9">
        <f>IF(Table111[[#This Row],[điểm]]=$G$33,1,0)</f>
        <v>0</v>
      </c>
    </row>
    <row r="41" spans="2:7" x14ac:dyDescent="0.25">
      <c r="D41" s="76" t="str">
        <f>'MTB MAILLING'!C26</f>
        <v>QTT024</v>
      </c>
    </row>
    <row r="43" spans="2:7" x14ac:dyDescent="0.25">
      <c r="B43" s="130" t="s">
        <v>184</v>
      </c>
      <c r="C43" s="148" t="s">
        <v>185</v>
      </c>
      <c r="D43" s="149" t="s">
        <v>71</v>
      </c>
      <c r="E43" s="131" t="s">
        <v>186</v>
      </c>
    </row>
    <row r="44" spans="2:7" x14ac:dyDescent="0.25">
      <c r="B44" s="132" t="s">
        <v>18</v>
      </c>
      <c r="C44" s="133">
        <f>COUNTIFS('MTB MAILLING'!AC:AC,Table12[[#This Row],[QTT01]],'MTB MAILLING'!L:L,Table12[[#Headers],[Dương tính]])</f>
        <v>1</v>
      </c>
      <c r="D44" s="1">
        <f>COUNTIFS('MTB MAILLING'!AC:AC,Table12[[#This Row],[QTT01]],'MTB MAILLING'!L:L,Table12[[#Headers],[Âm tính]])</f>
        <v>0</v>
      </c>
      <c r="E44" s="2">
        <f>IF(Table12[[#This Row],[QTT01]]=$G$44,0.25,0)</f>
        <v>0</v>
      </c>
      <c r="G44" s="76" t="str">
        <f>IF(VLOOKUP(D52,'MTB MAILLING'!C:M,10,0)&lt;&gt;"",VLOOKUP(D52,'MTB MAILLING'!C:AC,27,0),"")</f>
        <v>Bioneer</v>
      </c>
    </row>
    <row r="45" spans="2:7" x14ac:dyDescent="0.25">
      <c r="B45" s="134" t="s">
        <v>100</v>
      </c>
      <c r="C45" s="133">
        <f>COUNTIFS('MTB MAILLING'!AC:AC,Table12[[#This Row],[QTT01]],'MTB MAILLING'!L:L,Table12[[#Headers],[Dương tính]])</f>
        <v>4</v>
      </c>
      <c r="D45" s="1">
        <f>COUNTIFS('MTB MAILLING'!AC:AC,Table12[[#This Row],[QTT01]],'MTB MAILLING'!L:L,Table12[[#Headers],[Âm tính]])</f>
        <v>0</v>
      </c>
      <c r="E45" s="2">
        <f>IF(Table12[[#This Row],[QTT01]]=$G$44,0.25,0)</f>
        <v>0</v>
      </c>
    </row>
    <row r="46" spans="2:7" x14ac:dyDescent="0.25">
      <c r="B46" s="134" t="s">
        <v>55</v>
      </c>
      <c r="C46" s="133">
        <f>COUNTIFS('MTB MAILLING'!AC:AC,Table12[[#This Row],[QTT01]],'MTB MAILLING'!L:L,Table12[[#Headers],[Dương tính]])</f>
        <v>1</v>
      </c>
      <c r="D46" s="1">
        <f>COUNTIFS('MTB MAILLING'!AC:AC,Table12[[#This Row],[QTT01]],'MTB MAILLING'!L:L,Table12[[#Headers],[Âm tính]])</f>
        <v>0</v>
      </c>
      <c r="E46" s="2">
        <f>IF(Table12[[#This Row],[QTT01]]=$G$44,0.25,0)</f>
        <v>0</v>
      </c>
    </row>
    <row r="47" spans="2:7" x14ac:dyDescent="0.25">
      <c r="B47" s="132" t="s">
        <v>29</v>
      </c>
      <c r="C47" s="133">
        <f>COUNTIFS('MTB MAILLING'!AC:AC,Table12[[#This Row],[QTT01]],'MTB MAILLING'!L:L,Table12[[#Headers],[Dương tính]])</f>
        <v>2</v>
      </c>
      <c r="D47" s="1">
        <f>COUNTIFS('MTB MAILLING'!AC:AC,Table12[[#This Row],[QTT01]],'MTB MAILLING'!L:L,Table12[[#Headers],[Âm tính]])</f>
        <v>0</v>
      </c>
      <c r="E47" s="2">
        <f>IF(Table12[[#This Row],[QTT01]]=$G$44,0.25,0)</f>
        <v>0</v>
      </c>
    </row>
    <row r="48" spans="2:7" ht="31.5" x14ac:dyDescent="0.25">
      <c r="B48" s="134" t="s">
        <v>42</v>
      </c>
      <c r="C48" s="133">
        <f>COUNTIFS('MTB MAILLING'!AC:AC,Table12[[#This Row],[QTT01]],'MTB MAILLING'!L:L,Table12[[#Headers],[Dương tính]])</f>
        <v>2</v>
      </c>
      <c r="D48" s="1">
        <f>COUNTIFS('MTB MAILLING'!AC:AC,Table12[[#This Row],[QTT01]],'MTB MAILLING'!L:L,Table12[[#Headers],[Âm tính]])</f>
        <v>0</v>
      </c>
      <c r="E48" s="2">
        <f>IF(Table12[[#This Row],[QTT01]]=$G$44,0.25,0)</f>
        <v>0</v>
      </c>
    </row>
    <row r="49" spans="2:7" x14ac:dyDescent="0.25">
      <c r="B49" s="132" t="s">
        <v>44</v>
      </c>
      <c r="C49" s="133">
        <f>COUNTIFS('MTB MAILLING'!AC:AC,Table12[[#This Row],[QTT01]],'MTB MAILLING'!L:L,Table12[[#Headers],[Dương tính]])</f>
        <v>4</v>
      </c>
      <c r="D49" s="1">
        <f>COUNTIFS('MTB MAILLING'!AC:AC,Table12[[#This Row],[QTT01]],'MTB MAILLING'!L:L,Table12[[#Headers],[Âm tính]])</f>
        <v>0</v>
      </c>
      <c r="E49" s="2">
        <f>IF(Table12[[#This Row],[QTT01]]=$G$44,0.25,0)</f>
        <v>0</v>
      </c>
    </row>
    <row r="50" spans="2:7" x14ac:dyDescent="0.25">
      <c r="B50" s="135" t="s">
        <v>23</v>
      </c>
      <c r="C50" s="133">
        <f>COUNTIFS('MTB MAILLING'!AC:AC,Table12[[#This Row],[QTT01]],'MTB MAILLING'!L:L,Table12[[#Headers],[Dương tính]])</f>
        <v>1</v>
      </c>
      <c r="D50" s="1">
        <f>COUNTIFS('MTB MAILLING'!AC:AC,Table12[[#This Row],[QTT01]],'MTB MAILLING'!L:L,Table12[[#Headers],[Âm tính]])</f>
        <v>0</v>
      </c>
      <c r="E50" s="2">
        <f>IF(Table12[[#This Row],[QTT01]]=$G$44,0.25,0)</f>
        <v>0</v>
      </c>
    </row>
    <row r="51" spans="2:7" x14ac:dyDescent="0.25">
      <c r="B51" s="136" t="s">
        <v>212</v>
      </c>
      <c r="C51" s="133">
        <f>COUNTIFS('MTB MAILLING'!AC:AC,Table12[[#This Row],[QTT01]],'MTB MAILLING'!L:L,Table12[[#Headers],[Dương tính]])</f>
        <v>1</v>
      </c>
      <c r="D51" s="1">
        <f>COUNTIFS('MTB MAILLING'!AC:AC,Table12[[#This Row],[QTT01]],'MTB MAILLING'!L:L,Table12[[#Headers],[Âm tính]])</f>
        <v>0</v>
      </c>
      <c r="E51" s="2">
        <f>IF(Table12[[#This Row],[QTT01]]=$G$44,0.25,0)</f>
        <v>0.25</v>
      </c>
    </row>
    <row r="52" spans="2:7" x14ac:dyDescent="0.25">
      <c r="D52" s="76" t="str">
        <f>'MTB MAILLING'!C26</f>
        <v>QTT024</v>
      </c>
      <c r="E52" s="7"/>
    </row>
    <row r="56" spans="2:7" x14ac:dyDescent="0.25">
      <c r="B56" s="130" t="s">
        <v>187</v>
      </c>
      <c r="C56" s="148" t="s">
        <v>185</v>
      </c>
      <c r="D56" s="149" t="s">
        <v>71</v>
      </c>
      <c r="E56" s="131" t="s">
        <v>186</v>
      </c>
    </row>
    <row r="57" spans="2:7" x14ac:dyDescent="0.25">
      <c r="B57" s="132" t="s">
        <v>18</v>
      </c>
      <c r="C57" s="1">
        <f>COUNTIFS('MTB MAILLING'!AC:AC,Table13[[#This Row],[QTT02]],'MTB MAILLING'!M:M,Table13[[#Headers],[Dương tính]])</f>
        <v>0</v>
      </c>
      <c r="D57" s="137">
        <f>COUNTIFS('MTB MAILLING'!AC:AC,Table13[[#This Row],[QTT02]],'MTB MAILLING'!M:M,Table13[[#Headers],[Âm tính]])</f>
        <v>1</v>
      </c>
      <c r="E57" s="2">
        <f>IF(Table13[[#This Row],[QTT02]]=$G$57,0.25,0)</f>
        <v>0</v>
      </c>
      <c r="G57" s="76" t="str">
        <f>IF(VLOOKUP(D65,'MTB MAILLING'!C:M,10,0)&lt;&gt;"",VLOOKUP(D65,'MTB MAILLING'!C:AC,27,0),"")</f>
        <v>Bioneer</v>
      </c>
    </row>
    <row r="58" spans="2:7" x14ac:dyDescent="0.25">
      <c r="B58" s="134" t="s">
        <v>100</v>
      </c>
      <c r="C58" s="1">
        <f>COUNTIFS('MTB MAILLING'!AC:AC,Table13[[#This Row],[QTT02]],'MTB MAILLING'!M:M,Table13[[#Headers],[Dương tính]])</f>
        <v>0</v>
      </c>
      <c r="D58" s="137">
        <f>COUNTIFS('MTB MAILLING'!AC:AC,Table13[[#This Row],[QTT02]],'MTB MAILLING'!M:M,Table13[[#Headers],[Âm tính]])</f>
        <v>4</v>
      </c>
      <c r="E58" s="2">
        <f>IF(Table13[[#This Row],[QTT02]]=$G$57,0.25,0)</f>
        <v>0</v>
      </c>
    </row>
    <row r="59" spans="2:7" x14ac:dyDescent="0.25">
      <c r="B59" s="134" t="s">
        <v>55</v>
      </c>
      <c r="C59" s="1">
        <f>COUNTIFS('MTB MAILLING'!AC:AC,Table13[[#This Row],[QTT02]],'MTB MAILLING'!M:M,Table13[[#Headers],[Dương tính]])</f>
        <v>0</v>
      </c>
      <c r="D59" s="137">
        <f>COUNTIFS('MTB MAILLING'!AC:AC,Table13[[#This Row],[QTT02]],'MTB MAILLING'!M:M,Table13[[#Headers],[Âm tính]])</f>
        <v>1</v>
      </c>
      <c r="E59" s="2">
        <f>IF(Table13[[#This Row],[QTT02]]=$G$57,0.25,0)</f>
        <v>0</v>
      </c>
    </row>
    <row r="60" spans="2:7" x14ac:dyDescent="0.25">
      <c r="B60" s="132" t="s">
        <v>29</v>
      </c>
      <c r="C60" s="1">
        <f>COUNTIFS('MTB MAILLING'!AC:AC,Table13[[#This Row],[QTT02]],'MTB MAILLING'!M:M,Table13[[#Headers],[Dương tính]])</f>
        <v>0</v>
      </c>
      <c r="D60" s="137">
        <f>COUNTIFS('MTB MAILLING'!AC:AC,Table13[[#This Row],[QTT02]],'MTB MAILLING'!M:M,Table13[[#Headers],[Âm tính]])</f>
        <v>2</v>
      </c>
      <c r="E60" s="2">
        <f>IF(Table13[[#This Row],[QTT02]]=$G$57,0.25,0)</f>
        <v>0</v>
      </c>
    </row>
    <row r="61" spans="2:7" ht="31.5" x14ac:dyDescent="0.25">
      <c r="B61" s="134" t="s">
        <v>42</v>
      </c>
      <c r="C61" s="1">
        <f>COUNTIFS('MTB MAILLING'!AC:AC,Table13[[#This Row],[QTT02]],'MTB MAILLING'!M:M,Table13[[#Headers],[Dương tính]])</f>
        <v>0</v>
      </c>
      <c r="D61" s="137">
        <f>COUNTIFS('MTB MAILLING'!AC:AC,Table13[[#This Row],[QTT02]],'MTB MAILLING'!M:M,Table13[[#Headers],[Âm tính]])</f>
        <v>2</v>
      </c>
      <c r="E61" s="2">
        <f>IF(Table13[[#This Row],[QTT02]]=$G$57,0.25,0)</f>
        <v>0</v>
      </c>
    </row>
    <row r="62" spans="2:7" x14ac:dyDescent="0.25">
      <c r="B62" s="132" t="s">
        <v>44</v>
      </c>
      <c r="C62" s="1">
        <f>COUNTIFS('MTB MAILLING'!AC:AC,Table13[[#This Row],[QTT02]],'MTB MAILLING'!M:M,Table13[[#Headers],[Dương tính]])</f>
        <v>0</v>
      </c>
      <c r="D62" s="137">
        <f>COUNTIFS('MTB MAILLING'!AC:AC,Table13[[#This Row],[QTT02]],'MTB MAILLING'!M:M,Table13[[#Headers],[Âm tính]])</f>
        <v>4</v>
      </c>
      <c r="E62" s="2">
        <f>IF(Table13[[#This Row],[QTT02]]=$G$57,0.25,0)</f>
        <v>0</v>
      </c>
    </row>
    <row r="63" spans="2:7" x14ac:dyDescent="0.25">
      <c r="B63" s="135" t="s">
        <v>23</v>
      </c>
      <c r="C63" s="1">
        <f>COUNTIFS('MTB MAILLING'!AC:AC,Table13[[#This Row],[QTT02]],'MTB MAILLING'!M:M,Table13[[#Headers],[Dương tính]])</f>
        <v>0</v>
      </c>
      <c r="D63" s="137">
        <f>COUNTIFS('MTB MAILLING'!AC:AC,Table13[[#This Row],[QTT02]],'MTB MAILLING'!M:M,Table13[[#Headers],[Âm tính]])</f>
        <v>1</v>
      </c>
      <c r="E63" s="2">
        <f>IF(Table13[[#This Row],[QTT02]]=$G$57,0.25,0)</f>
        <v>0</v>
      </c>
    </row>
    <row r="64" spans="2:7" x14ac:dyDescent="0.25">
      <c r="B64" s="136" t="s">
        <v>212</v>
      </c>
      <c r="C64" s="1">
        <f>COUNTIFS('MTB MAILLING'!AC:AC,Table13[[#This Row],[QTT02]],'MTB MAILLING'!M:M,Table13[[#Headers],[Dương tính]])</f>
        <v>0</v>
      </c>
      <c r="D64" s="137">
        <f>COUNTIFS('MTB MAILLING'!AC:AC,Table13[[#This Row],[QTT02]],'MTB MAILLING'!M:M,Table13[[#Headers],[Âm tính]])</f>
        <v>1</v>
      </c>
      <c r="E64" s="78">
        <f>IF(Table13[[#This Row],[QTT02]]=$G$57,0.25,0)</f>
        <v>0.25</v>
      </c>
    </row>
    <row r="65" spans="2:5" x14ac:dyDescent="0.25">
      <c r="D65" s="76" t="str">
        <f>'MTB MAILLING'!C26</f>
        <v>QTT024</v>
      </c>
      <c r="E65" s="7"/>
    </row>
    <row r="68" spans="2:5" x14ac:dyDescent="0.25">
      <c r="B68" s="138" t="s">
        <v>170</v>
      </c>
      <c r="C68" s="139" t="s">
        <v>183</v>
      </c>
    </row>
    <row r="69" spans="2:5" x14ac:dyDescent="0.25">
      <c r="B69" s="140">
        <v>1</v>
      </c>
      <c r="C69" s="2" t="e">
        <f>VLOOKUP($C$80,'Hiệu xuất MTB'!$B:$AP,33,0)</f>
        <v>#N/A</v>
      </c>
    </row>
    <row r="70" spans="2:5" x14ac:dyDescent="0.25">
      <c r="B70" s="140">
        <v>2</v>
      </c>
      <c r="C70" s="2" t="e">
        <f>VLOOKUP($C$80,'Hiệu xuất MTB'!$B:$AP,34,0)</f>
        <v>#N/A</v>
      </c>
    </row>
    <row r="71" spans="2:5" x14ac:dyDescent="0.25">
      <c r="B71" s="140">
        <v>3</v>
      </c>
      <c r="C71" s="2" t="e">
        <f>VLOOKUP($C$80,'Hiệu xuất MTB'!$B:$AP,35,0)</f>
        <v>#N/A</v>
      </c>
    </row>
    <row r="72" spans="2:5" x14ac:dyDescent="0.25">
      <c r="B72" s="140">
        <v>4</v>
      </c>
      <c r="C72" s="2" t="e">
        <f>VLOOKUP($C$80,'Hiệu xuất MTB'!$B:$AP,36,0)</f>
        <v>#N/A</v>
      </c>
    </row>
    <row r="73" spans="2:5" x14ac:dyDescent="0.25">
      <c r="B73" s="140">
        <v>5</v>
      </c>
      <c r="C73" s="2" t="e">
        <f>VLOOKUP($C$80,'Hiệu xuất MTB'!$B:$AP,37,0)</f>
        <v>#N/A</v>
      </c>
    </row>
    <row r="74" spans="2:5" x14ac:dyDescent="0.25">
      <c r="B74" s="140">
        <v>6</v>
      </c>
      <c r="C74" s="2">
        <f>VLOOKUP($C$80,'Hiệu xuất MTB'!$B:$AP,38,0)</f>
        <v>0</v>
      </c>
    </row>
    <row r="75" spans="2:5" x14ac:dyDescent="0.25">
      <c r="B75" s="140">
        <v>7</v>
      </c>
      <c r="C75" s="2">
        <f>VLOOKUP($C$80,'Hiệu xuất MTB'!$B:$AP,39,0)</f>
        <v>0</v>
      </c>
    </row>
    <row r="76" spans="2:5" x14ac:dyDescent="0.25">
      <c r="B76" s="140">
        <v>8</v>
      </c>
      <c r="C76" s="78" t="e">
        <f>VLOOKUP($C$80,'Hiệu xuất MTB'!$B:$AP,40,0)</f>
        <v>#N/A</v>
      </c>
    </row>
    <row r="77" spans="2:5" x14ac:dyDescent="0.25">
      <c r="B77" s="141">
        <v>9</v>
      </c>
      <c r="C77" s="78" t="e">
        <f>VLOOKUP($C$80,'Hiệu xuất MTB'!$B:$AP,41,0)</f>
        <v>#N/A</v>
      </c>
    </row>
    <row r="80" spans="2:5" x14ac:dyDescent="0.25">
      <c r="C80" s="76" t="str">
        <f>'MTB MAILLING'!C26</f>
        <v>QTT024</v>
      </c>
    </row>
  </sheetData>
  <mergeCells count="5">
    <mergeCell ref="G2:J2"/>
    <mergeCell ref="K2:N2"/>
    <mergeCell ref="P2:X2"/>
    <mergeCell ref="AH2:AP2"/>
    <mergeCell ref="Y2:AG2"/>
  </mergeCells>
  <conditionalFormatting sqref="C4:C24">
    <cfRule type="duplicateValues" dxfId="0" priority="1"/>
  </conditionalFormatting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 MAILLING</vt:lpstr>
      <vt:lpstr>Hiệu xuất MTB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2023-12-26T07:49:18Z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