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HPV Định tính\"/>
    </mc:Choice>
  </mc:AlternateContent>
  <xr:revisionPtr revIDLastSave="0" documentId="13_ncr:1_{9894C7B1-1926-4087-8D8A-B31466187D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PV DT" sheetId="13" r:id="rId1"/>
    <sheet name="Hiệu xuất HPV ĐT" sheetId="27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7" l="1"/>
  <c r="V13" i="13" l="1"/>
  <c r="V12" i="13"/>
  <c r="V11" i="13"/>
  <c r="V10" i="13"/>
  <c r="V9" i="13"/>
  <c r="V8" i="13"/>
  <c r="V7" i="13"/>
  <c r="V6" i="13"/>
  <c r="V5" i="13"/>
  <c r="V4" i="13"/>
  <c r="V3" i="13"/>
  <c r="P5" i="27"/>
  <c r="Q5" i="27"/>
  <c r="R5" i="27"/>
  <c r="S5" i="27"/>
  <c r="T5" i="27"/>
  <c r="U5" i="27"/>
  <c r="V5" i="27"/>
  <c r="W5" i="27"/>
  <c r="AF5" i="27" s="1"/>
  <c r="AO5" i="27" s="1"/>
  <c r="X5" i="27"/>
  <c r="AD5" i="27"/>
  <c r="AE5" i="27"/>
  <c r="AN5" i="27" s="1"/>
  <c r="AG5" i="27"/>
  <c r="AM5" i="27"/>
  <c r="AP5" i="27"/>
  <c r="P6" i="27"/>
  <c r="Q6" i="27"/>
  <c r="R6" i="27"/>
  <c r="S6" i="27"/>
  <c r="T6" i="27"/>
  <c r="AC6" i="27" s="1"/>
  <c r="AL6" i="27" s="1"/>
  <c r="U6" i="27"/>
  <c r="V6" i="27"/>
  <c r="W6" i="27"/>
  <c r="X6" i="27"/>
  <c r="AG6" i="27" s="1"/>
  <c r="AP6" i="27" s="1"/>
  <c r="AD6" i="27"/>
  <c r="AE6" i="27"/>
  <c r="AF6" i="27"/>
  <c r="AO6" i="27" s="1"/>
  <c r="AM6" i="27"/>
  <c r="AN6" i="27"/>
  <c r="P7" i="27"/>
  <c r="Q7" i="27"/>
  <c r="Z7" i="27" s="1"/>
  <c r="AI7" i="27" s="1"/>
  <c r="R7" i="27"/>
  <c r="S7" i="27"/>
  <c r="T7" i="27"/>
  <c r="U7" i="27"/>
  <c r="AD7" i="27" s="1"/>
  <c r="AM7" i="27" s="1"/>
  <c r="V7" i="27"/>
  <c r="W7" i="27"/>
  <c r="X7" i="27"/>
  <c r="Y7" i="27"/>
  <c r="AH7" i="27" s="1"/>
  <c r="AA7" i="27"/>
  <c r="AB7" i="27"/>
  <c r="AC7" i="27"/>
  <c r="AL7" i="27" s="1"/>
  <c r="AE7" i="27"/>
  <c r="AF7" i="27"/>
  <c r="AG7" i="27"/>
  <c r="AP7" i="27" s="1"/>
  <c r="AJ7" i="27"/>
  <c r="AK7" i="27"/>
  <c r="AN7" i="27"/>
  <c r="AO7" i="27"/>
  <c r="P8" i="27"/>
  <c r="Q8" i="27"/>
  <c r="R8" i="27"/>
  <c r="S8" i="27"/>
  <c r="T8" i="27"/>
  <c r="U8" i="27"/>
  <c r="V8" i="27"/>
  <c r="AE8" i="27" s="1"/>
  <c r="AN8" i="27" s="1"/>
  <c r="W8" i="27"/>
  <c r="X8" i="27"/>
  <c r="AD8" i="27"/>
  <c r="AM8" i="27" s="1"/>
  <c r="AF8" i="27"/>
  <c r="AG8" i="27"/>
  <c r="AO8" i="27"/>
  <c r="AP8" i="27"/>
  <c r="P9" i="27"/>
  <c r="Q9" i="27"/>
  <c r="R9" i="27"/>
  <c r="S9" i="27"/>
  <c r="T9" i="27"/>
  <c r="U9" i="27"/>
  <c r="V9" i="27"/>
  <c r="W9" i="27"/>
  <c r="AF9" i="27" s="1"/>
  <c r="AO9" i="27" s="1"/>
  <c r="X9" i="27"/>
  <c r="Y9" i="27"/>
  <c r="AD9" i="27"/>
  <c r="AE9" i="27"/>
  <c r="AN9" i="27" s="1"/>
  <c r="AG9" i="27"/>
  <c r="AH9" i="27"/>
  <c r="AM9" i="27"/>
  <c r="AP9" i="27"/>
  <c r="P10" i="27"/>
  <c r="Y10" i="27" s="1"/>
  <c r="AH10" i="27" s="1"/>
  <c r="Q10" i="27"/>
  <c r="R10" i="27"/>
  <c r="S10" i="27"/>
  <c r="T10" i="27"/>
  <c r="AC10" i="27" s="1"/>
  <c r="AL10" i="27" s="1"/>
  <c r="U10" i="27"/>
  <c r="V10" i="27"/>
  <c r="W10" i="27"/>
  <c r="X10" i="27"/>
  <c r="AG10" i="27" s="1"/>
  <c r="AP10" i="27" s="1"/>
  <c r="Z10" i="27"/>
  <c r="AB10" i="27"/>
  <c r="AK10" i="27" s="1"/>
  <c r="AD10" i="27"/>
  <c r="AE10" i="27"/>
  <c r="AF10" i="27"/>
  <c r="AO10" i="27" s="1"/>
  <c r="AI10" i="27"/>
  <c r="AM10" i="27"/>
  <c r="AN10" i="27"/>
  <c r="P11" i="27"/>
  <c r="Q11" i="27"/>
  <c r="R11" i="27"/>
  <c r="S11" i="27"/>
  <c r="T11" i="27"/>
  <c r="U11" i="27"/>
  <c r="AD11" i="27" s="1"/>
  <c r="AM11" i="27" s="1"/>
  <c r="V11" i="27"/>
  <c r="W11" i="27"/>
  <c r="X11" i="27"/>
  <c r="Y11" i="27"/>
  <c r="AH11" i="27" s="1"/>
  <c r="AA11" i="27"/>
  <c r="AB11" i="27"/>
  <c r="AC11" i="27"/>
  <c r="AL11" i="27" s="1"/>
  <c r="AE11" i="27"/>
  <c r="AF11" i="27"/>
  <c r="AG11" i="27"/>
  <c r="AP11" i="27" s="1"/>
  <c r="AJ11" i="27"/>
  <c r="AK11" i="27"/>
  <c r="AN11" i="27"/>
  <c r="AO11" i="27"/>
  <c r="P12" i="27"/>
  <c r="Q12" i="27"/>
  <c r="R12" i="27"/>
  <c r="AA12" i="27" s="1"/>
  <c r="AJ12" i="27" s="1"/>
  <c r="S12" i="27"/>
  <c r="T12" i="27"/>
  <c r="U12" i="27"/>
  <c r="V12" i="27"/>
  <c r="AE12" i="27" s="1"/>
  <c r="AN12" i="27" s="1"/>
  <c r="W12" i="27"/>
  <c r="X12" i="27"/>
  <c r="Y12" i="27"/>
  <c r="Z12" i="27"/>
  <c r="AI12" i="27" s="1"/>
  <c r="AB12" i="27"/>
  <c r="AC12" i="27"/>
  <c r="AD12" i="27"/>
  <c r="AM12" i="27" s="1"/>
  <c r="AF12" i="27"/>
  <c r="AG12" i="27"/>
  <c r="AH12" i="27"/>
  <c r="AK12" i="27"/>
  <c r="AL12" i="27"/>
  <c r="AO12" i="27"/>
  <c r="AP12" i="27"/>
  <c r="P13" i="27"/>
  <c r="Q13" i="27"/>
  <c r="R13" i="27"/>
  <c r="S13" i="27"/>
  <c r="AB13" i="27" s="1"/>
  <c r="AK13" i="27" s="1"/>
  <c r="T13" i="27"/>
  <c r="U13" i="27"/>
  <c r="V13" i="27"/>
  <c r="W13" i="27"/>
  <c r="AF13" i="27" s="1"/>
  <c r="AO13" i="27" s="1"/>
  <c r="X13" i="27"/>
  <c r="Y13" i="27"/>
  <c r="Z13" i="27"/>
  <c r="AA13" i="27"/>
  <c r="AJ13" i="27" s="1"/>
  <c r="AC13" i="27"/>
  <c r="AD13" i="27"/>
  <c r="AE13" i="27"/>
  <c r="AN13" i="27" s="1"/>
  <c r="AG13" i="27"/>
  <c r="AH13" i="27"/>
  <c r="AI13" i="27"/>
  <c r="AL13" i="27"/>
  <c r="AM13" i="27"/>
  <c r="AP13" i="27"/>
  <c r="P14" i="27"/>
  <c r="Y14" i="27" s="1"/>
  <c r="AH14" i="27" s="1"/>
  <c r="Q14" i="27"/>
  <c r="R14" i="27"/>
  <c r="S14" i="27"/>
  <c r="T14" i="27"/>
  <c r="AC14" i="27" s="1"/>
  <c r="AL14" i="27" s="1"/>
  <c r="U14" i="27"/>
  <c r="V14" i="27"/>
  <c r="W14" i="27"/>
  <c r="X14" i="27"/>
  <c r="AG14" i="27" s="1"/>
  <c r="AP14" i="27" s="1"/>
  <c r="Z14" i="27"/>
  <c r="AA14" i="27"/>
  <c r="AB14" i="27"/>
  <c r="AK14" i="27" s="1"/>
  <c r="AD14" i="27"/>
  <c r="AE14" i="27"/>
  <c r="AF14" i="27"/>
  <c r="AO14" i="27" s="1"/>
  <c r="AI14" i="27"/>
  <c r="AJ14" i="27"/>
  <c r="AM14" i="27"/>
  <c r="AN14" i="27"/>
  <c r="AD4" i="27"/>
  <c r="AE4" i="27"/>
  <c r="AN4" i="27" s="1"/>
  <c r="AF4" i="27"/>
  <c r="AG4" i="27"/>
  <c r="X4" i="27"/>
  <c r="AP4" i="27" s="1"/>
  <c r="W4" i="27"/>
  <c r="AO4" i="27" s="1"/>
  <c r="V4" i="27"/>
  <c r="U4" i="27"/>
  <c r="T4" i="27"/>
  <c r="S4" i="27"/>
  <c r="R4" i="27"/>
  <c r="Q4" i="27"/>
  <c r="P4" i="27"/>
  <c r="AM4" i="27" l="1"/>
  <c r="K13" i="13"/>
  <c r="K12" i="13"/>
  <c r="K11" i="13"/>
  <c r="K10" i="13"/>
  <c r="K9" i="13"/>
  <c r="K8" i="13"/>
  <c r="K7" i="13"/>
  <c r="K6" i="13"/>
  <c r="K5" i="13"/>
  <c r="K4" i="13"/>
  <c r="K3" i="13"/>
  <c r="C24" i="27"/>
  <c r="U4" i="13" l="1"/>
  <c r="U7" i="13"/>
  <c r="U8" i="13"/>
  <c r="U9" i="13"/>
  <c r="U11" i="13"/>
  <c r="U6" i="13"/>
  <c r="U12" i="13"/>
  <c r="U13" i="13"/>
  <c r="Q13" i="13"/>
  <c r="P13" i="13"/>
  <c r="Q12" i="13"/>
  <c r="P12" i="13"/>
  <c r="Q6" i="13"/>
  <c r="P6" i="13"/>
  <c r="Q11" i="13"/>
  <c r="P11" i="13"/>
  <c r="W16" i="27" l="1"/>
  <c r="W18" i="27"/>
  <c r="S16" i="27"/>
  <c r="S18" i="27"/>
  <c r="P16" i="27"/>
  <c r="P18" i="27"/>
  <c r="U16" i="27"/>
  <c r="U18" i="27"/>
  <c r="Q16" i="27"/>
  <c r="Q18" i="27"/>
  <c r="X16" i="27"/>
  <c r="X18" i="27"/>
  <c r="U3" i="13"/>
  <c r="T18" i="27"/>
  <c r="T16" i="27"/>
  <c r="V16" i="27"/>
  <c r="V18" i="27"/>
  <c r="R16" i="27"/>
  <c r="R18" i="27"/>
  <c r="R11" i="13"/>
  <c r="R12" i="13"/>
  <c r="R6" i="13"/>
  <c r="R13" i="13"/>
  <c r="AA5" i="27" l="1"/>
  <c r="AJ5" i="27" s="1"/>
  <c r="AA9" i="27"/>
  <c r="AJ9" i="27" s="1"/>
  <c r="AA4" i="27"/>
  <c r="AJ4" i="27" s="1"/>
  <c r="AA6" i="27"/>
  <c r="AJ6" i="27" s="1"/>
  <c r="AA10" i="27"/>
  <c r="AJ10" i="27" s="1"/>
  <c r="AA8" i="27"/>
  <c r="AJ8" i="27" s="1"/>
  <c r="AC5" i="27"/>
  <c r="AL5" i="27" s="1"/>
  <c r="AC9" i="27"/>
  <c r="AL9" i="27" s="1"/>
  <c r="AC4" i="27"/>
  <c r="AL4" i="27" s="1"/>
  <c r="AC8" i="27"/>
  <c r="AL8" i="27" s="1"/>
  <c r="Z8" i="27"/>
  <c r="AI8" i="27" s="1"/>
  <c r="Z6" i="27"/>
  <c r="AI6" i="27" s="1"/>
  <c r="Z5" i="27"/>
  <c r="AI5" i="27" s="1"/>
  <c r="Z9" i="27"/>
  <c r="AI9" i="27" s="1"/>
  <c r="Z4" i="27"/>
  <c r="AI4" i="27" s="1"/>
  <c r="Z11" i="27"/>
  <c r="AI11" i="27" s="1"/>
  <c r="Y5" i="27"/>
  <c r="AH5" i="27" s="1"/>
  <c r="Y8" i="27"/>
  <c r="AH8" i="27" s="1"/>
  <c r="AH4" i="27"/>
  <c r="Y6" i="27"/>
  <c r="AH6" i="27" s="1"/>
  <c r="AB4" i="27"/>
  <c r="AK4" i="27" s="1"/>
  <c r="AB8" i="27"/>
  <c r="AK8" i="27" s="1"/>
  <c r="AB6" i="27"/>
  <c r="AK6" i="27" s="1"/>
  <c r="AB5" i="27"/>
  <c r="AK5" i="27" s="1"/>
  <c r="AB9" i="27"/>
  <c r="AK9" i="27" s="1"/>
  <c r="S10" i="13"/>
  <c r="S12" i="13"/>
  <c r="S3" i="13"/>
  <c r="S4" i="13"/>
  <c r="S5" i="13"/>
  <c r="S7" i="13"/>
  <c r="S8" i="13"/>
  <c r="S9" i="13"/>
  <c r="S11" i="13"/>
  <c r="S6" i="13"/>
  <c r="S13" i="13"/>
  <c r="T4" i="13"/>
  <c r="T5" i="13"/>
  <c r="T7" i="13"/>
  <c r="T8" i="13"/>
  <c r="T9" i="13"/>
  <c r="T10" i="13"/>
  <c r="T11" i="13"/>
  <c r="T6" i="13"/>
  <c r="T12" i="13"/>
  <c r="T13" i="13"/>
  <c r="T3" i="13"/>
  <c r="B71" i="27" l="1"/>
  <c r="B66" i="27" s="1"/>
  <c r="C57" i="27"/>
  <c r="D57" i="27" s="1"/>
  <c r="C45" i="27"/>
  <c r="D45" i="27" s="1"/>
  <c r="C33" i="27"/>
  <c r="F24" i="27" s="1"/>
  <c r="D24" i="27" s="1"/>
  <c r="C25" i="27"/>
  <c r="C26" i="27" s="1"/>
  <c r="C27" i="27" s="1"/>
  <c r="C28" i="27" s="1"/>
  <c r="C29" i="27" s="1"/>
  <c r="C30" i="27" s="1"/>
  <c r="Q10" i="13"/>
  <c r="P10" i="13"/>
  <c r="R10" i="13" s="1"/>
  <c r="Q9" i="13"/>
  <c r="P9" i="13"/>
  <c r="Q8" i="13"/>
  <c r="P8" i="13"/>
  <c r="R8" i="13" s="1"/>
  <c r="Q7" i="13"/>
  <c r="P7" i="13"/>
  <c r="R7" i="13" s="1"/>
  <c r="Q5" i="13"/>
  <c r="P5" i="13"/>
  <c r="Q4" i="13"/>
  <c r="P4" i="13"/>
  <c r="R4" i="13" s="1"/>
  <c r="D52" i="27" l="1"/>
  <c r="D53" i="27"/>
  <c r="D54" i="27"/>
  <c r="D55" i="27"/>
  <c r="D41" i="27"/>
  <c r="D42" i="27"/>
  <c r="D43" i="27"/>
  <c r="D44" i="27"/>
  <c r="R9" i="13"/>
  <c r="R5" i="13"/>
  <c r="D50" i="27"/>
  <c r="D51" i="27"/>
  <c r="D48" i="27"/>
  <c r="D49" i="27"/>
  <c r="D39" i="27"/>
  <c r="D40" i="27"/>
  <c r="D37" i="27"/>
  <c r="D38" i="27"/>
  <c r="B63" i="27"/>
  <c r="B67" i="27"/>
  <c r="B60" i="27"/>
  <c r="B64" i="27"/>
  <c r="B68" i="27"/>
  <c r="B61" i="27"/>
  <c r="B65" i="27"/>
  <c r="B62" i="27"/>
  <c r="U10" i="13" l="1"/>
  <c r="U5" i="13"/>
  <c r="Q3" i="13" l="1"/>
  <c r="P3" i="13"/>
  <c r="D27" i="27" l="1"/>
  <c r="D26" i="27"/>
  <c r="D28" i="27"/>
  <c r="D30" i="27"/>
  <c r="D25" i="27"/>
  <c r="D29" i="27"/>
  <c r="R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<sst xmlns="http://schemas.openxmlformats.org/spreadsheetml/2006/main" count="338" uniqueCount="166">
  <si>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</si>
  <si>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</si>
  <si>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</si>
  <si>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</si>
  <si>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</si>
  <si>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</si>
  <si>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</si>
  <si>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</si>
  <si>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</si>
  <si>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</si>
  <si>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</si>
  <si>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</si>
  <si>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</si>
  <si>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</si>
  <si>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</si>
  <si>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</si>
  <si>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1</t>
  </si>
  <si>
    <t>2-8</t>
  </si>
  <si>
    <t>2</t>
  </si>
  <si>
    <t>Đạt</t>
  </si>
  <si>
    <t>4</t>
  </si>
  <si>
    <t>5</t>
  </si>
  <si>
    <t>TW</t>
  </si>
  <si>
    <t>7</t>
  </si>
  <si>
    <t>9</t>
  </si>
  <si>
    <t>6</t>
  </si>
  <si>
    <t>8</t>
  </si>
  <si>
    <t>11</t>
  </si>
  <si>
    <t>Tự động</t>
  </si>
  <si>
    <t xml:space="preserve">Tự động </t>
  </si>
  <si>
    <t>Khác</t>
  </si>
  <si>
    <t>Realtime PCR</t>
  </si>
  <si>
    <t>3</t>
  </si>
  <si>
    <t>10</t>
  </si>
  <si>
    <t>Biorad</t>
  </si>
  <si>
    <t>BDH101P</t>
  </si>
  <si>
    <t>Thủ công</t>
  </si>
  <si>
    <t>HCM529</t>
  </si>
  <si>
    <t>HANHPHUCLAB</t>
  </si>
  <si>
    <t>Bioer</t>
  </si>
  <si>
    <t>AVERAGE</t>
  </si>
  <si>
    <t>HCM505</t>
  </si>
  <si>
    <t>điểm</t>
  </si>
  <si>
    <t>Điểm tích lũy</t>
  </si>
  <si>
    <t>Hiệu xuất</t>
  </si>
  <si>
    <t>SD</t>
  </si>
  <si>
    <t>MÃ
ĐƠN VỊ</t>
  </si>
  <si>
    <t>TÊN
ĐƠN VỊ</t>
  </si>
  <si>
    <t>kit PCR</t>
  </si>
  <si>
    <t>máy PCR</t>
  </si>
  <si>
    <t>hệ máy</t>
  </si>
  <si>
    <t>tốt</t>
  </si>
  <si>
    <t>AD1</t>
  </si>
  <si>
    <t>AD2</t>
  </si>
  <si>
    <t>may tc</t>
  </si>
  <si>
    <t>ngkq</t>
  </si>
  <si>
    <t>nd</t>
  </si>
  <si>
    <t>DƯƠNG TÍNH</t>
  </si>
  <si>
    <t>ÂM TÍNH</t>
  </si>
  <si>
    <t>CÔNG TY TNHH Y TẾ VIỄN ĐÔNG VIỆT NAM (BỆNH VIỆN FV)</t>
  </si>
  <si>
    <t>CFX96TM  Real-Time System (Bio-Rad)</t>
  </si>
  <si>
    <t>Bio-Rad</t>
  </si>
  <si>
    <t>HCM506</t>
  </si>
  <si>
    <t>NUCLEIC ACID EXTRACTION KIT</t>
  </si>
  <si>
    <t>BÁN TỰ ĐỘNG</t>
  </si>
  <si>
    <t>TANBEAD</t>
  </si>
  <si>
    <t>KHOA THƯƠNG</t>
  </si>
  <si>
    <t>ROTOR-GENE Q</t>
  </si>
  <si>
    <t>đkbq</t>
  </si>
  <si>
    <t>QPT 01</t>
  </si>
  <si>
    <t>QPT 02</t>
  </si>
  <si>
    <t>QPT004</t>
  </si>
  <si>
    <t>BỆNH VIỆN ĐA KHOA HOÀN MỸ SÀI GÒN</t>
  </si>
  <si>
    <t>QPT002</t>
  </si>
  <si>
    <t>BỆNH VIỆN PHONG - DA LIỄU TRUNG ƯƠNG QUY HÒA</t>
  </si>
  <si>
    <t>Sử dụng Primer MY9 – MY11 của Invitrogen, master mix của Thermo Fisher Scientific</t>
  </si>
  <si>
    <t>Thermo Fisher</t>
  </si>
  <si>
    <t>Mẫu bảo quản trong thùng xốp lạnh, đóng gói đúng quy cách 3 lớp. Mẫu đạt nhiệt độ bảo quản, không đổ, vỡ khi vận chuyển, thông tin mẫu rõ ràng.</t>
  </si>
  <si>
    <t>QPT005</t>
  </si>
  <si>
    <t>HCM213</t>
  </si>
  <si>
    <t>BỆNH VIỆN HÙNG VƯƠNG</t>
  </si>
  <si>
    <t>Aptima® HPV Assay</t>
  </si>
  <si>
    <t>Panther System</t>
  </si>
  <si>
    <t>Hologic</t>
  </si>
  <si>
    <t>QPT006</t>
  </si>
  <si>
    <t>TopPURE@MAGA GENOMIC DNA/RNA EXTRACTION KIT_ABT</t>
  </si>
  <si>
    <t>Tách chiết tự động bằng hạt từ</t>
  </si>
  <si>
    <t>Genepure Pro-bioer</t>
  </si>
  <si>
    <t>TopCARE® HPV qPCR KIT_ABT</t>
  </si>
  <si>
    <t>Linegene 9600-Bioer</t>
  </si>
  <si>
    <t>DNG504</t>
  </si>
  <si>
    <t>BỆNH VIỆN ĐA KHOA GIA ĐÌNH ĐÀ NẴNG</t>
  </si>
  <si>
    <t>LightPower iVAHPV Genotype rPCR_RDB VA.A02-003M</t>
  </si>
  <si>
    <t>Máy MyGo Pro 1</t>
  </si>
  <si>
    <t>MyGo Pro</t>
  </si>
  <si>
    <t>QPT008</t>
  </si>
  <si>
    <t>DNI215</t>
  </si>
  <si>
    <t>TRUNG TÂM KIỂM SOÁT BỆNH TẬT ĐỒNG NAI</t>
  </si>
  <si>
    <t>MagNa Pure 96 DNA and Viral NA Small Volume Kit</t>
  </si>
  <si>
    <t>MP96</t>
  </si>
  <si>
    <t>LightPoweriVAHPV rPCR kit</t>
  </si>
  <si>
    <t>CFX 96</t>
  </si>
  <si>
    <t>AnyplexTM II HPV28 Detection (Seegene)</t>
  </si>
  <si>
    <t>Đóng gói kín</t>
  </si>
  <si>
    <t>Tách chiết từ hãng ABT</t>
  </si>
  <si>
    <t>BIOER_NPA-32P</t>
  </si>
  <si>
    <t xml:space="preserve"> </t>
  </si>
  <si>
    <t>TopPURE®MAGA GENOMIC DNA EXTRACTION KIT</t>
  </si>
  <si>
    <t>Máy MyGo Pro 2</t>
  </si>
  <si>
    <t>QPT007-A</t>
  </si>
  <si>
    <t>QPT007-B</t>
  </si>
  <si>
    <t>BDG570</t>
  </si>
  <si>
    <t>QIAquant 96 5Plex</t>
  </si>
  <si>
    <t>Số lượng đơn vị</t>
  </si>
  <si>
    <t>Phần trăm tích lũy của các đơn vị</t>
  </si>
  <si>
    <t>Điểm của đơn vị</t>
  </si>
  <si>
    <t>Series 1</t>
  </si>
  <si>
    <t>Kết quả đơn vị</t>
  </si>
  <si>
    <t>QTT02</t>
  </si>
  <si>
    <t>07/11/2022</t>
  </si>
  <si>
    <t>Mẫu được bảo quản 3 lớp, vẫn còn nguyên vẹn, thể tích dung dịch mẫu không bị hao hụt, nhiệt độ ổn định.</t>
  </si>
  <si>
    <t>31/10/2022</t>
  </si>
  <si>
    <t>Nguyên vẹn, không rò rĩ</t>
  </si>
  <si>
    <t>CTO101</t>
  </si>
  <si>
    <t>BỆNH VIỆN ĐA KHOA TRUNG ƯƠNG CẦN THƠ</t>
  </si>
  <si>
    <r>
      <t>HiGene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Viral RNA/DNA Prep Kit</t>
    </r>
  </si>
  <si>
    <t>Máy PCR SimpliAmp - Applied Biosystems</t>
  </si>
  <si>
    <t>2-9</t>
  </si>
  <si>
    <t>2-10</t>
  </si>
  <si>
    <t>Anyplex II HPV28 Detection (Seegene)</t>
  </si>
  <si>
    <t>STARlet (Seegene)</t>
  </si>
  <si>
    <t>Chu kỳ nhiệt</t>
  </si>
  <si>
    <t>HNI517</t>
  </si>
  <si>
    <t>CÔNG TY TNHH THƯƠNG MẠI VÀ XÉT NGHIỆM ÂU CHÂU</t>
  </si>
  <si>
    <t>Aptima HPV 250</t>
  </si>
  <si>
    <t>Panther - Hologic</t>
  </si>
  <si>
    <t>Nguyên thùng xốp có bảo quản gel đá khô</t>
  </si>
  <si>
    <t>CÔNG TY TRÁCH NHIỆM HỮU HẠN SINH HỌC PHÂN TỬ TRÍ VIỆT</t>
  </si>
  <si>
    <t>Tách chiết hạt từ trên hệ thống tự động</t>
  </si>
  <si>
    <t>Top SENSI HPV qPCR KIT</t>
  </si>
  <si>
    <t>Phương pháp hạt từ</t>
  </si>
  <si>
    <t>Alinity m (Abbott Molecular - USA)</t>
  </si>
  <si>
    <t>Alinity m HR HPV AMP Kit</t>
  </si>
  <si>
    <t>Alinity m Sample Prep Kit 1, Alinity m Lysis Solution, Alinity m Diluent Solution, Alinity m Vapor Barrier Solution.</t>
  </si>
  <si>
    <t>28/2/2023</t>
  </si>
  <si>
    <t>08/3/2023</t>
  </si>
  <si>
    <t>03/3/2023</t>
  </si>
  <si>
    <t>10/3/2023</t>
  </si>
  <si>
    <t>04/3/2023</t>
  </si>
  <si>
    <t>01/03/2023</t>
  </si>
  <si>
    <t>02/03/2023</t>
  </si>
  <si>
    <t>Abbott</t>
  </si>
  <si>
    <t>9/3/2023</t>
  </si>
  <si>
    <t>QPT011</t>
  </si>
  <si>
    <t>QPT009</t>
  </si>
  <si>
    <t>QPT012</t>
  </si>
  <si>
    <t>QPT010</t>
  </si>
  <si>
    <t>Qiagent</t>
  </si>
  <si>
    <t>14/8/2022</t>
  </si>
  <si>
    <t>CHU KỲ</t>
  </si>
  <si>
    <t>ĐỢT</t>
  </si>
  <si>
    <t>MẪU</t>
  </si>
  <si>
    <t>NGÀY TRẢ REPORT</t>
  </si>
  <si>
    <t>03/4/2023</t>
  </si>
  <si>
    <t>SỐ LƯỢNG</t>
  </si>
  <si>
    <t>IT-IS Life Science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</si>
</sst>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14" fillId="0" borderId="0"/>
    <xf numFmtId="0" fontId="4" fillId="0" borderId="0"/>
    <xf numFmtId="0" fontId="4" fillId="0" borderId="0"/>
    <xf numFmtId="0" fontId="1" fillId="0" borderId="0"/>
  </cellStyleXfs>
  <cellXfs count="75">
    <xf numFmtId="0" fontId="0" fillId="0" borderId="0" xfId="0"/>
    <xf numFmtId="49" fontId="12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/>
    <xf numFmtId="49" fontId="0" fillId="6" borderId="1" xfId="0" applyNumberFormat="1" applyFill="1" applyBorder="1"/>
    <xf numFmtId="49" fontId="0" fillId="0" borderId="0" xfId="0" applyNumberFormat="1"/>
    <xf numFmtId="49" fontId="4" fillId="6" borderId="0" xfId="0" applyNumberFormat="1" applyFont="1" applyFill="1"/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4" borderId="4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>
      <alignment vertical="center"/>
    </xf>
    <xf numFmtId="49" fontId="16" fillId="8" borderId="1" xfId="5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4" fillId="6" borderId="1" xfId="0" applyNumberFormat="1" applyFont="1" applyFill="1" applyBorder="1"/>
    <xf numFmtId="49" fontId="4" fillId="0" borderId="1" xfId="0" applyNumberFormat="1" applyFont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 applyProtection="1">
      <alignment horizontal="center" vertical="center"/>
      <protection locked="0"/>
    </xf>
    <xf numFmtId="49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vertical="center"/>
    </xf>
    <xf numFmtId="49" fontId="0" fillId="6" borderId="0" xfId="0" applyNumberFormat="1" applyFill="1"/>
    <xf numFmtId="49" fontId="0" fillId="6" borderId="1" xfId="0" applyNumberFormat="1" applyFill="1" applyBorder="1" applyAlignment="1">
      <alignment vertical="center"/>
    </xf>
    <xf numFmtId="49" fontId="4" fillId="6" borderId="1" xfId="0" quotePrefix="1" applyNumberFormat="1" applyFont="1" applyFill="1" applyBorder="1" applyAlignment="1">
      <alignment vertical="center"/>
    </xf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5" borderId="1" xfId="0" applyNumberFormat="1" applyFill="1" applyBorder="1"/>
    <xf numFmtId="49" fontId="0" fillId="0" borderId="1" xfId="0" applyNumberFormat="1" applyBorder="1"/>
    <xf numFmtId="49" fontId="4" fillId="0" borderId="1" xfId="0" applyNumberFormat="1" applyFont="1" applyBorder="1"/>
    <xf numFmtId="49" fontId="4" fillId="0" borderId="1" xfId="4" applyNumberFormat="1" applyBorder="1" applyAlignment="1">
      <alignment horizontal="right"/>
    </xf>
    <xf numFmtId="49" fontId="4" fillId="0" borderId="1" xfId="4" applyNumberFormat="1" applyBorder="1"/>
    <xf numFmtId="49" fontId="0" fillId="0" borderId="2" xfId="0" applyNumberFormat="1" applyBorder="1"/>
    <xf numFmtId="49" fontId="0" fillId="0" borderId="5" xfId="0" applyNumberFormat="1" applyBorder="1"/>
    <xf numFmtId="49" fontId="0" fillId="2" borderId="3" xfId="0" applyNumberFormat="1" applyFill="1" applyBorder="1" applyAlignment="1">
      <alignment horizontal="center"/>
    </xf>
    <xf numFmtId="49" fontId="13" fillId="0" borderId="1" xfId="4" applyNumberFormat="1" applyFont="1" applyBorder="1" applyAlignment="1">
      <alignment horizontal="center"/>
    </xf>
    <xf numFmtId="49" fontId="4" fillId="0" borderId="0" xfId="4" applyNumberFormat="1"/>
    <xf numFmtId="49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10" fillId="6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4" fillId="0" borderId="1" xfId="3" applyNumberFormat="1" applyBorder="1"/>
    <xf numFmtId="49" fontId="4" fillId="0" borderId="6" xfId="0" applyNumberFormat="1" applyFont="1" applyBorder="1"/>
    <xf numFmtId="49" fontId="4" fillId="0" borderId="10" xfId="0" applyNumberFormat="1" applyFont="1" applyBorder="1"/>
    <xf numFmtId="49" fontId="7" fillId="3" borderId="4" xfId="0" applyNumberFormat="1" applyFont="1" applyFill="1" applyBorder="1" applyAlignment="1" applyProtection="1">
      <alignment horizontal="center" vertical="center"/>
      <protection locked="0"/>
    </xf>
    <xf numFmtId="49" fontId="7" fillId="4" borderId="4" xfId="0" applyNumberFormat="1" applyFont="1" applyFill="1" applyBorder="1" applyAlignment="1" applyProtection="1">
      <alignment horizontal="center" vertical="center"/>
      <protection locked="0"/>
    </xf>
    <xf numFmtId="49" fontId="7" fillId="4" borderId="4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vertical="center"/>
    </xf>
    <xf numFmtId="49" fontId="7" fillId="4" borderId="1" xfId="2" applyNumberFormat="1" applyFont="1" applyFill="1" applyBorder="1" applyAlignment="1" applyProtection="1">
      <alignment horizontal="center" vertical="center"/>
      <protection locked="0"/>
    </xf>
    <xf numFmtId="49" fontId="8" fillId="4" borderId="7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hidden="1"/>
    </xf>
    <xf numFmtId="49" fontId="1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justify" vertical="center"/>
    </xf>
    <xf numFmtId="49" fontId="13" fillId="0" borderId="1" xfId="0" applyNumberFormat="1" applyFont="1" applyBorder="1" applyAlignment="1">
      <alignment vertical="center"/>
    </xf>
    <xf numFmtId="49" fontId="4" fillId="9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 applyProtection="1">
      <alignment horizontal="center" vertical="center"/>
      <protection locked="0"/>
    </xf>
    <xf numFmtId="49" fontId="4" fillId="6" borderId="1" xfId="0" applyNumberFormat="1" applyFont="1" applyFill="1" applyBorder="1" applyAlignment="1">
      <alignment horizontal="justify" vertical="center"/>
    </xf>
    <xf numFmtId="49" fontId="13" fillId="6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1" applyNumberFormat="1" applyFont="1" applyFill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9" borderId="1" xfId="0" quotePrefix="1" applyNumberFormat="1" applyFont="1" applyFill="1" applyBorder="1" applyAlignment="1">
      <alignment vertical="center"/>
    </xf>
    <xf numFmtId="49" fontId="4" fillId="5" borderId="8" xfId="0" applyNumberFormat="1" applyFont="1" applyFill="1" applyBorder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9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22"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  <dxf>
      <numFmt numFmtId="30" formatCode="@"/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  <a:endParaRPr lang="en-US" sz="1200" b="0" i="0" u="none" strike="noStrike" cap="none" normalizeH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292849061263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ĐT'!$B$23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HPV ĐT'!$A$24:$A$30</c:f>
              <c:numCache>
                <c:formatCode>@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ĐT'!$B$24:$B$30</c:f>
              <c:numCache>
                <c:formatCode>@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D-4A94-9145-E0BC411F0E2C}"/>
            </c:ext>
          </c:extLst>
        </c:ser>
        <c:ser>
          <c:idx val="2"/>
          <c:order val="2"/>
          <c:tx>
            <c:strRef>
              <c:f>'Hiệu xuất HPV ĐT'!$D$23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HPV ĐT'!$A$24:$A$30</c:f>
              <c:numCache>
                <c:formatCode>@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ĐT'!$D$24:$D$30</c:f>
              <c:numCache>
                <c:formatCode>@</c:formatCode>
                <c:ptCount val="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D-4A94-9145-E0BC411F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51972224"/>
        <c:axId val="151977264"/>
      </c:barChart>
      <c:lineChart>
        <c:grouping val="standard"/>
        <c:varyColors val="0"/>
        <c:ser>
          <c:idx val="1"/>
          <c:order val="1"/>
          <c:tx>
            <c:strRef>
              <c:f>'Hiệu xuất HPV ĐT'!$C$23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HPV ĐT'!$A$24:$A$30</c:f>
              <c:numCache>
                <c:formatCode>@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ĐT'!$C$24:$C$30</c:f>
              <c:numCache>
                <c:formatCode>@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D-4A94-9145-E0BC411F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5584"/>
        <c:axId val="151976144"/>
      </c:lineChart>
      <c:catAx>
        <c:axId val="1519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7264"/>
        <c:crosses val="autoZero"/>
        <c:auto val="1"/>
        <c:lblAlgn val="ctr"/>
        <c:lblOffset val="100"/>
        <c:noMultiLvlLbl val="0"/>
      </c:catAx>
      <c:valAx>
        <c:axId val="151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2224"/>
        <c:crosses val="autoZero"/>
        <c:crossBetween val="between"/>
      </c:valAx>
      <c:valAx>
        <c:axId val="15197614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75584"/>
        <c:crosses val="max"/>
        <c:crossBetween val="between"/>
      </c:valAx>
      <c:catAx>
        <c:axId val="151975584"/>
        <c:scaling>
          <c:orientation val="minMax"/>
        </c:scaling>
        <c:delete val="1"/>
        <c:axPos val="t"/>
        <c:numFmt formatCode="@" sourceLinked="1"/>
        <c:majorTickMark val="out"/>
        <c:minorTickMark val="none"/>
        <c:tickLblPos val="nextTo"/>
        <c:crossAx val="151976144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59215999926454"/>
          <c:y val="0.12173113157093608"/>
          <c:w val="0.78712816764804572"/>
          <c:h val="0.734775599858528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HPV ĐT'!$B$36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HPV ĐT'!$A$37:$A$44</c:f>
              <c:strCache>
                <c:ptCount val="8"/>
                <c:pt idx="0">
                  <c:v>ROTOR-GENE Q</c:v>
                </c:pt>
                <c:pt idx="1">
                  <c:v>Thermo Fisher</c:v>
                </c:pt>
                <c:pt idx="2">
                  <c:v>Hologic</c:v>
                </c:pt>
                <c:pt idx="3">
                  <c:v>Bioer</c:v>
                </c:pt>
                <c:pt idx="4">
                  <c:v>MyGo Pro</c:v>
                </c:pt>
                <c:pt idx="5">
                  <c:v>Biorad</c:v>
                </c:pt>
                <c:pt idx="6">
                  <c:v>Qiagent</c:v>
                </c:pt>
                <c:pt idx="7">
                  <c:v>Abbott</c:v>
                </c:pt>
              </c:strCache>
            </c:strRef>
          </c:cat>
          <c:val>
            <c:numRef>
              <c:f>'Hiệu xuất HPV ĐT'!$B$37:$B$44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D6A-A218-8A8333B60C05}"/>
            </c:ext>
          </c:extLst>
        </c:ser>
        <c:ser>
          <c:idx val="1"/>
          <c:order val="1"/>
          <c:tx>
            <c:strRef>
              <c:f>'Hiệu xuất HPV ĐT'!$C$36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HPV ĐT'!$A$37:$A$44</c:f>
              <c:strCache>
                <c:ptCount val="8"/>
                <c:pt idx="0">
                  <c:v>ROTOR-GENE Q</c:v>
                </c:pt>
                <c:pt idx="1">
                  <c:v>Thermo Fisher</c:v>
                </c:pt>
                <c:pt idx="2">
                  <c:v>Hologic</c:v>
                </c:pt>
                <c:pt idx="3">
                  <c:v>Bioer</c:v>
                </c:pt>
                <c:pt idx="4">
                  <c:v>MyGo Pro</c:v>
                </c:pt>
                <c:pt idx="5">
                  <c:v>Biorad</c:v>
                </c:pt>
                <c:pt idx="6">
                  <c:v>Qiagent</c:v>
                </c:pt>
                <c:pt idx="7">
                  <c:v>Abbott</c:v>
                </c:pt>
              </c:strCache>
            </c:strRef>
          </c:cat>
          <c:val>
            <c:numRef>
              <c:f>'Hiệu xuất HPV ĐT'!$C$37:$C$44</c:f>
              <c:numCache>
                <c:formatCode>@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6-4D6A-A218-8A8333B60C05}"/>
            </c:ext>
          </c:extLst>
        </c:ser>
        <c:ser>
          <c:idx val="2"/>
          <c:order val="2"/>
          <c:tx>
            <c:strRef>
              <c:f>'Hiệu xuất HPV ĐT'!$D$36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6-4D6A-A218-8A8333B60C05}"/>
              </c:ext>
            </c:extLst>
          </c:dPt>
          <c:cat>
            <c:strRef>
              <c:f>'Hiệu xuất HPV ĐT'!$A$37:$A$44</c:f>
              <c:strCache>
                <c:ptCount val="8"/>
                <c:pt idx="0">
                  <c:v>ROTOR-GENE Q</c:v>
                </c:pt>
                <c:pt idx="1">
                  <c:v>Thermo Fisher</c:v>
                </c:pt>
                <c:pt idx="2">
                  <c:v>Hologic</c:v>
                </c:pt>
                <c:pt idx="3">
                  <c:v>Bioer</c:v>
                </c:pt>
                <c:pt idx="4">
                  <c:v>MyGo Pro</c:v>
                </c:pt>
                <c:pt idx="5">
                  <c:v>Biorad</c:v>
                </c:pt>
                <c:pt idx="6">
                  <c:v>Qiagent</c:v>
                </c:pt>
                <c:pt idx="7">
                  <c:v>Abbott</c:v>
                </c:pt>
              </c:strCache>
            </c:strRef>
          </c:cat>
          <c:val>
            <c:numRef>
              <c:f>'Hiệu xuất HPV ĐT'!$D$37:$D$44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6-4D6A-A218-8A8333B6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1879040"/>
        <c:axId val="481879600"/>
      </c:barChart>
      <c:catAx>
        <c:axId val="48187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1879600"/>
        <c:crosses val="autoZero"/>
        <c:auto val="1"/>
        <c:lblAlgn val="ctr"/>
        <c:lblOffset val="100"/>
        <c:noMultiLvlLbl val="0"/>
      </c:catAx>
      <c:valAx>
        <c:axId val="4818796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9040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76252005276923573"/>
          <c:y val="0.30605126486848716"/>
          <c:w val="0.18789519731086246"/>
          <c:h val="0.40707777317309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59215999926454"/>
          <c:y val="0.12173113157093608"/>
          <c:w val="0.78712816764804572"/>
          <c:h val="0.734775599858528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HPV ĐT'!$B$47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HPV ĐT'!$A$48:$A$55</c:f>
              <c:strCache>
                <c:ptCount val="8"/>
                <c:pt idx="0">
                  <c:v>ROTOR-GENE Q</c:v>
                </c:pt>
                <c:pt idx="1">
                  <c:v>Thermo Fisher</c:v>
                </c:pt>
                <c:pt idx="2">
                  <c:v>Hologic</c:v>
                </c:pt>
                <c:pt idx="3">
                  <c:v>Bioer</c:v>
                </c:pt>
                <c:pt idx="4">
                  <c:v>MyGo Pro</c:v>
                </c:pt>
                <c:pt idx="5">
                  <c:v>Biorad</c:v>
                </c:pt>
                <c:pt idx="6">
                  <c:v>Qiagent</c:v>
                </c:pt>
                <c:pt idx="7">
                  <c:v>Abbott</c:v>
                </c:pt>
              </c:strCache>
            </c:strRef>
          </c:cat>
          <c:val>
            <c:numRef>
              <c:f>'Hiệu xuất HPV ĐT'!$B$48:$B$55</c:f>
              <c:numCache>
                <c:formatCode>@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3-4B95-AAEF-F930DDD5C1CC}"/>
            </c:ext>
          </c:extLst>
        </c:ser>
        <c:ser>
          <c:idx val="1"/>
          <c:order val="1"/>
          <c:tx>
            <c:strRef>
              <c:f>'Hiệu xuất HPV ĐT'!$C$47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HPV ĐT'!$A$48:$A$55</c:f>
              <c:strCache>
                <c:ptCount val="8"/>
                <c:pt idx="0">
                  <c:v>ROTOR-GENE Q</c:v>
                </c:pt>
                <c:pt idx="1">
                  <c:v>Thermo Fisher</c:v>
                </c:pt>
                <c:pt idx="2">
                  <c:v>Hologic</c:v>
                </c:pt>
                <c:pt idx="3">
                  <c:v>Bioer</c:v>
                </c:pt>
                <c:pt idx="4">
                  <c:v>MyGo Pro</c:v>
                </c:pt>
                <c:pt idx="5">
                  <c:v>Biorad</c:v>
                </c:pt>
                <c:pt idx="6">
                  <c:v>Qiagent</c:v>
                </c:pt>
                <c:pt idx="7">
                  <c:v>Abbott</c:v>
                </c:pt>
              </c:strCache>
            </c:strRef>
          </c:cat>
          <c:val>
            <c:numRef>
              <c:f>'Hiệu xuất HPV ĐT'!$C$48:$C$55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3-4B95-AAEF-F930DDD5C1CC}"/>
            </c:ext>
          </c:extLst>
        </c:ser>
        <c:ser>
          <c:idx val="2"/>
          <c:order val="2"/>
          <c:tx>
            <c:strRef>
              <c:f>'Hiệu xuất HPV ĐT'!$D$47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23-4B95-AAEF-F930DDD5C1CC}"/>
              </c:ext>
            </c:extLst>
          </c:dPt>
          <c:cat>
            <c:strRef>
              <c:f>'Hiệu xuất HPV ĐT'!$A$48:$A$55</c:f>
              <c:strCache>
                <c:ptCount val="8"/>
                <c:pt idx="0">
                  <c:v>ROTOR-GENE Q</c:v>
                </c:pt>
                <c:pt idx="1">
                  <c:v>Thermo Fisher</c:v>
                </c:pt>
                <c:pt idx="2">
                  <c:v>Hologic</c:v>
                </c:pt>
                <c:pt idx="3">
                  <c:v>Bioer</c:v>
                </c:pt>
                <c:pt idx="4">
                  <c:v>MyGo Pro</c:v>
                </c:pt>
                <c:pt idx="5">
                  <c:v>Biorad</c:v>
                </c:pt>
                <c:pt idx="6">
                  <c:v>Qiagent</c:v>
                </c:pt>
                <c:pt idx="7">
                  <c:v>Abbott</c:v>
                </c:pt>
              </c:strCache>
            </c:strRef>
          </c:cat>
          <c:val>
            <c:numRef>
              <c:f>'Hiệu xuất HPV ĐT'!$D$48:$D$55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3-4B95-AAEF-F930DDD5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1879040"/>
        <c:axId val="481879600"/>
      </c:barChart>
      <c:catAx>
        <c:axId val="48187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1879600"/>
        <c:crosses val="autoZero"/>
        <c:auto val="1"/>
        <c:lblAlgn val="ctr"/>
        <c:lblOffset val="100"/>
        <c:noMultiLvlLbl val="0"/>
      </c:catAx>
      <c:valAx>
        <c:axId val="48187960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9040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76252005276923573"/>
          <c:y val="0.30605126486848716"/>
          <c:w val="0.16742740782621088"/>
          <c:h val="0.28777945310027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8507686539178E-2"/>
          <c:y val="0.22387596899224807"/>
          <c:w val="0.86679958755155606"/>
          <c:h val="0.63225880485869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HPV ĐT'!$B$59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HPV ĐT'!$A$60:$A$68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HPV ĐT'!$B$60:$B$68</c:f>
              <c:numCache>
                <c:formatCode>@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A-4C62-BE4C-EA91253F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85760"/>
        <c:axId val="203066624"/>
      </c:scatterChart>
      <c:valAx>
        <c:axId val="481885760"/>
        <c:scaling>
          <c:orientation val="minMax"/>
          <c:max val="9"/>
          <c:min val="1"/>
        </c:scaling>
        <c:delete val="0"/>
        <c:axPos val="b"/>
        <c:numFmt formatCode="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6624"/>
        <c:crosses val="autoZero"/>
        <c:crossBetween val="midCat"/>
      </c:valAx>
      <c:valAx>
        <c:axId val="20306662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5760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190500</xdr:rowOff>
    </xdr:from>
    <xdr:to>
      <xdr:col>23</xdr:col>
      <xdr:colOff>95250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35</xdr:row>
      <xdr:rowOff>0</xdr:rowOff>
    </xdr:from>
    <xdr:to>
      <xdr:col>23</xdr:col>
      <xdr:colOff>95250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85725</xdr:colOff>
      <xdr:row>53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58</xdr:row>
      <xdr:rowOff>1</xdr:rowOff>
    </xdr:from>
    <xdr:to>
      <xdr:col>24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14" displayName="Table114" ref="A23:D30" totalsRowShown="0" headerRowDxfId="21" dataDxfId="20">
  <tableColumns count="4">
    <tableColumn id="1" xr3:uid="{00000000-0010-0000-0C00-000001000000}" name="điểm" dataDxfId="19"/>
    <tableColumn id="2" xr3:uid="{00000000-0010-0000-0C00-000002000000}" name="Số lượng đơn vị" dataDxfId="18"/>
    <tableColumn id="3" xr3:uid="{00000000-0010-0000-0C00-000003000000}" name="Phần trăm tích lũy của các đơn vị" dataDxfId="17">
      <calculatedColumnFormula>F23+(Table114[[#This Row],[Số lượng đơn vị]]/7)*100</calculatedColumnFormula>
    </tableColumn>
    <tableColumn id="4" xr3:uid="{00000000-0010-0000-0C00-000004000000}" name="Điểm của đơn vị" dataDxfId="16">
      <calculatedColumnFormula>IF(Table114[[#This Row],[điểm]]=$F$24,0.5,0)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5" displayName="Table115" ref="A36:D44" totalsRowShown="0" headerRowDxfId="15" dataDxfId="14">
  <tableColumns count="4">
    <tableColumn id="1" xr3:uid="{00000000-0010-0000-0D00-000001000000}" name="QTT02" dataDxfId="13"/>
    <tableColumn id="2" xr3:uid="{00000000-0010-0000-0D00-000002000000}" name="DƯƠNG TÍNH" dataDxfId="12"/>
    <tableColumn id="3" xr3:uid="{00000000-0010-0000-0D00-000003000000}" name="ÂM TÍNH" dataDxfId="11"/>
    <tableColumn id="4" xr3:uid="{00000000-0010-0000-0D00-000004000000}" name="Kết quả đơn vị" dataDxfId="10">
      <calculatedColumnFormula>IF(Table115[[#This Row],[QTT02]]=$D$45,0.25,0)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6" displayName="Table116" ref="A47:D55" totalsRowShown="0" headerRowDxfId="9" dataDxfId="8">
  <tableColumns count="4">
    <tableColumn id="1" xr3:uid="{00000000-0010-0000-0E00-000001000000}" name="QTT02" dataDxfId="7"/>
    <tableColumn id="2" xr3:uid="{00000000-0010-0000-0E00-000002000000}" name="DƯƠNG TÍNH" dataDxfId="6"/>
    <tableColumn id="3" xr3:uid="{00000000-0010-0000-0E00-000003000000}" name="ÂM TÍNH" dataDxfId="5"/>
    <tableColumn id="4" xr3:uid="{00000000-0010-0000-0E00-000004000000}" name="Kết quả đơn vị" dataDxfId="4">
      <calculatedColumnFormula>IF(Table116[[#This Row],[QTT02]]=$D$57,0.25,0)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17" displayName="Table117" ref="A59:B68" totalsRowShown="0" headerRowDxfId="3" dataDxfId="2">
  <tableColumns count="2">
    <tableColumn id="1" xr3:uid="{00000000-0010-0000-0F00-000001000000}" name=" " dataDxfId="1"/>
    <tableColumn id="2" xr3:uid="{00000000-0010-0000-0F00-000002000000}" name="Series 1" dataDxfId="0">
      <calculatedColumnFormula>VLOOKUP($B$71,B:AP,33,0)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pPURE@MAGA%20GENOMIC%20DNA/RNA%20EXTRACTION%20KIT_ABT" TargetMode="External"/><Relationship Id="rId1" Type="http://schemas.openxmlformats.org/officeDocument/2006/relationships/hyperlink" Target="mailto:TopPURE@MAGA%20GENOMIC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AJ15"/>
  <sheetViews>
    <sheetView tabSelected="1" zoomScaleNormal="100" workbookViewId="0">
      <pane xSplit="5" ySplit="2" topLeftCell="K3" activePane="bottomRight" state="frozen"/>
      <selection activeCell="G42" sqref="G42"/>
      <selection pane="topRight" activeCell="G42" sqref="G42"/>
      <selection pane="bottomLeft" activeCell="G42" sqref="G42"/>
      <selection pane="bottomRight" activeCell="G42" sqref="G42"/>
    </sheetView>
  </sheetViews>
  <sheetFormatPr defaultColWidth="9" defaultRowHeight="15.75" x14ac:dyDescent="0.25"/>
  <cols>
    <col min="1" max="1" width="1" style="3" customWidth="1"/>
    <col min="2" max="2" width="3.875" style="3" bestFit="1" customWidth="1"/>
    <col min="3" max="3" width="6" style="3" bestFit="1" customWidth="1"/>
    <col min="4" max="4" width="10.125" style="3" bestFit="1" customWidth="1"/>
    <col min="5" max="5" width="8.625" style="3" bestFit="1" customWidth="1"/>
    <col min="6" max="6" width="20.75" style="3" customWidth="1"/>
    <col min="7" max="7" width="6.625" style="3" bestFit="1" customWidth="1"/>
    <col min="8" max="8" width="4.25" style="3" bestFit="1" customWidth="1"/>
    <col min="9" max="9" width="6.875" style="3" bestFit="1" customWidth="1"/>
    <col min="10" max="10" width="8.875" style="3" customWidth="1"/>
    <col min="11" max="11" width="11.375" style="3" bestFit="1" customWidth="1"/>
    <col min="12" max="12" width="9.125" style="3" bestFit="1" customWidth="1"/>
    <col min="13" max="13" width="11.875" style="3" bestFit="1" customWidth="1"/>
    <col min="14" max="15" width="9.125" style="3" customWidth="1"/>
    <col min="16" max="17" width="5.625" style="3" bestFit="1" customWidth="1"/>
    <col min="18" max="18" width="4.125" style="3" bestFit="1" customWidth="1"/>
    <col min="19" max="20" width="7.875" style="3" bestFit="1" customWidth="1"/>
    <col min="21" max="21" width="4.375" style="3" bestFit="1" customWidth="1"/>
    <col min="22" max="22" width="8.875" style="3" bestFit="1" customWidth="1"/>
    <col min="23" max="23" width="20.875" style="3" bestFit="1" customWidth="1"/>
    <col min="24" max="24" width="12.625" style="3" bestFit="1" customWidth="1"/>
    <col min="25" max="25" width="11.875" style="3" bestFit="1" customWidth="1"/>
    <col min="26" max="26" width="22" style="3" bestFit="1" customWidth="1"/>
    <col min="27" max="27" width="9.875" style="3" bestFit="1" customWidth="1"/>
    <col min="28" max="28" width="14.25" style="3" bestFit="1" customWidth="1"/>
    <col min="29" max="29" width="13.5" style="3" bestFit="1" customWidth="1"/>
    <col min="30" max="32" width="10.375" style="3" bestFit="1" customWidth="1"/>
    <col min="33" max="33" width="24.125" style="3" bestFit="1" customWidth="1"/>
    <col min="34" max="34" width="3.75" style="3" bestFit="1" customWidth="1"/>
    <col min="35" max="35" width="7.125" style="3" bestFit="1" customWidth="1"/>
    <col min="36" max="36" width="8.125" style="3" bestFit="1" customWidth="1"/>
    <col min="37" max="16384" width="9" style="3"/>
  </cols>
  <sheetData>
    <row r="2" spans="1:36" x14ac:dyDescent="0.25">
      <c r="A2" s="2"/>
      <c r="B2" s="42" t="s">
        <v>0</v>
      </c>
      <c r="C2" s="42" t="s">
        <v>1</v>
      </c>
      <c r="D2" s="42" t="s">
        <v>2</v>
      </c>
      <c r="E2" s="42" t="s">
        <v>46</v>
      </c>
      <c r="F2" s="43" t="s">
        <v>47</v>
      </c>
      <c r="G2" s="43" t="s">
        <v>159</v>
      </c>
      <c r="H2" s="43" t="s">
        <v>160</v>
      </c>
      <c r="I2" s="43" t="s">
        <v>161</v>
      </c>
      <c r="J2" s="43" t="s">
        <v>162</v>
      </c>
      <c r="K2" s="42" t="s">
        <v>164</v>
      </c>
      <c r="L2" s="44" t="s">
        <v>69</v>
      </c>
      <c r="M2" s="44" t="s">
        <v>70</v>
      </c>
      <c r="N2" s="45" t="s">
        <v>52</v>
      </c>
      <c r="O2" s="45" t="s">
        <v>53</v>
      </c>
      <c r="P2" s="45" t="s">
        <v>3</v>
      </c>
      <c r="Q2" s="45" t="s">
        <v>4</v>
      </c>
      <c r="R2" s="45" t="s">
        <v>5</v>
      </c>
      <c r="S2" s="46" t="s">
        <v>6</v>
      </c>
      <c r="T2" s="46" t="s">
        <v>7</v>
      </c>
      <c r="U2" s="46" t="s">
        <v>8</v>
      </c>
      <c r="V2" s="46" t="s">
        <v>9</v>
      </c>
      <c r="W2" s="45" t="s">
        <v>10</v>
      </c>
      <c r="X2" s="45" t="s">
        <v>11</v>
      </c>
      <c r="Y2" s="45" t="s">
        <v>54</v>
      </c>
      <c r="Z2" s="45" t="s">
        <v>48</v>
      </c>
      <c r="AA2" s="45" t="s">
        <v>12</v>
      </c>
      <c r="AB2" s="45" t="s">
        <v>49</v>
      </c>
      <c r="AC2" s="45" t="s">
        <v>50</v>
      </c>
      <c r="AD2" s="45" t="s">
        <v>13</v>
      </c>
      <c r="AE2" s="45" t="s">
        <v>14</v>
      </c>
      <c r="AF2" s="45" t="s">
        <v>55</v>
      </c>
      <c r="AG2" s="45" t="s">
        <v>15</v>
      </c>
      <c r="AH2" s="45" t="s">
        <v>56</v>
      </c>
      <c r="AI2" s="47" t="s">
        <v>68</v>
      </c>
    </row>
    <row r="3" spans="1:36" x14ac:dyDescent="0.25">
      <c r="A3" s="2"/>
      <c r="B3" s="48">
        <v>1</v>
      </c>
      <c r="C3" s="49">
        <v>2</v>
      </c>
      <c r="D3" s="2" t="s">
        <v>71</v>
      </c>
      <c r="E3" s="50" t="s">
        <v>62</v>
      </c>
      <c r="F3" s="13" t="s">
        <v>72</v>
      </c>
      <c r="G3" s="13">
        <v>7</v>
      </c>
      <c r="H3" s="13">
        <v>1</v>
      </c>
      <c r="I3" s="13">
        <v>230701</v>
      </c>
      <c r="J3" s="13" t="s">
        <v>163</v>
      </c>
      <c r="K3" s="2">
        <f>COUNTA($L$3:$L$13)</f>
        <v>9</v>
      </c>
      <c r="L3" s="51" t="s">
        <v>58</v>
      </c>
      <c r="M3" s="2" t="s">
        <v>57</v>
      </c>
      <c r="N3" s="52" t="s">
        <v>58</v>
      </c>
      <c r="O3" s="52" t="s">
        <v>57</v>
      </c>
      <c r="P3" s="2">
        <f>IF(L3=N3,3,0)</f>
        <v>3</v>
      </c>
      <c r="Q3" s="2">
        <f>IF(M3=O3,3,0)</f>
        <v>3</v>
      </c>
      <c r="R3" s="2">
        <f>SUM(P3:Q3)</f>
        <v>6</v>
      </c>
      <c r="S3" s="2">
        <f>'Hiệu xuất HPV ĐT'!$T$16</f>
        <v>12</v>
      </c>
      <c r="T3" s="2">
        <f>ROUNDUP('Hiệu xuất HPV ĐT'!$T$18,2)</f>
        <v>0</v>
      </c>
      <c r="U3" s="2">
        <f>VLOOKUP(D3,'Hiệu xuất HPV ĐT'!B:AP,19,0)</f>
        <v>12</v>
      </c>
      <c r="V3" s="2">
        <f>VLOOKUP(D3,'Hiệu xuất HPV ĐT'!B:AP,28,0)</f>
        <v>0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31</v>
      </c>
      <c r="AB3" s="2" t="s">
        <v>67</v>
      </c>
      <c r="AC3" s="2" t="s">
        <v>67</v>
      </c>
      <c r="AD3" s="53" t="s">
        <v>149</v>
      </c>
      <c r="AE3" s="53" t="s">
        <v>150</v>
      </c>
      <c r="AF3" s="53" t="s">
        <v>148</v>
      </c>
      <c r="AG3" s="2" t="s">
        <v>19</v>
      </c>
      <c r="AH3" s="2"/>
      <c r="AI3" s="2"/>
    </row>
    <row r="4" spans="1:36" ht="18.75" x14ac:dyDescent="0.25">
      <c r="A4" s="2"/>
      <c r="B4" s="48">
        <v>2</v>
      </c>
      <c r="C4" s="49" t="s">
        <v>22</v>
      </c>
      <c r="D4" s="2" t="s">
        <v>73</v>
      </c>
      <c r="E4" s="50" t="s">
        <v>35</v>
      </c>
      <c r="F4" s="13" t="s">
        <v>74</v>
      </c>
      <c r="G4" s="13">
        <v>7</v>
      </c>
      <c r="H4" s="13">
        <v>1</v>
      </c>
      <c r="I4" s="13">
        <v>230701</v>
      </c>
      <c r="J4" s="13" t="s">
        <v>163</v>
      </c>
      <c r="K4" s="2">
        <f t="shared" ref="K4:K13" si="0">COUNTA($L$3:$L$13)</f>
        <v>9</v>
      </c>
      <c r="L4" s="51" t="s">
        <v>58</v>
      </c>
      <c r="M4" s="2" t="s">
        <v>57</v>
      </c>
      <c r="N4" s="52" t="s">
        <v>58</v>
      </c>
      <c r="O4" s="52" t="s">
        <v>57</v>
      </c>
      <c r="P4" s="2">
        <f t="shared" ref="P4:P10" si="1">IF(L4=N4,3,0)</f>
        <v>3</v>
      </c>
      <c r="Q4" s="2">
        <f t="shared" ref="Q4:Q10" si="2">IF(M4=O4,3,0)</f>
        <v>3</v>
      </c>
      <c r="R4" s="2">
        <f t="shared" ref="R4:R10" si="3">SUM(P4:Q4)</f>
        <v>6</v>
      </c>
      <c r="S4" s="2">
        <f>'Hiệu xuất HPV ĐT'!$T$16</f>
        <v>12</v>
      </c>
      <c r="T4" s="2">
        <f>ROUNDUP('Hiệu xuất HPV ĐT'!$T$18,2)</f>
        <v>0</v>
      </c>
      <c r="U4" s="2">
        <f>VLOOKUP(D4,'Hiệu xuất HPV ĐT'!B:AP,19,0)</f>
        <v>12</v>
      </c>
      <c r="V4" s="2">
        <f>VLOOKUP(D4,'Hiệu xuất HPV ĐT'!B:AP,28,0)</f>
        <v>0</v>
      </c>
      <c r="W4" s="2" t="s">
        <v>125</v>
      </c>
      <c r="X4" s="2"/>
      <c r="Y4" s="2" t="s">
        <v>36</v>
      </c>
      <c r="Z4" s="2" t="s">
        <v>75</v>
      </c>
      <c r="AA4" s="2" t="s">
        <v>31</v>
      </c>
      <c r="AB4" s="2" t="s">
        <v>126</v>
      </c>
      <c r="AC4" s="2" t="s">
        <v>76</v>
      </c>
      <c r="AD4" s="53" t="s">
        <v>144</v>
      </c>
      <c r="AE4" s="53" t="s">
        <v>149</v>
      </c>
      <c r="AF4" s="53" t="s">
        <v>146</v>
      </c>
      <c r="AG4" s="2" t="s">
        <v>77</v>
      </c>
      <c r="AH4" s="2">
        <v>6</v>
      </c>
      <c r="AJ4" s="2"/>
    </row>
    <row r="5" spans="1:36" s="6" customFormat="1" x14ac:dyDescent="0.25">
      <c r="A5" s="17"/>
      <c r="B5" s="54">
        <v>3</v>
      </c>
      <c r="C5" s="16">
        <v>1</v>
      </c>
      <c r="D5" s="17" t="s">
        <v>78</v>
      </c>
      <c r="E5" s="17" t="s">
        <v>79</v>
      </c>
      <c r="F5" s="14" t="s">
        <v>80</v>
      </c>
      <c r="G5" s="14">
        <v>7</v>
      </c>
      <c r="H5" s="14">
        <v>1</v>
      </c>
      <c r="I5" s="14">
        <v>230701</v>
      </c>
      <c r="J5" s="14" t="s">
        <v>163</v>
      </c>
      <c r="K5" s="17">
        <f t="shared" si="0"/>
        <v>9</v>
      </c>
      <c r="L5" s="55"/>
      <c r="M5" s="17"/>
      <c r="N5" s="56" t="s">
        <v>58</v>
      </c>
      <c r="O5" s="56" t="s">
        <v>57</v>
      </c>
      <c r="P5" s="17">
        <f t="shared" si="1"/>
        <v>0</v>
      </c>
      <c r="Q5" s="17">
        <f t="shared" si="2"/>
        <v>0</v>
      </c>
      <c r="R5" s="17">
        <f t="shared" si="3"/>
        <v>0</v>
      </c>
      <c r="S5" s="17">
        <f>'Hiệu xuất HPV ĐT'!$T$16</f>
        <v>12</v>
      </c>
      <c r="T5" s="17">
        <f>ROUNDUP('Hiệu xuất HPV ĐT'!$T$18,2)</f>
        <v>0</v>
      </c>
      <c r="U5" s="17" t="str">
        <f>VLOOKUP(D5,'Hiệu xuất HPV ĐT'!B:AP,19,0)</f>
        <v>N/A</v>
      </c>
      <c r="V5" s="17" t="str">
        <f>VLOOKUP(D5,'Hiệu xuất HPV ĐT'!B:AP,28,0)</f>
        <v>N/A</v>
      </c>
      <c r="W5" s="17" t="s">
        <v>81</v>
      </c>
      <c r="X5" s="17"/>
      <c r="Y5" s="17" t="s">
        <v>82</v>
      </c>
      <c r="Z5" s="17" t="s">
        <v>81</v>
      </c>
      <c r="AA5" s="17" t="s">
        <v>31</v>
      </c>
      <c r="AB5" s="17" t="s">
        <v>82</v>
      </c>
      <c r="AC5" s="35" t="s">
        <v>83</v>
      </c>
      <c r="AD5" s="20" t="s">
        <v>121</v>
      </c>
      <c r="AE5" s="20" t="s">
        <v>119</v>
      </c>
      <c r="AF5" s="20" t="s">
        <v>158</v>
      </c>
      <c r="AG5" s="17" t="s">
        <v>120</v>
      </c>
      <c r="AH5" s="17">
        <v>8</v>
      </c>
      <c r="AI5" s="17" t="s">
        <v>17</v>
      </c>
      <c r="AJ5" s="17"/>
    </row>
    <row r="6" spans="1:36" s="25" customFormat="1" x14ac:dyDescent="0.25">
      <c r="B6" s="62">
        <v>4</v>
      </c>
      <c r="D6" s="2" t="s">
        <v>154</v>
      </c>
      <c r="E6" s="2" t="s">
        <v>132</v>
      </c>
      <c r="F6" s="13" t="s">
        <v>133</v>
      </c>
      <c r="G6" s="13">
        <v>7</v>
      </c>
      <c r="H6" s="13">
        <v>1</v>
      </c>
      <c r="I6" s="13">
        <v>230701</v>
      </c>
      <c r="J6" s="13" t="s">
        <v>163</v>
      </c>
      <c r="K6" s="25">
        <f t="shared" si="0"/>
        <v>9</v>
      </c>
      <c r="L6" s="51" t="s">
        <v>58</v>
      </c>
      <c r="M6" s="2" t="s">
        <v>57</v>
      </c>
      <c r="N6" s="52" t="s">
        <v>58</v>
      </c>
      <c r="O6" s="52" t="s">
        <v>57</v>
      </c>
      <c r="P6" s="2">
        <f>IF(L6=N6,3,0)</f>
        <v>3</v>
      </c>
      <c r="Q6" s="2">
        <f>IF(M6=O6,3,0)</f>
        <v>3</v>
      </c>
      <c r="R6" s="2">
        <f>SUM(P6:Q6)</f>
        <v>6</v>
      </c>
      <c r="S6" s="2">
        <f>'Hiệu xuất HPV ĐT'!$T$16</f>
        <v>12</v>
      </c>
      <c r="T6" s="2">
        <f>ROUNDUP('Hiệu xuất HPV ĐT'!$T$18,2)</f>
        <v>0</v>
      </c>
      <c r="U6" s="2" t="str">
        <f>VLOOKUP(D6,'Hiệu xuất HPV ĐT'!B:AP,19,0)</f>
        <v>N/A</v>
      </c>
      <c r="V6" s="2" t="str">
        <f>VLOOKUP(D6,'Hiệu xuất HPV ĐT'!B:AP,28,0)</f>
        <v>N/A</v>
      </c>
      <c r="W6" s="2"/>
      <c r="Z6" s="2" t="s">
        <v>134</v>
      </c>
      <c r="AA6" s="2" t="s">
        <v>31</v>
      </c>
      <c r="AB6" s="2" t="s">
        <v>135</v>
      </c>
      <c r="AC6" s="25" t="s">
        <v>83</v>
      </c>
      <c r="AD6" s="53" t="s">
        <v>149</v>
      </c>
      <c r="AE6" s="53" t="s">
        <v>150</v>
      </c>
      <c r="AF6" s="53" t="s">
        <v>147</v>
      </c>
      <c r="AG6" s="25" t="s">
        <v>136</v>
      </c>
      <c r="AH6" s="2" t="s">
        <v>17</v>
      </c>
      <c r="AI6" s="2" t="s">
        <v>17</v>
      </c>
      <c r="AJ6" s="2"/>
    </row>
    <row r="7" spans="1:36" x14ac:dyDescent="0.25">
      <c r="A7" s="2"/>
      <c r="B7" s="62">
        <v>5</v>
      </c>
      <c r="C7" s="57" t="s">
        <v>30</v>
      </c>
      <c r="D7" s="2" t="s">
        <v>84</v>
      </c>
      <c r="E7" s="2" t="s">
        <v>37</v>
      </c>
      <c r="F7" s="13" t="s">
        <v>38</v>
      </c>
      <c r="G7" s="13">
        <v>7</v>
      </c>
      <c r="H7" s="13">
        <v>1</v>
      </c>
      <c r="I7" s="13">
        <v>230701</v>
      </c>
      <c r="J7" s="13" t="s">
        <v>163</v>
      </c>
      <c r="K7" s="2">
        <f t="shared" si="0"/>
        <v>9</v>
      </c>
      <c r="L7" s="51" t="s">
        <v>58</v>
      </c>
      <c r="M7" s="2" t="s">
        <v>57</v>
      </c>
      <c r="N7" s="52" t="s">
        <v>58</v>
      </c>
      <c r="O7" s="52" t="s">
        <v>57</v>
      </c>
      <c r="P7" s="2">
        <f t="shared" si="1"/>
        <v>3</v>
      </c>
      <c r="Q7" s="2">
        <f t="shared" si="2"/>
        <v>3</v>
      </c>
      <c r="R7" s="2">
        <f t="shared" si="3"/>
        <v>6</v>
      </c>
      <c r="S7" s="2">
        <f>'Hiệu xuất HPV ĐT'!$T$16</f>
        <v>12</v>
      </c>
      <c r="T7" s="2">
        <f>ROUNDUP('Hiệu xuất HPV ĐT'!$T$18,2)</f>
        <v>0</v>
      </c>
      <c r="U7" s="2">
        <f>VLOOKUP(D7,'Hiệu xuất HPV ĐT'!B:AP,19,0)</f>
        <v>12</v>
      </c>
      <c r="V7" s="2">
        <f>VLOOKUP(D7,'Hiệu xuất HPV ĐT'!B:AP,28,0)</f>
        <v>0</v>
      </c>
      <c r="W7" s="58" t="s">
        <v>85</v>
      </c>
      <c r="X7" s="2" t="s">
        <v>86</v>
      </c>
      <c r="Y7" s="2" t="s">
        <v>87</v>
      </c>
      <c r="Z7" s="2" t="s">
        <v>88</v>
      </c>
      <c r="AA7" s="2" t="s">
        <v>31</v>
      </c>
      <c r="AB7" s="2" t="s">
        <v>89</v>
      </c>
      <c r="AC7" s="2" t="s">
        <v>39</v>
      </c>
      <c r="AD7" s="53" t="s">
        <v>144</v>
      </c>
      <c r="AE7" s="53" t="s">
        <v>150</v>
      </c>
      <c r="AF7" s="53" t="s">
        <v>145</v>
      </c>
      <c r="AG7" s="2" t="s">
        <v>103</v>
      </c>
      <c r="AH7" s="2" t="s">
        <v>17</v>
      </c>
      <c r="AI7" s="59" t="s">
        <v>17</v>
      </c>
      <c r="AJ7" s="11"/>
    </row>
    <row r="8" spans="1:36" s="25" customFormat="1" x14ac:dyDescent="0.25">
      <c r="B8" s="62">
        <v>6</v>
      </c>
      <c r="D8" s="2" t="s">
        <v>109</v>
      </c>
      <c r="E8" s="2" t="s">
        <v>90</v>
      </c>
      <c r="F8" s="13" t="s">
        <v>91</v>
      </c>
      <c r="G8" s="13">
        <v>7</v>
      </c>
      <c r="H8" s="13">
        <v>1</v>
      </c>
      <c r="I8" s="13">
        <v>230701</v>
      </c>
      <c r="J8" s="13" t="s">
        <v>163</v>
      </c>
      <c r="K8" s="25">
        <f t="shared" si="0"/>
        <v>9</v>
      </c>
      <c r="L8" s="51" t="s">
        <v>58</v>
      </c>
      <c r="M8" s="2" t="s">
        <v>57</v>
      </c>
      <c r="N8" s="52" t="s">
        <v>58</v>
      </c>
      <c r="O8" s="52" t="s">
        <v>57</v>
      </c>
      <c r="P8" s="2">
        <f t="shared" si="1"/>
        <v>3</v>
      </c>
      <c r="Q8" s="2">
        <f t="shared" si="2"/>
        <v>3</v>
      </c>
      <c r="R8" s="2">
        <f t="shared" si="3"/>
        <v>6</v>
      </c>
      <c r="S8" s="2">
        <f>'Hiệu xuất HPV ĐT'!$T$16</f>
        <v>12</v>
      </c>
      <c r="T8" s="2">
        <f>ROUNDUP('Hiệu xuất HPV ĐT'!$T$18,2)</f>
        <v>0</v>
      </c>
      <c r="U8" s="2">
        <f>VLOOKUP(D8,'Hiệu xuất HPV ĐT'!B:AP,19,0)</f>
        <v>12</v>
      </c>
      <c r="V8" s="2">
        <f>VLOOKUP(D8,'Hiệu xuất HPV ĐT'!B:AP,28,0)</f>
        <v>0</v>
      </c>
      <c r="W8" s="2" t="s">
        <v>107</v>
      </c>
      <c r="X8" s="25" t="s">
        <v>104</v>
      </c>
      <c r="Y8" s="25" t="s">
        <v>105</v>
      </c>
      <c r="Z8" s="2" t="s">
        <v>92</v>
      </c>
      <c r="AA8" s="25" t="s">
        <v>31</v>
      </c>
      <c r="AB8" s="2" t="s">
        <v>93</v>
      </c>
      <c r="AC8" s="25" t="s">
        <v>165</v>
      </c>
      <c r="AD8" s="53" t="s">
        <v>144</v>
      </c>
      <c r="AE8" s="53" t="s">
        <v>148</v>
      </c>
      <c r="AF8" s="53" t="s">
        <v>145</v>
      </c>
      <c r="AG8" s="25" t="s">
        <v>19</v>
      </c>
      <c r="AI8" s="59" t="s">
        <v>127</v>
      </c>
      <c r="AJ8" s="2"/>
    </row>
    <row r="9" spans="1:36" s="25" customFormat="1" x14ac:dyDescent="0.25">
      <c r="B9" s="62">
        <v>7</v>
      </c>
      <c r="D9" s="2" t="s">
        <v>110</v>
      </c>
      <c r="E9" s="2" t="s">
        <v>90</v>
      </c>
      <c r="F9" s="13" t="s">
        <v>91</v>
      </c>
      <c r="G9" s="13">
        <v>7</v>
      </c>
      <c r="H9" s="13">
        <v>1</v>
      </c>
      <c r="I9" s="13">
        <v>230701</v>
      </c>
      <c r="J9" s="13" t="s">
        <v>163</v>
      </c>
      <c r="K9" s="25">
        <f t="shared" si="0"/>
        <v>9</v>
      </c>
      <c r="L9" s="51" t="s">
        <v>58</v>
      </c>
      <c r="M9" s="2" t="s">
        <v>57</v>
      </c>
      <c r="N9" s="52" t="s">
        <v>58</v>
      </c>
      <c r="O9" s="52" t="s">
        <v>57</v>
      </c>
      <c r="P9" s="2">
        <f t="shared" si="1"/>
        <v>3</v>
      </c>
      <c r="Q9" s="2">
        <f t="shared" si="2"/>
        <v>3</v>
      </c>
      <c r="R9" s="2">
        <f t="shared" si="3"/>
        <v>6</v>
      </c>
      <c r="S9" s="2">
        <f>'Hiệu xuất HPV ĐT'!$T$16</f>
        <v>12</v>
      </c>
      <c r="T9" s="2">
        <f>ROUNDUP('Hiệu xuất HPV ĐT'!$T$18,2)</f>
        <v>0</v>
      </c>
      <c r="U9" s="2" t="str">
        <f>VLOOKUP(D9,'Hiệu xuất HPV ĐT'!B:AP,19,0)</f>
        <v>N/A</v>
      </c>
      <c r="V9" s="2" t="str">
        <f>VLOOKUP(D9,'Hiệu xuất HPV ĐT'!B:AP,28,0)</f>
        <v>N/A</v>
      </c>
      <c r="W9" s="2" t="s">
        <v>107</v>
      </c>
      <c r="X9" s="25" t="s">
        <v>104</v>
      </c>
      <c r="Y9" s="25" t="s">
        <v>105</v>
      </c>
      <c r="Z9" s="2" t="s">
        <v>92</v>
      </c>
      <c r="AA9" s="25" t="s">
        <v>31</v>
      </c>
      <c r="AB9" s="2" t="s">
        <v>108</v>
      </c>
      <c r="AC9" s="25" t="s">
        <v>165</v>
      </c>
      <c r="AD9" s="53" t="s">
        <v>144</v>
      </c>
      <c r="AE9" s="53" t="s">
        <v>148</v>
      </c>
      <c r="AF9" s="53" t="s">
        <v>145</v>
      </c>
      <c r="AG9" s="25" t="s">
        <v>19</v>
      </c>
      <c r="AI9" s="59" t="s">
        <v>128</v>
      </c>
    </row>
    <row r="10" spans="1:36" s="12" customFormat="1" x14ac:dyDescent="0.25">
      <c r="B10" s="63">
        <v>8</v>
      </c>
      <c r="D10" s="17" t="s">
        <v>95</v>
      </c>
      <c r="E10" s="17" t="s">
        <v>96</v>
      </c>
      <c r="F10" s="14" t="s">
        <v>97</v>
      </c>
      <c r="G10" s="14">
        <v>7</v>
      </c>
      <c r="H10" s="14">
        <v>1</v>
      </c>
      <c r="I10" s="14">
        <v>230701</v>
      </c>
      <c r="J10" s="14" t="s">
        <v>163</v>
      </c>
      <c r="K10" s="12">
        <f t="shared" si="0"/>
        <v>9</v>
      </c>
      <c r="L10" s="55"/>
      <c r="M10" s="17"/>
      <c r="N10" s="56" t="s">
        <v>58</v>
      </c>
      <c r="O10" s="56" t="s">
        <v>57</v>
      </c>
      <c r="P10" s="17">
        <f t="shared" si="1"/>
        <v>0</v>
      </c>
      <c r="Q10" s="17">
        <f t="shared" si="2"/>
        <v>0</v>
      </c>
      <c r="R10" s="17">
        <f t="shared" si="3"/>
        <v>0</v>
      </c>
      <c r="S10" s="17">
        <f>'Hiệu xuất HPV ĐT'!$T$16</f>
        <v>12</v>
      </c>
      <c r="T10" s="17">
        <f>ROUNDUP('Hiệu xuất HPV ĐT'!$T$18,2)</f>
        <v>0</v>
      </c>
      <c r="U10" s="17" t="str">
        <f>VLOOKUP(D10,'Hiệu xuất HPV ĐT'!B:AP,19,0)</f>
        <v>N/A</v>
      </c>
      <c r="V10" s="17" t="str">
        <f>VLOOKUP(D10,'Hiệu xuất HPV ĐT'!B:AP,28,0)</f>
        <v>N/A</v>
      </c>
      <c r="W10" s="17" t="s">
        <v>98</v>
      </c>
      <c r="X10" s="12" t="s">
        <v>28</v>
      </c>
      <c r="Y10" s="12" t="s">
        <v>99</v>
      </c>
      <c r="Z10" s="17" t="s">
        <v>100</v>
      </c>
      <c r="AA10" s="12" t="s">
        <v>31</v>
      </c>
      <c r="AB10" s="17" t="s">
        <v>101</v>
      </c>
      <c r="AC10" s="12" t="s">
        <v>34</v>
      </c>
      <c r="AD10" s="17"/>
      <c r="AE10" s="17"/>
      <c r="AF10" s="20"/>
      <c r="AG10" s="12" t="s">
        <v>51</v>
      </c>
      <c r="AH10" s="12">
        <v>-20</v>
      </c>
      <c r="AI10" s="12">
        <v>-20</v>
      </c>
    </row>
    <row r="11" spans="1:36" x14ac:dyDescent="0.25">
      <c r="A11" s="2"/>
      <c r="B11" s="62">
        <v>9</v>
      </c>
      <c r="C11" s="57"/>
      <c r="D11" s="2" t="s">
        <v>153</v>
      </c>
      <c r="E11" s="2" t="s">
        <v>41</v>
      </c>
      <c r="F11" s="13" t="s">
        <v>59</v>
      </c>
      <c r="G11" s="13">
        <v>7</v>
      </c>
      <c r="H11" s="13">
        <v>1</v>
      </c>
      <c r="I11" s="13">
        <v>230701</v>
      </c>
      <c r="J11" s="13" t="s">
        <v>163</v>
      </c>
      <c r="K11" s="2">
        <f t="shared" si="0"/>
        <v>9</v>
      </c>
      <c r="L11" s="51" t="s">
        <v>58</v>
      </c>
      <c r="M11" s="2" t="s">
        <v>57</v>
      </c>
      <c r="N11" s="52" t="s">
        <v>58</v>
      </c>
      <c r="O11" s="52" t="s">
        <v>57</v>
      </c>
      <c r="P11" s="2">
        <f t="shared" ref="P11:P13" si="4">IF(L11=N11,3,0)</f>
        <v>3</v>
      </c>
      <c r="Q11" s="2">
        <f t="shared" ref="Q11:Q13" si="5">IF(M11=O11,3,0)</f>
        <v>3</v>
      </c>
      <c r="R11" s="2">
        <f t="shared" ref="R11:R13" si="6">SUM(P11:Q11)</f>
        <v>6</v>
      </c>
      <c r="S11" s="2">
        <f>'Hiệu xuất HPV ĐT'!$T$16</f>
        <v>12</v>
      </c>
      <c r="T11" s="2">
        <f>ROUNDUP('Hiệu xuất HPV ĐT'!$T$18,2)</f>
        <v>0</v>
      </c>
      <c r="U11" s="2" t="str">
        <f>VLOOKUP(D11,'Hiệu xuất HPV ĐT'!B:AP,19,0)</f>
        <v>N/A</v>
      </c>
      <c r="V11" s="2" t="str">
        <f>VLOOKUP(D11,'Hiệu xuất HPV ĐT'!B:AP,28,0)</f>
        <v>N/A</v>
      </c>
      <c r="W11" s="58" t="s">
        <v>129</v>
      </c>
      <c r="X11" s="2" t="s">
        <v>29</v>
      </c>
      <c r="Y11" s="2" t="s">
        <v>130</v>
      </c>
      <c r="Z11" s="2" t="s">
        <v>102</v>
      </c>
      <c r="AA11" s="2" t="s">
        <v>131</v>
      </c>
      <c r="AB11" s="2" t="s">
        <v>60</v>
      </c>
      <c r="AC11" s="2" t="s">
        <v>34</v>
      </c>
      <c r="AD11" s="53" t="s">
        <v>149</v>
      </c>
      <c r="AE11" s="53" t="s">
        <v>150</v>
      </c>
      <c r="AF11" s="53" t="s">
        <v>146</v>
      </c>
      <c r="AG11" s="2" t="s">
        <v>122</v>
      </c>
      <c r="AH11" s="2">
        <v>8</v>
      </c>
      <c r="AI11" s="2" t="s">
        <v>17</v>
      </c>
      <c r="AJ11" s="11"/>
    </row>
    <row r="12" spans="1:36" s="25" customFormat="1" x14ac:dyDescent="0.25">
      <c r="B12" s="48">
        <v>10</v>
      </c>
      <c r="D12" s="2" t="s">
        <v>155</v>
      </c>
      <c r="E12" s="2" t="s">
        <v>111</v>
      </c>
      <c r="F12" s="13" t="s">
        <v>137</v>
      </c>
      <c r="G12" s="13">
        <v>7</v>
      </c>
      <c r="H12" s="13">
        <v>1</v>
      </c>
      <c r="I12" s="13">
        <v>230701</v>
      </c>
      <c r="J12" s="13" t="s">
        <v>163</v>
      </c>
      <c r="K12" s="25">
        <f t="shared" si="0"/>
        <v>9</v>
      </c>
      <c r="L12" s="51" t="s">
        <v>58</v>
      </c>
      <c r="M12" s="2" t="s">
        <v>57</v>
      </c>
      <c r="N12" s="52" t="s">
        <v>58</v>
      </c>
      <c r="O12" s="52" t="s">
        <v>57</v>
      </c>
      <c r="P12" s="2">
        <f t="shared" si="4"/>
        <v>3</v>
      </c>
      <c r="Q12" s="2">
        <f t="shared" si="5"/>
        <v>3</v>
      </c>
      <c r="R12" s="2">
        <f t="shared" si="6"/>
        <v>6</v>
      </c>
      <c r="S12" s="2">
        <f>'Hiệu xuất HPV ĐT'!$T$16</f>
        <v>12</v>
      </c>
      <c r="T12" s="2">
        <f>ROUNDUP('Hiệu xuất HPV ĐT'!$T$18,2)</f>
        <v>0</v>
      </c>
      <c r="U12" s="2" t="str">
        <f>VLOOKUP(D12,'Hiệu xuất HPV ĐT'!B:AP,19,0)</f>
        <v>N/A</v>
      </c>
      <c r="V12" s="2" t="str">
        <f>VLOOKUP(D12,'Hiệu xuất HPV ĐT'!B:AP,28,0)</f>
        <v>N/A</v>
      </c>
      <c r="W12" s="2" t="s">
        <v>107</v>
      </c>
      <c r="X12" s="25" t="s">
        <v>138</v>
      </c>
      <c r="Y12" s="25" t="s">
        <v>105</v>
      </c>
      <c r="Z12" s="2" t="s">
        <v>139</v>
      </c>
      <c r="AA12" s="25" t="s">
        <v>31</v>
      </c>
      <c r="AB12" s="2" t="s">
        <v>112</v>
      </c>
      <c r="AC12" s="25" t="s">
        <v>157</v>
      </c>
      <c r="AD12" s="53" t="s">
        <v>144</v>
      </c>
      <c r="AE12" s="53" t="s">
        <v>145</v>
      </c>
      <c r="AF12" s="53" t="s">
        <v>152</v>
      </c>
      <c r="AG12" s="25" t="s">
        <v>19</v>
      </c>
      <c r="AH12" s="2" t="s">
        <v>17</v>
      </c>
      <c r="AI12" s="2" t="s">
        <v>17</v>
      </c>
    </row>
    <row r="13" spans="1:36" s="25" customFormat="1" x14ac:dyDescent="0.25">
      <c r="B13" s="48">
        <v>11</v>
      </c>
      <c r="D13" s="2" t="s">
        <v>156</v>
      </c>
      <c r="E13" s="2" t="s">
        <v>123</v>
      </c>
      <c r="F13" s="13" t="s">
        <v>124</v>
      </c>
      <c r="G13" s="13">
        <v>7</v>
      </c>
      <c r="H13" s="13">
        <v>1</v>
      </c>
      <c r="I13" s="13">
        <v>230701</v>
      </c>
      <c r="J13" s="13" t="s">
        <v>163</v>
      </c>
      <c r="K13" s="25">
        <f t="shared" si="0"/>
        <v>9</v>
      </c>
      <c r="L13" s="51" t="s">
        <v>58</v>
      </c>
      <c r="M13" s="2" t="s">
        <v>57</v>
      </c>
      <c r="N13" s="52" t="s">
        <v>58</v>
      </c>
      <c r="O13" s="52" t="s">
        <v>57</v>
      </c>
      <c r="P13" s="2">
        <f t="shared" si="4"/>
        <v>3</v>
      </c>
      <c r="Q13" s="2">
        <f t="shared" si="5"/>
        <v>3</v>
      </c>
      <c r="R13" s="2">
        <f t="shared" si="6"/>
        <v>6</v>
      </c>
      <c r="S13" s="2">
        <f>'Hiệu xuất HPV ĐT'!$T$16</f>
        <v>12</v>
      </c>
      <c r="T13" s="2">
        <f>ROUNDUP('Hiệu xuất HPV ĐT'!$T$18,2)</f>
        <v>0</v>
      </c>
      <c r="U13" s="2" t="str">
        <f>VLOOKUP(D13,'Hiệu xuất HPV ĐT'!B:AP,19,0)</f>
        <v>N/A</v>
      </c>
      <c r="V13" s="2" t="str">
        <f>VLOOKUP(D13,'Hiệu xuất HPV ĐT'!B:AP,28,0)</f>
        <v>N/A</v>
      </c>
      <c r="W13" s="2" t="s">
        <v>143</v>
      </c>
      <c r="X13" s="25" t="s">
        <v>140</v>
      </c>
      <c r="Y13" s="25" t="s">
        <v>141</v>
      </c>
      <c r="Z13" s="2" t="s">
        <v>142</v>
      </c>
      <c r="AA13" s="2" t="s">
        <v>31</v>
      </c>
      <c r="AB13" s="25" t="s">
        <v>141</v>
      </c>
      <c r="AC13" s="25" t="s">
        <v>151</v>
      </c>
      <c r="AD13" s="53"/>
      <c r="AE13" s="53"/>
      <c r="AF13" s="60"/>
      <c r="AG13" s="25" t="s">
        <v>19</v>
      </c>
      <c r="AH13" s="2" t="s">
        <v>17</v>
      </c>
      <c r="AI13" s="2" t="s">
        <v>17</v>
      </c>
    </row>
    <row r="15" spans="1:36" x14ac:dyDescent="0.25">
      <c r="D15" s="61" t="s">
        <v>154</v>
      </c>
    </row>
  </sheetData>
  <phoneticPr fontId="17" type="noConversion"/>
  <dataValidations count="1">
    <dataValidation type="list" allowBlank="1" showInputMessage="1" showErrorMessage="1" sqref="D15" xr:uid="{00000000-0002-0000-1500-000000000000}">
      <formula1>$D$3:$D$13</formula1>
    </dataValidation>
  </dataValidations>
  <hyperlinks>
    <hyperlink ref="W7" r:id="rId1" xr:uid="{00000000-0004-0000-1500-000000000000}"/>
    <hyperlink ref="W11" r:id="rId2" display="TopPURE@MAGA GENOMIC DNA/RNA EXTRACTION KIT_ABT" xr:uid="{C423A69F-89E0-463F-A5A3-C60F071C59E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AP71"/>
  <sheetViews>
    <sheetView workbookViewId="0">
      <selection activeCell="G42" sqref="G42"/>
    </sheetView>
  </sheetViews>
  <sheetFormatPr defaultColWidth="9" defaultRowHeight="15.75" x14ac:dyDescent="0.25"/>
  <cols>
    <col min="1" max="1" width="9.125" style="5" bestFit="1" customWidth="1"/>
    <col min="2" max="2" width="14.125" style="5" bestFit="1" customWidth="1"/>
    <col min="3" max="3" width="16" style="5" customWidth="1"/>
    <col min="4" max="4" width="18.75" style="5" bestFit="1" customWidth="1"/>
    <col min="5" max="5" width="10.625" style="5" bestFit="1" customWidth="1"/>
    <col min="6" max="6" width="4.875" style="5" bestFit="1" customWidth="1"/>
    <col min="7" max="10" width="1.875" style="5" bestFit="1" customWidth="1"/>
    <col min="11" max="14" width="1.875" style="5" customWidth="1"/>
    <col min="15" max="15" width="4.875" style="5" bestFit="1" customWidth="1"/>
    <col min="16" max="16" width="4.25" style="5" bestFit="1" customWidth="1"/>
    <col min="17" max="18" width="11.875" style="5" bestFit="1" customWidth="1"/>
    <col min="19" max="20" width="4.25" style="5" bestFit="1" customWidth="1"/>
    <col min="21" max="24" width="1.875" style="5" customWidth="1"/>
    <col min="25" max="25" width="8.875" style="5" bestFit="1" customWidth="1"/>
    <col min="26" max="27" width="12.625" style="5" bestFit="1" customWidth="1"/>
    <col min="28" max="33" width="8.875" style="5" bestFit="1" customWidth="1"/>
    <col min="34" max="42" width="6.375" style="5" customWidth="1"/>
    <col min="43" max="16384" width="9" style="5"/>
  </cols>
  <sheetData>
    <row r="2" spans="1:42" x14ac:dyDescent="0.25">
      <c r="F2" s="21">
        <v>2021</v>
      </c>
      <c r="G2" s="64">
        <v>2022</v>
      </c>
      <c r="H2" s="65"/>
      <c r="I2" s="65"/>
      <c r="J2" s="66"/>
      <c r="K2" s="64">
        <v>2023</v>
      </c>
      <c r="L2" s="65"/>
      <c r="M2" s="65"/>
      <c r="N2" s="66"/>
      <c r="O2" s="30">
        <v>2024</v>
      </c>
      <c r="P2" s="67" t="s">
        <v>43</v>
      </c>
      <c r="Q2" s="68"/>
      <c r="R2" s="68"/>
      <c r="S2" s="68"/>
      <c r="T2" s="68"/>
      <c r="U2" s="68"/>
      <c r="V2" s="68"/>
      <c r="W2" s="68"/>
      <c r="X2" s="69"/>
      <c r="Y2" s="70" t="s">
        <v>44</v>
      </c>
      <c r="Z2" s="71"/>
      <c r="AA2" s="71"/>
      <c r="AB2" s="71"/>
      <c r="AC2" s="71"/>
      <c r="AD2" s="71"/>
      <c r="AE2" s="71"/>
      <c r="AF2" s="71"/>
      <c r="AG2" s="72"/>
      <c r="AH2" s="73" t="s">
        <v>44</v>
      </c>
      <c r="AI2" s="74"/>
      <c r="AJ2" s="74"/>
      <c r="AK2" s="74"/>
      <c r="AL2" s="74"/>
      <c r="AM2" s="74"/>
      <c r="AN2" s="74"/>
      <c r="AO2" s="74"/>
      <c r="AP2" s="74"/>
    </row>
    <row r="3" spans="1:42" x14ac:dyDescent="0.25">
      <c r="A3" s="7" t="s">
        <v>0</v>
      </c>
      <c r="B3" s="7" t="s">
        <v>2</v>
      </c>
      <c r="C3" s="7" t="s">
        <v>46</v>
      </c>
      <c r="D3" s="8" t="s">
        <v>47</v>
      </c>
      <c r="E3" s="9" t="s">
        <v>50</v>
      </c>
      <c r="F3" s="21">
        <v>4</v>
      </c>
      <c r="G3" s="21">
        <v>1</v>
      </c>
      <c r="H3" s="21">
        <v>2</v>
      </c>
      <c r="I3" s="21">
        <v>3</v>
      </c>
      <c r="J3" s="21">
        <v>4</v>
      </c>
      <c r="K3" s="21">
        <v>1</v>
      </c>
      <c r="L3" s="21">
        <v>2</v>
      </c>
      <c r="M3" s="21">
        <v>3</v>
      </c>
      <c r="N3" s="21">
        <v>4</v>
      </c>
      <c r="O3" s="21">
        <v>1</v>
      </c>
      <c r="P3" s="22">
        <v>1</v>
      </c>
      <c r="Q3" s="22">
        <v>2</v>
      </c>
      <c r="R3" s="22">
        <v>3</v>
      </c>
      <c r="S3" s="22">
        <v>4</v>
      </c>
      <c r="T3" s="22">
        <v>5</v>
      </c>
      <c r="U3" s="22">
        <v>6</v>
      </c>
      <c r="V3" s="22">
        <v>7</v>
      </c>
      <c r="W3" s="22">
        <v>8</v>
      </c>
      <c r="X3" s="22">
        <v>9</v>
      </c>
      <c r="Y3" s="23">
        <v>1</v>
      </c>
      <c r="Z3" s="23">
        <v>2</v>
      </c>
      <c r="AA3" s="23">
        <v>3</v>
      </c>
      <c r="AB3" s="23">
        <v>4</v>
      </c>
      <c r="AC3" s="23">
        <v>5</v>
      </c>
      <c r="AD3" s="23">
        <v>6</v>
      </c>
      <c r="AE3" s="23">
        <v>7</v>
      </c>
      <c r="AF3" s="23">
        <v>8</v>
      </c>
      <c r="AG3" s="23">
        <v>9</v>
      </c>
      <c r="AH3" s="4">
        <v>1</v>
      </c>
      <c r="AI3" s="4">
        <v>2</v>
      </c>
      <c r="AJ3" s="4">
        <v>3</v>
      </c>
      <c r="AK3" s="4">
        <v>4</v>
      </c>
      <c r="AL3" s="4">
        <v>5</v>
      </c>
      <c r="AM3" s="4">
        <v>6</v>
      </c>
      <c r="AN3" s="4">
        <v>7</v>
      </c>
      <c r="AO3" s="4">
        <v>8</v>
      </c>
      <c r="AP3" s="4">
        <v>9</v>
      </c>
    </row>
    <row r="4" spans="1:42" x14ac:dyDescent="0.25">
      <c r="A4" s="1" t="s">
        <v>16</v>
      </c>
      <c r="B4" s="2" t="s">
        <v>71</v>
      </c>
      <c r="C4" s="33" t="s">
        <v>62</v>
      </c>
      <c r="D4" s="34" t="s">
        <v>72</v>
      </c>
      <c r="E4" s="2" t="s">
        <v>67</v>
      </c>
      <c r="F4" s="24">
        <v>6</v>
      </c>
      <c r="G4" s="24">
        <v>6</v>
      </c>
      <c r="H4" s="24">
        <v>6</v>
      </c>
      <c r="I4" s="24">
        <v>6</v>
      </c>
      <c r="J4" s="24">
        <v>6</v>
      </c>
      <c r="K4" s="24">
        <v>6</v>
      </c>
      <c r="L4" s="24"/>
      <c r="M4" s="24"/>
      <c r="N4" s="24"/>
      <c r="O4" s="24"/>
      <c r="P4" s="24">
        <f t="shared" ref="P4:X4" si="0">IF(COUNTA(F4:G4)=2,SUM(F4:G4),"N/A")</f>
        <v>12</v>
      </c>
      <c r="Q4" s="24">
        <f t="shared" si="0"/>
        <v>12</v>
      </c>
      <c r="R4" s="24">
        <f t="shared" si="0"/>
        <v>12</v>
      </c>
      <c r="S4" s="24">
        <f t="shared" si="0"/>
        <v>12</v>
      </c>
      <c r="T4" s="24">
        <f t="shared" si="0"/>
        <v>12</v>
      </c>
      <c r="U4" s="24" t="str">
        <f t="shared" si="0"/>
        <v>N/A</v>
      </c>
      <c r="V4" s="24" t="str">
        <f t="shared" si="0"/>
        <v>N/A</v>
      </c>
      <c r="W4" s="24" t="str">
        <f t="shared" si="0"/>
        <v>N/A</v>
      </c>
      <c r="X4" s="24" t="str">
        <f t="shared" si="0"/>
        <v>N/A</v>
      </c>
      <c r="Y4" s="24">
        <f>IF(P4&lt;&gt;"N/A",IF(P$18&lt;&gt;0,ROUNDUP((P4-P$16)/P$18,2),0),P4)</f>
        <v>0</v>
      </c>
      <c r="Z4" s="24">
        <f t="shared" ref="Z4:AG4" si="1">IF(Q4&lt;&gt;"N/A",IF(Q$18&lt;&gt;0,ROUNDUP((Q4-Q$16)/Q$18,2),0),Q4)</f>
        <v>0.41000000000000003</v>
      </c>
      <c r="AA4" s="24">
        <f t="shared" si="1"/>
        <v>0.65</v>
      </c>
      <c r="AB4" s="24">
        <f t="shared" si="1"/>
        <v>0</v>
      </c>
      <c r="AC4" s="24">
        <f t="shared" si="1"/>
        <v>0</v>
      </c>
      <c r="AD4" s="24" t="str">
        <f t="shared" si="1"/>
        <v>N/A</v>
      </c>
      <c r="AE4" s="24" t="str">
        <f t="shared" si="1"/>
        <v>N/A</v>
      </c>
      <c r="AF4" s="24" t="str">
        <f t="shared" si="1"/>
        <v>N/A</v>
      </c>
      <c r="AG4" s="24" t="str">
        <f t="shared" si="1"/>
        <v>N/A</v>
      </c>
      <c r="AH4" s="24">
        <f>IF(Y4="N/A",#N/A,Y4)</f>
        <v>0</v>
      </c>
      <c r="AI4" s="24">
        <f t="shared" ref="AI4:AP4" si="2">IF(Z4="N/A",#N/A,Z4)</f>
        <v>0.41000000000000003</v>
      </c>
      <c r="AJ4" s="24">
        <f t="shared" si="2"/>
        <v>0.65</v>
      </c>
      <c r="AK4" s="24">
        <f t="shared" si="2"/>
        <v>0</v>
      </c>
      <c r="AL4" s="24">
        <f t="shared" si="2"/>
        <v>0</v>
      </c>
      <c r="AM4" s="24" t="e">
        <f t="shared" si="2"/>
        <v>#N/A</v>
      </c>
      <c r="AN4" s="24" t="e">
        <f t="shared" si="2"/>
        <v>#N/A</v>
      </c>
      <c r="AO4" s="24" t="e">
        <f t="shared" si="2"/>
        <v>#N/A</v>
      </c>
      <c r="AP4" s="24" t="e">
        <f t="shared" si="2"/>
        <v>#N/A</v>
      </c>
    </row>
    <row r="5" spans="1:42" x14ac:dyDescent="0.25">
      <c r="A5" s="1" t="s">
        <v>18</v>
      </c>
      <c r="B5" s="2" t="s">
        <v>73</v>
      </c>
      <c r="C5" s="33" t="s">
        <v>35</v>
      </c>
      <c r="D5" s="34" t="s">
        <v>74</v>
      </c>
      <c r="E5" s="2" t="s">
        <v>76</v>
      </c>
      <c r="F5" s="24">
        <v>6</v>
      </c>
      <c r="G5" s="24">
        <v>6</v>
      </c>
      <c r="H5" s="24">
        <v>6</v>
      </c>
      <c r="I5" s="24">
        <v>6</v>
      </c>
      <c r="J5" s="24">
        <v>6</v>
      </c>
      <c r="K5" s="24">
        <v>6</v>
      </c>
      <c r="L5" s="24"/>
      <c r="M5" s="24"/>
      <c r="N5" s="24"/>
      <c r="O5" s="24"/>
      <c r="P5" s="24">
        <f t="shared" ref="P5:P14" si="3">IF(COUNTA(F5:G5)=2,SUM(F5:G5),"N/A")</f>
        <v>12</v>
      </c>
      <c r="Q5" s="24">
        <f t="shared" ref="Q5:Q14" si="4">IF(COUNTA(G5:H5)=2,SUM(G5:H5),"N/A")</f>
        <v>12</v>
      </c>
      <c r="R5" s="24">
        <f t="shared" ref="R5:R14" si="5">IF(COUNTA(H5:I5)=2,SUM(H5:I5),"N/A")</f>
        <v>12</v>
      </c>
      <c r="S5" s="24">
        <f t="shared" ref="S5:S14" si="6">IF(COUNTA(I5:J5)=2,SUM(I5:J5),"N/A")</f>
        <v>12</v>
      </c>
      <c r="T5" s="24">
        <f t="shared" ref="T5:T14" si="7">IF(COUNTA(J5:K5)=2,SUM(J5:K5),"N/A")</f>
        <v>12</v>
      </c>
      <c r="U5" s="24" t="str">
        <f t="shared" ref="U5:U14" si="8">IF(COUNTA(K5:L5)=2,SUM(K5:L5),"N/A")</f>
        <v>N/A</v>
      </c>
      <c r="V5" s="24" t="str">
        <f t="shared" ref="V5:V14" si="9">IF(COUNTA(L5:M5)=2,SUM(L5:M5),"N/A")</f>
        <v>N/A</v>
      </c>
      <c r="W5" s="24" t="str">
        <f t="shared" ref="W5:W14" si="10">IF(COUNTA(M5:N5)=2,SUM(M5:N5),"N/A")</f>
        <v>N/A</v>
      </c>
      <c r="X5" s="24" t="str">
        <f t="shared" ref="X5:X14" si="11">IF(COUNTA(N5:O5)=2,SUM(N5:O5),"N/A")</f>
        <v>N/A</v>
      </c>
      <c r="Y5" s="24">
        <f t="shared" ref="Y5:Y14" si="12">IF(P5&lt;&gt;"N/A",IF(P$18&lt;&gt;0,ROUNDUP((P5-P$16)/P$18,2),0),P5)</f>
        <v>0</v>
      </c>
      <c r="Z5" s="24">
        <f t="shared" ref="Z5:Z14" si="13">IF(Q5&lt;&gt;"N/A",IF(Q$18&lt;&gt;0,ROUNDUP((Q5-Q$16)/Q$18,2),0),Q5)</f>
        <v>0.41000000000000003</v>
      </c>
      <c r="AA5" s="24">
        <f t="shared" ref="AA5:AA14" si="14">IF(R5&lt;&gt;"N/A",IF(R$18&lt;&gt;0,ROUNDUP((R5-R$16)/R$18,2),0),R5)</f>
        <v>0.65</v>
      </c>
      <c r="AB5" s="24">
        <f t="shared" ref="AB5:AB14" si="15">IF(S5&lt;&gt;"N/A",IF(S$18&lt;&gt;0,ROUNDUP((S5-S$16)/S$18,2),0),S5)</f>
        <v>0</v>
      </c>
      <c r="AC5" s="24">
        <f t="shared" ref="AC5:AC14" si="16">IF(T5&lt;&gt;"N/A",IF(T$18&lt;&gt;0,ROUNDUP((T5-T$16)/T$18,2),0),T5)</f>
        <v>0</v>
      </c>
      <c r="AD5" s="24" t="str">
        <f t="shared" ref="AD5:AD14" si="17">IF(U5&lt;&gt;"N/A",IF(U$18&lt;&gt;0,ROUNDUP((U5-U$16)/U$18,2),0),U5)</f>
        <v>N/A</v>
      </c>
      <c r="AE5" s="24" t="str">
        <f t="shared" ref="AE5:AE14" si="18">IF(V5&lt;&gt;"N/A",IF(V$18&lt;&gt;0,ROUNDUP((V5-V$16)/V$18,2),0),V5)</f>
        <v>N/A</v>
      </c>
      <c r="AF5" s="24" t="str">
        <f t="shared" ref="AF5:AF14" si="19">IF(W5&lt;&gt;"N/A",IF(W$18&lt;&gt;0,ROUNDUP((W5-W$16)/W$18,2),0),W5)</f>
        <v>N/A</v>
      </c>
      <c r="AG5" s="24" t="str">
        <f t="shared" ref="AG5:AG14" si="20">IF(X5&lt;&gt;"N/A",IF(X$18&lt;&gt;0,ROUNDUP((X5-X$16)/X$18,2),0),X5)</f>
        <v>N/A</v>
      </c>
      <c r="AH5" s="24">
        <f t="shared" ref="AH5:AH14" si="21">IF(Y5="N/A",#N/A,Y5)</f>
        <v>0</v>
      </c>
      <c r="AI5" s="24">
        <f t="shared" ref="AI5:AI14" si="22">IF(Z5="N/A",#N/A,Z5)</f>
        <v>0.41000000000000003</v>
      </c>
      <c r="AJ5" s="24">
        <f t="shared" ref="AJ5:AJ14" si="23">IF(AA5="N/A",#N/A,AA5)</f>
        <v>0.65</v>
      </c>
      <c r="AK5" s="24">
        <f t="shared" ref="AK5:AK14" si="24">IF(AB5="N/A",#N/A,AB5)</f>
        <v>0</v>
      </c>
      <c r="AL5" s="24">
        <f t="shared" ref="AL5:AL14" si="25">IF(AC5="N/A",#N/A,AC5)</f>
        <v>0</v>
      </c>
      <c r="AM5" s="24" t="e">
        <f t="shared" ref="AM5:AM14" si="26">IF(AD5="N/A",#N/A,AD5)</f>
        <v>#N/A</v>
      </c>
      <c r="AN5" s="24" t="e">
        <f t="shared" ref="AN5:AN14" si="27">IF(AE5="N/A",#N/A,AE5)</f>
        <v>#N/A</v>
      </c>
      <c r="AO5" s="24" t="e">
        <f t="shared" ref="AO5:AO14" si="28">IF(AF5="N/A",#N/A,AF5)</f>
        <v>#N/A</v>
      </c>
      <c r="AP5" s="24" t="e">
        <f t="shared" ref="AP5:AP14" si="29">IF(AG5="N/A",#N/A,AG5)</f>
        <v>#N/A</v>
      </c>
    </row>
    <row r="6" spans="1:42" s="18" customFormat="1" x14ac:dyDescent="0.25">
      <c r="A6" s="15" t="s">
        <v>32</v>
      </c>
      <c r="B6" s="17" t="s">
        <v>78</v>
      </c>
      <c r="C6" s="17" t="s">
        <v>79</v>
      </c>
      <c r="D6" s="14" t="s">
        <v>80</v>
      </c>
      <c r="E6" s="35" t="s">
        <v>83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/>
      <c r="L6" s="4"/>
      <c r="M6" s="4"/>
      <c r="N6" s="4"/>
      <c r="O6" s="4"/>
      <c r="P6" s="24">
        <f t="shared" si="3"/>
        <v>12</v>
      </c>
      <c r="Q6" s="24">
        <f t="shared" si="4"/>
        <v>12</v>
      </c>
      <c r="R6" s="24">
        <f t="shared" si="5"/>
        <v>12</v>
      </c>
      <c r="S6" s="24">
        <f t="shared" si="6"/>
        <v>12</v>
      </c>
      <c r="T6" s="24" t="str">
        <f t="shared" si="7"/>
        <v>N/A</v>
      </c>
      <c r="U6" s="24" t="str">
        <f t="shared" si="8"/>
        <v>N/A</v>
      </c>
      <c r="V6" s="24" t="str">
        <f t="shared" si="9"/>
        <v>N/A</v>
      </c>
      <c r="W6" s="24" t="str">
        <f t="shared" si="10"/>
        <v>N/A</v>
      </c>
      <c r="X6" s="24" t="str">
        <f t="shared" si="11"/>
        <v>N/A</v>
      </c>
      <c r="Y6" s="24">
        <f t="shared" si="12"/>
        <v>0</v>
      </c>
      <c r="Z6" s="24">
        <f t="shared" si="13"/>
        <v>0.41000000000000003</v>
      </c>
      <c r="AA6" s="24">
        <f t="shared" si="14"/>
        <v>0.65</v>
      </c>
      <c r="AB6" s="24">
        <f t="shared" si="15"/>
        <v>0</v>
      </c>
      <c r="AC6" s="24" t="str">
        <f t="shared" si="16"/>
        <v>N/A</v>
      </c>
      <c r="AD6" s="24" t="str">
        <f t="shared" si="17"/>
        <v>N/A</v>
      </c>
      <c r="AE6" s="24" t="str">
        <f t="shared" si="18"/>
        <v>N/A</v>
      </c>
      <c r="AF6" s="24" t="str">
        <f t="shared" si="19"/>
        <v>N/A</v>
      </c>
      <c r="AG6" s="24" t="str">
        <f t="shared" si="20"/>
        <v>N/A</v>
      </c>
      <c r="AH6" s="24">
        <f t="shared" si="21"/>
        <v>0</v>
      </c>
      <c r="AI6" s="24">
        <f t="shared" si="22"/>
        <v>0.41000000000000003</v>
      </c>
      <c r="AJ6" s="24">
        <f t="shared" si="23"/>
        <v>0.65</v>
      </c>
      <c r="AK6" s="24">
        <f t="shared" si="24"/>
        <v>0</v>
      </c>
      <c r="AL6" s="24" t="e">
        <f t="shared" si="25"/>
        <v>#N/A</v>
      </c>
      <c r="AM6" s="24" t="e">
        <f t="shared" si="26"/>
        <v>#N/A</v>
      </c>
      <c r="AN6" s="24" t="e">
        <f t="shared" si="27"/>
        <v>#N/A</v>
      </c>
      <c r="AO6" s="24" t="e">
        <f t="shared" si="28"/>
        <v>#N/A</v>
      </c>
      <c r="AP6" s="24" t="e">
        <f t="shared" si="29"/>
        <v>#N/A</v>
      </c>
    </row>
    <row r="7" spans="1:42" x14ac:dyDescent="0.25">
      <c r="A7" s="1" t="s">
        <v>24</v>
      </c>
      <c r="B7" s="2" t="s">
        <v>154</v>
      </c>
      <c r="C7" s="2" t="s">
        <v>132</v>
      </c>
      <c r="D7" s="13" t="s">
        <v>133</v>
      </c>
      <c r="E7" s="25" t="s">
        <v>83</v>
      </c>
      <c r="F7" s="24"/>
      <c r="G7" s="24"/>
      <c r="H7" s="24"/>
      <c r="I7" s="24"/>
      <c r="J7" s="24"/>
      <c r="K7" s="24">
        <v>6</v>
      </c>
      <c r="L7" s="24"/>
      <c r="M7" s="24"/>
      <c r="N7" s="24"/>
      <c r="O7" s="24"/>
      <c r="P7" s="24" t="str">
        <f t="shared" si="3"/>
        <v>N/A</v>
      </c>
      <c r="Q7" s="24" t="str">
        <f t="shared" si="4"/>
        <v>N/A</v>
      </c>
      <c r="R7" s="24" t="str">
        <f t="shared" si="5"/>
        <v>N/A</v>
      </c>
      <c r="S7" s="24" t="str">
        <f t="shared" si="6"/>
        <v>N/A</v>
      </c>
      <c r="T7" s="24" t="str">
        <f t="shared" si="7"/>
        <v>N/A</v>
      </c>
      <c r="U7" s="24" t="str">
        <f t="shared" si="8"/>
        <v>N/A</v>
      </c>
      <c r="V7" s="24" t="str">
        <f t="shared" si="9"/>
        <v>N/A</v>
      </c>
      <c r="W7" s="24" t="str">
        <f t="shared" si="10"/>
        <v>N/A</v>
      </c>
      <c r="X7" s="24" t="str">
        <f t="shared" si="11"/>
        <v>N/A</v>
      </c>
      <c r="Y7" s="24" t="str">
        <f t="shared" si="12"/>
        <v>N/A</v>
      </c>
      <c r="Z7" s="24" t="str">
        <f t="shared" si="13"/>
        <v>N/A</v>
      </c>
      <c r="AA7" s="24" t="str">
        <f t="shared" si="14"/>
        <v>N/A</v>
      </c>
      <c r="AB7" s="24" t="str">
        <f t="shared" si="15"/>
        <v>N/A</v>
      </c>
      <c r="AC7" s="24" t="str">
        <f t="shared" si="16"/>
        <v>N/A</v>
      </c>
      <c r="AD7" s="24" t="str">
        <f t="shared" si="17"/>
        <v>N/A</v>
      </c>
      <c r="AE7" s="24" t="str">
        <f t="shared" si="18"/>
        <v>N/A</v>
      </c>
      <c r="AF7" s="24" t="str">
        <f t="shared" si="19"/>
        <v>N/A</v>
      </c>
      <c r="AG7" s="24" t="str">
        <f t="shared" si="20"/>
        <v>N/A</v>
      </c>
      <c r="AH7" s="24" t="e">
        <f t="shared" si="21"/>
        <v>#N/A</v>
      </c>
      <c r="AI7" s="24" t="e">
        <f t="shared" si="22"/>
        <v>#N/A</v>
      </c>
      <c r="AJ7" s="24" t="e">
        <f t="shared" si="23"/>
        <v>#N/A</v>
      </c>
      <c r="AK7" s="24" t="e">
        <f t="shared" si="24"/>
        <v>#N/A</v>
      </c>
      <c r="AL7" s="24" t="e">
        <f t="shared" si="25"/>
        <v>#N/A</v>
      </c>
      <c r="AM7" s="24" t="e">
        <f t="shared" si="26"/>
        <v>#N/A</v>
      </c>
      <c r="AN7" s="24" t="e">
        <f t="shared" si="27"/>
        <v>#N/A</v>
      </c>
      <c r="AO7" s="24" t="e">
        <f t="shared" si="28"/>
        <v>#N/A</v>
      </c>
      <c r="AP7" s="24" t="e">
        <f t="shared" si="29"/>
        <v>#N/A</v>
      </c>
    </row>
    <row r="8" spans="1:42" x14ac:dyDescent="0.25">
      <c r="A8" s="1" t="s">
        <v>20</v>
      </c>
      <c r="B8" s="2" t="s">
        <v>84</v>
      </c>
      <c r="C8" s="2" t="s">
        <v>37</v>
      </c>
      <c r="D8" s="13" t="s">
        <v>38</v>
      </c>
      <c r="E8" s="2" t="s">
        <v>39</v>
      </c>
      <c r="F8" s="24">
        <v>6</v>
      </c>
      <c r="G8" s="24">
        <v>6</v>
      </c>
      <c r="H8" s="24">
        <v>6</v>
      </c>
      <c r="I8" s="24">
        <v>6</v>
      </c>
      <c r="J8" s="24">
        <v>6</v>
      </c>
      <c r="K8" s="24">
        <v>6</v>
      </c>
      <c r="L8" s="24"/>
      <c r="M8" s="24"/>
      <c r="N8" s="24"/>
      <c r="O8" s="24"/>
      <c r="P8" s="24">
        <f t="shared" si="3"/>
        <v>12</v>
      </c>
      <c r="Q8" s="24">
        <f t="shared" si="4"/>
        <v>12</v>
      </c>
      <c r="R8" s="24">
        <f t="shared" si="5"/>
        <v>12</v>
      </c>
      <c r="S8" s="24">
        <f t="shared" si="6"/>
        <v>12</v>
      </c>
      <c r="T8" s="24">
        <f t="shared" si="7"/>
        <v>12</v>
      </c>
      <c r="U8" s="24" t="str">
        <f t="shared" si="8"/>
        <v>N/A</v>
      </c>
      <c r="V8" s="24" t="str">
        <f t="shared" si="9"/>
        <v>N/A</v>
      </c>
      <c r="W8" s="24" t="str">
        <f t="shared" si="10"/>
        <v>N/A</v>
      </c>
      <c r="X8" s="24" t="str">
        <f t="shared" si="11"/>
        <v>N/A</v>
      </c>
      <c r="Y8" s="24">
        <f t="shared" si="12"/>
        <v>0</v>
      </c>
      <c r="Z8" s="24">
        <f t="shared" si="13"/>
        <v>0.41000000000000003</v>
      </c>
      <c r="AA8" s="24">
        <f t="shared" si="14"/>
        <v>0.65</v>
      </c>
      <c r="AB8" s="24">
        <f t="shared" si="15"/>
        <v>0</v>
      </c>
      <c r="AC8" s="24">
        <f t="shared" si="16"/>
        <v>0</v>
      </c>
      <c r="AD8" s="24" t="str">
        <f t="shared" si="17"/>
        <v>N/A</v>
      </c>
      <c r="AE8" s="24" t="str">
        <f t="shared" si="18"/>
        <v>N/A</v>
      </c>
      <c r="AF8" s="24" t="str">
        <f t="shared" si="19"/>
        <v>N/A</v>
      </c>
      <c r="AG8" s="24" t="str">
        <f t="shared" si="20"/>
        <v>N/A</v>
      </c>
      <c r="AH8" s="24">
        <f t="shared" si="21"/>
        <v>0</v>
      </c>
      <c r="AI8" s="24">
        <f t="shared" si="22"/>
        <v>0.41000000000000003</v>
      </c>
      <c r="AJ8" s="24">
        <f t="shared" si="23"/>
        <v>0.65</v>
      </c>
      <c r="AK8" s="24">
        <f t="shared" si="24"/>
        <v>0</v>
      </c>
      <c r="AL8" s="24">
        <f t="shared" si="25"/>
        <v>0</v>
      </c>
      <c r="AM8" s="24" t="e">
        <f t="shared" si="26"/>
        <v>#N/A</v>
      </c>
      <c r="AN8" s="24" t="e">
        <f t="shared" si="27"/>
        <v>#N/A</v>
      </c>
      <c r="AO8" s="24" t="e">
        <f t="shared" si="28"/>
        <v>#N/A</v>
      </c>
      <c r="AP8" s="24" t="e">
        <f t="shared" si="29"/>
        <v>#N/A</v>
      </c>
    </row>
    <row r="9" spans="1:42" x14ac:dyDescent="0.25">
      <c r="A9" s="1" t="s">
        <v>21</v>
      </c>
      <c r="B9" s="2" t="s">
        <v>109</v>
      </c>
      <c r="C9" s="36" t="s">
        <v>90</v>
      </c>
      <c r="D9" s="37" t="s">
        <v>91</v>
      </c>
      <c r="E9" s="24" t="s">
        <v>94</v>
      </c>
      <c r="F9" s="24"/>
      <c r="G9" s="24">
        <v>6</v>
      </c>
      <c r="H9" s="24">
        <v>3</v>
      </c>
      <c r="I9" s="24">
        <v>6</v>
      </c>
      <c r="J9" s="24">
        <v>6</v>
      </c>
      <c r="K9" s="24">
        <v>6</v>
      </c>
      <c r="L9" s="24"/>
      <c r="M9" s="24"/>
      <c r="N9" s="24"/>
      <c r="O9" s="24"/>
      <c r="P9" s="24" t="str">
        <f t="shared" si="3"/>
        <v>N/A</v>
      </c>
      <c r="Q9" s="24">
        <f t="shared" si="4"/>
        <v>9</v>
      </c>
      <c r="R9" s="24">
        <f t="shared" si="5"/>
        <v>9</v>
      </c>
      <c r="S9" s="24">
        <f t="shared" si="6"/>
        <v>12</v>
      </c>
      <c r="T9" s="24">
        <f t="shared" si="7"/>
        <v>12</v>
      </c>
      <c r="U9" s="24" t="str">
        <f t="shared" si="8"/>
        <v>N/A</v>
      </c>
      <c r="V9" s="24" t="str">
        <f t="shared" si="9"/>
        <v>N/A</v>
      </c>
      <c r="W9" s="24" t="str">
        <f t="shared" si="10"/>
        <v>N/A</v>
      </c>
      <c r="X9" s="24" t="str">
        <f t="shared" si="11"/>
        <v>N/A</v>
      </c>
      <c r="Y9" s="24" t="str">
        <f t="shared" si="12"/>
        <v>N/A</v>
      </c>
      <c r="Z9" s="24">
        <f t="shared" si="13"/>
        <v>-2.0499999999999998</v>
      </c>
      <c r="AA9" s="24">
        <f t="shared" si="14"/>
        <v>-1.3</v>
      </c>
      <c r="AB9" s="24">
        <f t="shared" si="15"/>
        <v>0</v>
      </c>
      <c r="AC9" s="24">
        <f t="shared" si="16"/>
        <v>0</v>
      </c>
      <c r="AD9" s="24" t="str">
        <f t="shared" si="17"/>
        <v>N/A</v>
      </c>
      <c r="AE9" s="24" t="str">
        <f t="shared" si="18"/>
        <v>N/A</v>
      </c>
      <c r="AF9" s="24" t="str">
        <f t="shared" si="19"/>
        <v>N/A</v>
      </c>
      <c r="AG9" s="24" t="str">
        <f t="shared" si="20"/>
        <v>N/A</v>
      </c>
      <c r="AH9" s="24" t="e">
        <f t="shared" si="21"/>
        <v>#N/A</v>
      </c>
      <c r="AI9" s="24">
        <f t="shared" si="22"/>
        <v>-2.0499999999999998</v>
      </c>
      <c r="AJ9" s="24">
        <f t="shared" si="23"/>
        <v>-1.3</v>
      </c>
      <c r="AK9" s="24">
        <f t="shared" si="24"/>
        <v>0</v>
      </c>
      <c r="AL9" s="24">
        <f t="shared" si="25"/>
        <v>0</v>
      </c>
      <c r="AM9" s="24" t="e">
        <f t="shared" si="26"/>
        <v>#N/A</v>
      </c>
      <c r="AN9" s="24" t="e">
        <f t="shared" si="27"/>
        <v>#N/A</v>
      </c>
      <c r="AO9" s="24" t="e">
        <f t="shared" si="28"/>
        <v>#N/A</v>
      </c>
      <c r="AP9" s="24" t="e">
        <f t="shared" si="29"/>
        <v>#N/A</v>
      </c>
    </row>
    <row r="10" spans="1:42" x14ac:dyDescent="0.25">
      <c r="A10" s="1" t="s">
        <v>25</v>
      </c>
      <c r="B10" s="2" t="s">
        <v>110</v>
      </c>
      <c r="C10" s="36" t="s">
        <v>90</v>
      </c>
      <c r="D10" s="37" t="s">
        <v>91</v>
      </c>
      <c r="E10" s="24" t="s">
        <v>94</v>
      </c>
      <c r="F10" s="24"/>
      <c r="G10" s="24"/>
      <c r="H10" s="24">
        <v>3</v>
      </c>
      <c r="I10" s="24">
        <v>6</v>
      </c>
      <c r="J10" s="24"/>
      <c r="K10" s="24">
        <v>6</v>
      </c>
      <c r="L10" s="24"/>
      <c r="M10" s="24"/>
      <c r="N10" s="24"/>
      <c r="O10" s="24"/>
      <c r="P10" s="24" t="str">
        <f t="shared" si="3"/>
        <v>N/A</v>
      </c>
      <c r="Q10" s="24" t="str">
        <f t="shared" si="4"/>
        <v>N/A</v>
      </c>
      <c r="R10" s="24">
        <f t="shared" si="5"/>
        <v>9</v>
      </c>
      <c r="S10" s="24" t="str">
        <f t="shared" si="6"/>
        <v>N/A</v>
      </c>
      <c r="T10" s="24" t="str">
        <f t="shared" si="7"/>
        <v>N/A</v>
      </c>
      <c r="U10" s="24" t="str">
        <f t="shared" si="8"/>
        <v>N/A</v>
      </c>
      <c r="V10" s="24" t="str">
        <f t="shared" si="9"/>
        <v>N/A</v>
      </c>
      <c r="W10" s="24" t="str">
        <f t="shared" si="10"/>
        <v>N/A</v>
      </c>
      <c r="X10" s="24" t="str">
        <f t="shared" si="11"/>
        <v>N/A</v>
      </c>
      <c r="Y10" s="24" t="str">
        <f t="shared" si="12"/>
        <v>N/A</v>
      </c>
      <c r="Z10" s="24" t="str">
        <f t="shared" si="13"/>
        <v>N/A</v>
      </c>
      <c r="AA10" s="24">
        <f t="shared" si="14"/>
        <v>-1.3</v>
      </c>
      <c r="AB10" s="24" t="str">
        <f t="shared" si="15"/>
        <v>N/A</v>
      </c>
      <c r="AC10" s="24" t="str">
        <f t="shared" si="16"/>
        <v>N/A</v>
      </c>
      <c r="AD10" s="24" t="str">
        <f t="shared" si="17"/>
        <v>N/A</v>
      </c>
      <c r="AE10" s="24" t="str">
        <f t="shared" si="18"/>
        <v>N/A</v>
      </c>
      <c r="AF10" s="24" t="str">
        <f t="shared" si="19"/>
        <v>N/A</v>
      </c>
      <c r="AG10" s="24" t="str">
        <f t="shared" si="20"/>
        <v>N/A</v>
      </c>
      <c r="AH10" s="24" t="e">
        <f t="shared" si="21"/>
        <v>#N/A</v>
      </c>
      <c r="AI10" s="24" t="e">
        <f t="shared" si="22"/>
        <v>#N/A</v>
      </c>
      <c r="AJ10" s="24">
        <f t="shared" si="23"/>
        <v>-1.3</v>
      </c>
      <c r="AK10" s="24" t="e">
        <f t="shared" si="24"/>
        <v>#N/A</v>
      </c>
      <c r="AL10" s="24" t="e">
        <f t="shared" si="25"/>
        <v>#N/A</v>
      </c>
      <c r="AM10" s="24" t="e">
        <f t="shared" si="26"/>
        <v>#N/A</v>
      </c>
      <c r="AN10" s="24" t="e">
        <f t="shared" si="27"/>
        <v>#N/A</v>
      </c>
      <c r="AO10" s="24" t="e">
        <f t="shared" si="28"/>
        <v>#N/A</v>
      </c>
      <c r="AP10" s="24" t="e">
        <f t="shared" si="29"/>
        <v>#N/A</v>
      </c>
    </row>
    <row r="11" spans="1:42" s="18" customFormat="1" x14ac:dyDescent="0.25">
      <c r="A11" s="15" t="s">
        <v>23</v>
      </c>
      <c r="B11" s="17" t="s">
        <v>95</v>
      </c>
      <c r="C11" s="19" t="s">
        <v>96</v>
      </c>
      <c r="D11" s="38" t="s">
        <v>97</v>
      </c>
      <c r="E11" s="4" t="s">
        <v>34</v>
      </c>
      <c r="F11" s="4"/>
      <c r="G11" s="4">
        <v>6</v>
      </c>
      <c r="H11" s="4">
        <v>6</v>
      </c>
      <c r="I11" s="4"/>
      <c r="J11" s="4"/>
      <c r="K11" s="4"/>
      <c r="L11" s="4"/>
      <c r="M11" s="4"/>
      <c r="N11" s="4"/>
      <c r="O11" s="4"/>
      <c r="P11" s="24" t="str">
        <f t="shared" si="3"/>
        <v>N/A</v>
      </c>
      <c r="Q11" s="24">
        <f t="shared" si="4"/>
        <v>12</v>
      </c>
      <c r="R11" s="24" t="str">
        <f t="shared" si="5"/>
        <v>N/A</v>
      </c>
      <c r="S11" s="24" t="str">
        <f t="shared" si="6"/>
        <v>N/A</v>
      </c>
      <c r="T11" s="24" t="str">
        <f t="shared" si="7"/>
        <v>N/A</v>
      </c>
      <c r="U11" s="24" t="str">
        <f t="shared" si="8"/>
        <v>N/A</v>
      </c>
      <c r="V11" s="24" t="str">
        <f t="shared" si="9"/>
        <v>N/A</v>
      </c>
      <c r="W11" s="24" t="str">
        <f t="shared" si="10"/>
        <v>N/A</v>
      </c>
      <c r="X11" s="24" t="str">
        <f t="shared" si="11"/>
        <v>N/A</v>
      </c>
      <c r="Y11" s="24" t="str">
        <f t="shared" si="12"/>
        <v>N/A</v>
      </c>
      <c r="Z11" s="24">
        <f t="shared" si="13"/>
        <v>0.41000000000000003</v>
      </c>
      <c r="AA11" s="24" t="str">
        <f t="shared" si="14"/>
        <v>N/A</v>
      </c>
      <c r="AB11" s="24" t="str">
        <f t="shared" si="15"/>
        <v>N/A</v>
      </c>
      <c r="AC11" s="24" t="str">
        <f t="shared" si="16"/>
        <v>N/A</v>
      </c>
      <c r="AD11" s="24" t="str">
        <f t="shared" si="17"/>
        <v>N/A</v>
      </c>
      <c r="AE11" s="24" t="str">
        <f t="shared" si="18"/>
        <v>N/A</v>
      </c>
      <c r="AF11" s="24" t="str">
        <f t="shared" si="19"/>
        <v>N/A</v>
      </c>
      <c r="AG11" s="24" t="str">
        <f t="shared" si="20"/>
        <v>N/A</v>
      </c>
      <c r="AH11" s="24" t="e">
        <f t="shared" si="21"/>
        <v>#N/A</v>
      </c>
      <c r="AI11" s="24">
        <f t="shared" si="22"/>
        <v>0.41000000000000003</v>
      </c>
      <c r="AJ11" s="24" t="e">
        <f t="shared" si="23"/>
        <v>#N/A</v>
      </c>
      <c r="AK11" s="24" t="e">
        <f t="shared" si="24"/>
        <v>#N/A</v>
      </c>
      <c r="AL11" s="24" t="e">
        <f t="shared" si="25"/>
        <v>#N/A</v>
      </c>
      <c r="AM11" s="24" t="e">
        <f t="shared" si="26"/>
        <v>#N/A</v>
      </c>
      <c r="AN11" s="24" t="e">
        <f t="shared" si="27"/>
        <v>#N/A</v>
      </c>
      <c r="AO11" s="24" t="e">
        <f t="shared" si="28"/>
        <v>#N/A</v>
      </c>
      <c r="AP11" s="24" t="e">
        <f t="shared" si="29"/>
        <v>#N/A</v>
      </c>
    </row>
    <row r="12" spans="1:42" x14ac:dyDescent="0.25">
      <c r="A12" s="1" t="s">
        <v>26</v>
      </c>
      <c r="B12" s="2" t="s">
        <v>153</v>
      </c>
      <c r="C12" s="2" t="s">
        <v>41</v>
      </c>
      <c r="D12" s="13" t="s">
        <v>59</v>
      </c>
      <c r="E12" s="2" t="s">
        <v>61</v>
      </c>
      <c r="F12" s="24"/>
      <c r="G12" s="24"/>
      <c r="H12" s="24"/>
      <c r="I12" s="24"/>
      <c r="J12" s="24"/>
      <c r="K12" s="24">
        <v>6</v>
      </c>
      <c r="L12" s="24"/>
      <c r="M12" s="24"/>
      <c r="N12" s="24"/>
      <c r="O12" s="24"/>
      <c r="P12" s="24" t="str">
        <f t="shared" si="3"/>
        <v>N/A</v>
      </c>
      <c r="Q12" s="24" t="str">
        <f t="shared" si="4"/>
        <v>N/A</v>
      </c>
      <c r="R12" s="24" t="str">
        <f t="shared" si="5"/>
        <v>N/A</v>
      </c>
      <c r="S12" s="24" t="str">
        <f t="shared" si="6"/>
        <v>N/A</v>
      </c>
      <c r="T12" s="24" t="str">
        <f t="shared" si="7"/>
        <v>N/A</v>
      </c>
      <c r="U12" s="24" t="str">
        <f t="shared" si="8"/>
        <v>N/A</v>
      </c>
      <c r="V12" s="24" t="str">
        <f t="shared" si="9"/>
        <v>N/A</v>
      </c>
      <c r="W12" s="24" t="str">
        <f t="shared" si="10"/>
        <v>N/A</v>
      </c>
      <c r="X12" s="24" t="str">
        <f t="shared" si="11"/>
        <v>N/A</v>
      </c>
      <c r="Y12" s="24" t="str">
        <f t="shared" si="12"/>
        <v>N/A</v>
      </c>
      <c r="Z12" s="24" t="str">
        <f t="shared" si="13"/>
        <v>N/A</v>
      </c>
      <c r="AA12" s="24" t="str">
        <f t="shared" si="14"/>
        <v>N/A</v>
      </c>
      <c r="AB12" s="24" t="str">
        <f t="shared" si="15"/>
        <v>N/A</v>
      </c>
      <c r="AC12" s="24" t="str">
        <f t="shared" si="16"/>
        <v>N/A</v>
      </c>
      <c r="AD12" s="24" t="str">
        <f t="shared" si="17"/>
        <v>N/A</v>
      </c>
      <c r="AE12" s="24" t="str">
        <f t="shared" si="18"/>
        <v>N/A</v>
      </c>
      <c r="AF12" s="24" t="str">
        <f t="shared" si="19"/>
        <v>N/A</v>
      </c>
      <c r="AG12" s="24" t="str">
        <f t="shared" si="20"/>
        <v>N/A</v>
      </c>
      <c r="AH12" s="24" t="e">
        <f t="shared" si="21"/>
        <v>#N/A</v>
      </c>
      <c r="AI12" s="24" t="e">
        <f t="shared" si="22"/>
        <v>#N/A</v>
      </c>
      <c r="AJ12" s="24" t="e">
        <f t="shared" si="23"/>
        <v>#N/A</v>
      </c>
      <c r="AK12" s="24" t="e">
        <f t="shared" si="24"/>
        <v>#N/A</v>
      </c>
      <c r="AL12" s="24" t="e">
        <f t="shared" si="25"/>
        <v>#N/A</v>
      </c>
      <c r="AM12" s="24" t="e">
        <f t="shared" si="26"/>
        <v>#N/A</v>
      </c>
      <c r="AN12" s="24" t="e">
        <f t="shared" si="27"/>
        <v>#N/A</v>
      </c>
      <c r="AO12" s="24" t="e">
        <f t="shared" si="28"/>
        <v>#N/A</v>
      </c>
      <c r="AP12" s="24" t="e">
        <f t="shared" si="29"/>
        <v>#N/A</v>
      </c>
    </row>
    <row r="13" spans="1:42" x14ac:dyDescent="0.25">
      <c r="A13" s="1" t="s">
        <v>33</v>
      </c>
      <c r="B13" s="2" t="s">
        <v>155</v>
      </c>
      <c r="C13" s="2" t="s">
        <v>111</v>
      </c>
      <c r="D13" s="13" t="s">
        <v>137</v>
      </c>
      <c r="E13" s="25" t="s">
        <v>157</v>
      </c>
      <c r="F13" s="24"/>
      <c r="G13" s="24"/>
      <c r="H13" s="24"/>
      <c r="I13" s="24"/>
      <c r="J13" s="24"/>
      <c r="K13" s="24">
        <v>6</v>
      </c>
      <c r="L13" s="24"/>
      <c r="M13" s="24"/>
      <c r="N13" s="24"/>
      <c r="O13" s="24"/>
      <c r="P13" s="24" t="str">
        <f t="shared" si="3"/>
        <v>N/A</v>
      </c>
      <c r="Q13" s="24" t="str">
        <f t="shared" si="4"/>
        <v>N/A</v>
      </c>
      <c r="R13" s="24" t="str">
        <f t="shared" si="5"/>
        <v>N/A</v>
      </c>
      <c r="S13" s="24" t="str">
        <f t="shared" si="6"/>
        <v>N/A</v>
      </c>
      <c r="T13" s="24" t="str">
        <f t="shared" si="7"/>
        <v>N/A</v>
      </c>
      <c r="U13" s="24" t="str">
        <f t="shared" si="8"/>
        <v>N/A</v>
      </c>
      <c r="V13" s="24" t="str">
        <f t="shared" si="9"/>
        <v>N/A</v>
      </c>
      <c r="W13" s="24" t="str">
        <f t="shared" si="10"/>
        <v>N/A</v>
      </c>
      <c r="X13" s="24" t="str">
        <f t="shared" si="11"/>
        <v>N/A</v>
      </c>
      <c r="Y13" s="24" t="str">
        <f t="shared" si="12"/>
        <v>N/A</v>
      </c>
      <c r="Z13" s="24" t="str">
        <f t="shared" si="13"/>
        <v>N/A</v>
      </c>
      <c r="AA13" s="24" t="str">
        <f t="shared" si="14"/>
        <v>N/A</v>
      </c>
      <c r="AB13" s="24" t="str">
        <f t="shared" si="15"/>
        <v>N/A</v>
      </c>
      <c r="AC13" s="24" t="str">
        <f t="shared" si="16"/>
        <v>N/A</v>
      </c>
      <c r="AD13" s="24" t="str">
        <f t="shared" si="17"/>
        <v>N/A</v>
      </c>
      <c r="AE13" s="24" t="str">
        <f t="shared" si="18"/>
        <v>N/A</v>
      </c>
      <c r="AF13" s="24" t="str">
        <f t="shared" si="19"/>
        <v>N/A</v>
      </c>
      <c r="AG13" s="24" t="str">
        <f t="shared" si="20"/>
        <v>N/A</v>
      </c>
      <c r="AH13" s="24" t="e">
        <f t="shared" si="21"/>
        <v>#N/A</v>
      </c>
      <c r="AI13" s="24" t="e">
        <f t="shared" si="22"/>
        <v>#N/A</v>
      </c>
      <c r="AJ13" s="24" t="e">
        <f t="shared" si="23"/>
        <v>#N/A</v>
      </c>
      <c r="AK13" s="24" t="e">
        <f t="shared" si="24"/>
        <v>#N/A</v>
      </c>
      <c r="AL13" s="24" t="e">
        <f t="shared" si="25"/>
        <v>#N/A</v>
      </c>
      <c r="AM13" s="24" t="e">
        <f t="shared" si="26"/>
        <v>#N/A</v>
      </c>
      <c r="AN13" s="24" t="e">
        <f t="shared" si="27"/>
        <v>#N/A</v>
      </c>
      <c r="AO13" s="24" t="e">
        <f t="shared" si="28"/>
        <v>#N/A</v>
      </c>
      <c r="AP13" s="24" t="e">
        <f t="shared" si="29"/>
        <v>#N/A</v>
      </c>
    </row>
    <row r="14" spans="1:42" x14ac:dyDescent="0.25">
      <c r="A14" s="1" t="s">
        <v>27</v>
      </c>
      <c r="B14" s="2" t="s">
        <v>156</v>
      </c>
      <c r="C14" s="2" t="s">
        <v>123</v>
      </c>
      <c r="D14" s="37" t="s">
        <v>124</v>
      </c>
      <c r="E14" s="25" t="s">
        <v>151</v>
      </c>
      <c r="F14" s="24"/>
      <c r="G14" s="24"/>
      <c r="H14" s="24"/>
      <c r="I14" s="24"/>
      <c r="J14" s="24"/>
      <c r="K14" s="24">
        <v>6</v>
      </c>
      <c r="L14" s="24"/>
      <c r="M14" s="24"/>
      <c r="N14" s="24"/>
      <c r="O14" s="24"/>
      <c r="P14" s="24" t="str">
        <f t="shared" si="3"/>
        <v>N/A</v>
      </c>
      <c r="Q14" s="24" t="str">
        <f t="shared" si="4"/>
        <v>N/A</v>
      </c>
      <c r="R14" s="24" t="str">
        <f t="shared" si="5"/>
        <v>N/A</v>
      </c>
      <c r="S14" s="24" t="str">
        <f t="shared" si="6"/>
        <v>N/A</v>
      </c>
      <c r="T14" s="24" t="str">
        <f t="shared" si="7"/>
        <v>N/A</v>
      </c>
      <c r="U14" s="24" t="str">
        <f t="shared" si="8"/>
        <v>N/A</v>
      </c>
      <c r="V14" s="24" t="str">
        <f t="shared" si="9"/>
        <v>N/A</v>
      </c>
      <c r="W14" s="24" t="str">
        <f t="shared" si="10"/>
        <v>N/A</v>
      </c>
      <c r="X14" s="24" t="str">
        <f t="shared" si="11"/>
        <v>N/A</v>
      </c>
      <c r="Y14" s="24" t="str">
        <f t="shared" si="12"/>
        <v>N/A</v>
      </c>
      <c r="Z14" s="24" t="str">
        <f t="shared" si="13"/>
        <v>N/A</v>
      </c>
      <c r="AA14" s="24" t="str">
        <f t="shared" si="14"/>
        <v>N/A</v>
      </c>
      <c r="AB14" s="24" t="str">
        <f t="shared" si="15"/>
        <v>N/A</v>
      </c>
      <c r="AC14" s="24" t="str">
        <f t="shared" si="16"/>
        <v>N/A</v>
      </c>
      <c r="AD14" s="24" t="str">
        <f t="shared" si="17"/>
        <v>N/A</v>
      </c>
      <c r="AE14" s="24" t="str">
        <f t="shared" si="18"/>
        <v>N/A</v>
      </c>
      <c r="AF14" s="24" t="str">
        <f t="shared" si="19"/>
        <v>N/A</v>
      </c>
      <c r="AG14" s="24" t="str">
        <f t="shared" si="20"/>
        <v>N/A</v>
      </c>
      <c r="AH14" s="24" t="e">
        <f t="shared" si="21"/>
        <v>#N/A</v>
      </c>
      <c r="AI14" s="24" t="e">
        <f t="shared" si="22"/>
        <v>#N/A</v>
      </c>
      <c r="AJ14" s="24" t="e">
        <f t="shared" si="23"/>
        <v>#N/A</v>
      </c>
      <c r="AK14" s="24" t="e">
        <f t="shared" si="24"/>
        <v>#N/A</v>
      </c>
      <c r="AL14" s="24" t="e">
        <f t="shared" si="25"/>
        <v>#N/A</v>
      </c>
      <c r="AM14" s="24" t="e">
        <f t="shared" si="26"/>
        <v>#N/A</v>
      </c>
      <c r="AN14" s="24" t="e">
        <f t="shared" si="27"/>
        <v>#N/A</v>
      </c>
      <c r="AO14" s="24" t="e">
        <f t="shared" si="28"/>
        <v>#N/A</v>
      </c>
      <c r="AP14" s="24" t="e">
        <f t="shared" si="29"/>
        <v>#N/A</v>
      </c>
    </row>
    <row r="16" spans="1:42" x14ac:dyDescent="0.25">
      <c r="D16" s="5" t="s">
        <v>40</v>
      </c>
      <c r="P16" s="5">
        <f t="shared" ref="P16:X16" si="30">AVERAGE(P4:P14)</f>
        <v>12</v>
      </c>
      <c r="Q16" s="5">
        <f t="shared" si="30"/>
        <v>11.5</v>
      </c>
      <c r="R16" s="5">
        <f t="shared" si="30"/>
        <v>11</v>
      </c>
      <c r="S16" s="5">
        <f t="shared" si="30"/>
        <v>12</v>
      </c>
      <c r="T16" s="5">
        <f t="shared" si="30"/>
        <v>12</v>
      </c>
      <c r="U16" s="5" t="e">
        <f t="shared" si="30"/>
        <v>#DIV/0!</v>
      </c>
      <c r="V16" s="5" t="e">
        <f t="shared" si="30"/>
        <v>#DIV/0!</v>
      </c>
      <c r="W16" s="5" t="e">
        <f t="shared" si="30"/>
        <v>#DIV/0!</v>
      </c>
      <c r="X16" s="5" t="e">
        <f t="shared" si="30"/>
        <v>#DIV/0!</v>
      </c>
    </row>
    <row r="18" spans="1:24" x14ac:dyDescent="0.25">
      <c r="D18" s="5" t="s">
        <v>45</v>
      </c>
      <c r="P18" s="5">
        <f>STDEV(P4:P14)</f>
        <v>0</v>
      </c>
      <c r="Q18" s="5">
        <f t="shared" ref="Q18:X18" si="31">STDEV(Q4:Q14)</f>
        <v>1.2247448713915889</v>
      </c>
      <c r="R18" s="5">
        <f t="shared" si="31"/>
        <v>1.5491933384829668</v>
      </c>
      <c r="S18" s="5">
        <f t="shared" si="31"/>
        <v>0</v>
      </c>
      <c r="T18" s="5">
        <f t="shared" si="31"/>
        <v>0</v>
      </c>
      <c r="U18" s="5" t="e">
        <f t="shared" si="31"/>
        <v>#DIV/0!</v>
      </c>
      <c r="V18" s="5" t="e">
        <f t="shared" si="31"/>
        <v>#DIV/0!</v>
      </c>
      <c r="W18" s="5" t="e">
        <f t="shared" si="31"/>
        <v>#DIV/0!</v>
      </c>
      <c r="X18" s="5" t="e">
        <f t="shared" si="31"/>
        <v>#DIV/0!</v>
      </c>
    </row>
    <row r="23" spans="1:24" x14ac:dyDescent="0.25">
      <c r="A23" s="31" t="s">
        <v>42</v>
      </c>
      <c r="B23" s="31" t="s">
        <v>113</v>
      </c>
      <c r="C23" s="31" t="s">
        <v>114</v>
      </c>
      <c r="D23" s="31" t="s">
        <v>115</v>
      </c>
    </row>
    <row r="24" spans="1:24" x14ac:dyDescent="0.25">
      <c r="A24" s="26">
        <v>6</v>
      </c>
      <c r="B24" s="27">
        <v>9</v>
      </c>
      <c r="C24" s="27">
        <f>(Table114[[#This Row],[Số lượng đơn vị]]/9)*100</f>
        <v>100</v>
      </c>
      <c r="D24" s="27">
        <f>IF(Table114[[#This Row],[điểm]]=$F$24,0.5,0)</f>
        <v>0.5</v>
      </c>
      <c r="F24" s="5">
        <f>VLOOKUP(C33,'HPV DT'!D:R,15,0)</f>
        <v>6</v>
      </c>
    </row>
    <row r="25" spans="1:24" x14ac:dyDescent="0.25">
      <c r="A25" s="27">
        <v>5</v>
      </c>
      <c r="B25" s="27">
        <v>0</v>
      </c>
      <c r="C25" s="27">
        <f>C24+(Table114[[#This Row],[Số lượng đơn vị]]/7)*100</f>
        <v>100</v>
      </c>
      <c r="D25" s="27">
        <f>IF(Table114[[#This Row],[điểm]]=$F$24,0.5,0)</f>
        <v>0</v>
      </c>
    </row>
    <row r="26" spans="1:24" x14ac:dyDescent="0.25">
      <c r="A26" s="27">
        <v>4</v>
      </c>
      <c r="B26" s="27">
        <v>0</v>
      </c>
      <c r="C26" s="27">
        <f>C25+(Table114[[#This Row],[Số lượng đơn vị]]/7)*100</f>
        <v>100</v>
      </c>
      <c r="D26" s="27">
        <f>IF(Table114[[#This Row],[điểm]]=$F$24,0.5,0)</f>
        <v>0</v>
      </c>
    </row>
    <row r="27" spans="1:24" x14ac:dyDescent="0.25">
      <c r="A27" s="27">
        <v>3</v>
      </c>
      <c r="B27" s="27">
        <v>0</v>
      </c>
      <c r="C27" s="27">
        <f>C26+(Table114[[#This Row],[Số lượng đơn vị]]/7)*100</f>
        <v>100</v>
      </c>
      <c r="D27" s="27">
        <f>IF(Table114[[#This Row],[điểm]]=$F$24,0.5,0)</f>
        <v>0</v>
      </c>
    </row>
    <row r="28" spans="1:24" x14ac:dyDescent="0.25">
      <c r="A28" s="27">
        <v>2</v>
      </c>
      <c r="B28" s="27">
        <v>0</v>
      </c>
      <c r="C28" s="27">
        <f>C27+(Table114[[#This Row],[Số lượng đơn vị]]/7)*100</f>
        <v>100</v>
      </c>
      <c r="D28" s="27">
        <f>IF(Table114[[#This Row],[điểm]]=$F$24,0.5,0)</f>
        <v>0</v>
      </c>
    </row>
    <row r="29" spans="1:24" x14ac:dyDescent="0.25">
      <c r="A29" s="27">
        <v>1</v>
      </c>
      <c r="B29" s="27">
        <v>0</v>
      </c>
      <c r="C29" s="27">
        <f>C28+(Table114[[#This Row],[Số lượng đơn vị]]/7)*100</f>
        <v>100</v>
      </c>
      <c r="D29" s="27">
        <f>IF(Table114[[#This Row],[điểm]]=$F$24,0.5,0)</f>
        <v>0</v>
      </c>
    </row>
    <row r="30" spans="1:24" x14ac:dyDescent="0.25">
      <c r="A30" s="27">
        <v>0</v>
      </c>
      <c r="B30" s="27">
        <v>0</v>
      </c>
      <c r="C30" s="27">
        <f>C29+(Table114[[#This Row],[Số lượng đơn vị]]/7)*100</f>
        <v>100</v>
      </c>
      <c r="D30" s="27">
        <f>IF(Table114[[#This Row],[điểm]]=$F$24,0.5,0)</f>
        <v>0</v>
      </c>
    </row>
    <row r="31" spans="1:24" x14ac:dyDescent="0.25">
      <c r="A31" s="32"/>
      <c r="B31" s="32"/>
      <c r="C31" s="32"/>
    </row>
    <row r="32" spans="1:24" x14ac:dyDescent="0.25">
      <c r="A32" s="32"/>
      <c r="B32" s="32"/>
      <c r="C32" s="32"/>
      <c r="D32" s="32"/>
    </row>
    <row r="33" spans="1:4" x14ac:dyDescent="0.25">
      <c r="A33" s="32"/>
      <c r="B33" s="32"/>
      <c r="C33" s="32" t="str">
        <f>'HPV DT'!D15</f>
        <v>QPT009</v>
      </c>
      <c r="D33" s="32"/>
    </row>
    <row r="36" spans="1:4" x14ac:dyDescent="0.25">
      <c r="A36" s="39" t="s">
        <v>118</v>
      </c>
      <c r="B36" s="39" t="s">
        <v>57</v>
      </c>
      <c r="C36" s="10" t="s">
        <v>58</v>
      </c>
      <c r="D36" s="39" t="s">
        <v>117</v>
      </c>
    </row>
    <row r="37" spans="1:4" x14ac:dyDescent="0.25">
      <c r="A37" s="2" t="s">
        <v>67</v>
      </c>
      <c r="B37" s="24">
        <v>0</v>
      </c>
      <c r="C37" s="24">
        <v>1</v>
      </c>
      <c r="D37" s="24">
        <f>IF(Table115[[#This Row],[QTT02]]=$D$45,0.25,0)</f>
        <v>0</v>
      </c>
    </row>
    <row r="38" spans="1:4" x14ac:dyDescent="0.25">
      <c r="A38" s="2" t="s">
        <v>76</v>
      </c>
      <c r="B38" s="24">
        <v>0</v>
      </c>
      <c r="C38" s="24">
        <v>1</v>
      </c>
      <c r="D38" s="24">
        <f>IF(Table115[[#This Row],[QTT02]]=$D$45,0.25,0)</f>
        <v>0</v>
      </c>
    </row>
    <row r="39" spans="1:4" x14ac:dyDescent="0.25">
      <c r="A39" s="11" t="s">
        <v>83</v>
      </c>
      <c r="B39" s="24">
        <v>0</v>
      </c>
      <c r="C39" s="24">
        <v>1</v>
      </c>
      <c r="D39" s="24">
        <f>IF(Table115[[#This Row],[QTT02]]=$D$45,0.25,0)</f>
        <v>0.25</v>
      </c>
    </row>
    <row r="40" spans="1:4" x14ac:dyDescent="0.25">
      <c r="A40" s="2" t="s">
        <v>39</v>
      </c>
      <c r="B40" s="24">
        <v>0</v>
      </c>
      <c r="C40" s="24">
        <v>1</v>
      </c>
      <c r="D40" s="24">
        <f>IF(Table115[[#This Row],[QTT02]]=$D$45,0.25,0)</f>
        <v>0</v>
      </c>
    </row>
    <row r="41" spans="1:4" x14ac:dyDescent="0.25">
      <c r="A41" s="24" t="s">
        <v>94</v>
      </c>
      <c r="B41" s="24">
        <v>0</v>
      </c>
      <c r="C41" s="24">
        <v>2</v>
      </c>
      <c r="D41" s="24">
        <f>IF(Table115[[#This Row],[QTT02]]=$D$45,0.25,0)</f>
        <v>0</v>
      </c>
    </row>
    <row r="42" spans="1:4" x14ac:dyDescent="0.25">
      <c r="A42" s="40" t="s">
        <v>34</v>
      </c>
      <c r="B42" s="24">
        <v>0</v>
      </c>
      <c r="C42" s="24">
        <v>1</v>
      </c>
      <c r="D42" s="28">
        <f>IF(Table115[[#This Row],[QTT02]]=$D$45,0.25,0)</f>
        <v>0</v>
      </c>
    </row>
    <row r="43" spans="1:4" x14ac:dyDescent="0.25">
      <c r="A43" s="40" t="s">
        <v>157</v>
      </c>
      <c r="B43" s="24">
        <v>0</v>
      </c>
      <c r="C43" s="24">
        <v>1</v>
      </c>
      <c r="D43" s="28">
        <f>IF(Table115[[#This Row],[QTT02]]=$D$45,0.25,0)</f>
        <v>0</v>
      </c>
    </row>
    <row r="44" spans="1:4" x14ac:dyDescent="0.25">
      <c r="A44" s="41" t="s">
        <v>151</v>
      </c>
      <c r="B44" s="24">
        <v>0</v>
      </c>
      <c r="C44" s="24">
        <v>1</v>
      </c>
      <c r="D44" s="29">
        <f>IF(Table115[[#This Row],[QTT02]]=$D$45,0.25,0)</f>
        <v>0</v>
      </c>
    </row>
    <row r="45" spans="1:4" x14ac:dyDescent="0.25">
      <c r="C45" s="5" t="str">
        <f>'HPV DT'!D15</f>
        <v>QPT009</v>
      </c>
      <c r="D45" s="5" t="str">
        <f>VLOOKUP(C45,'HPV DT'!D:AC,26,0)</f>
        <v>Hologic</v>
      </c>
    </row>
    <row r="47" spans="1:4" x14ac:dyDescent="0.25">
      <c r="A47" s="39" t="s">
        <v>118</v>
      </c>
      <c r="B47" s="39" t="s">
        <v>57</v>
      </c>
      <c r="C47" s="10" t="s">
        <v>58</v>
      </c>
      <c r="D47" s="39" t="s">
        <v>117</v>
      </c>
    </row>
    <row r="48" spans="1:4" x14ac:dyDescent="0.25">
      <c r="A48" s="2" t="s">
        <v>67</v>
      </c>
      <c r="B48" s="24">
        <v>1</v>
      </c>
      <c r="C48" s="24">
        <v>0</v>
      </c>
      <c r="D48" s="24">
        <f>IF(Table116[[#This Row],[QTT02]]=$D$57,0.25,0)</f>
        <v>0</v>
      </c>
    </row>
    <row r="49" spans="1:4" x14ac:dyDescent="0.25">
      <c r="A49" s="2" t="s">
        <v>76</v>
      </c>
      <c r="B49" s="24">
        <v>1</v>
      </c>
      <c r="C49" s="24">
        <v>0</v>
      </c>
      <c r="D49" s="24">
        <f>IF(Table116[[#This Row],[QTT02]]=$D$57,0.25,0)</f>
        <v>0</v>
      </c>
    </row>
    <row r="50" spans="1:4" x14ac:dyDescent="0.25">
      <c r="A50" s="11" t="s">
        <v>83</v>
      </c>
      <c r="B50" s="24">
        <v>1</v>
      </c>
      <c r="C50" s="24">
        <v>0</v>
      </c>
      <c r="D50" s="24">
        <f>IF(Table116[[#This Row],[QTT02]]=$D$57,0.25,0)</f>
        <v>0.25</v>
      </c>
    </row>
    <row r="51" spans="1:4" x14ac:dyDescent="0.25">
      <c r="A51" s="2" t="s">
        <v>39</v>
      </c>
      <c r="B51" s="24">
        <v>1</v>
      </c>
      <c r="C51" s="24">
        <v>0</v>
      </c>
      <c r="D51" s="24">
        <f>IF(Table116[[#This Row],[QTT02]]=$D$57,0.25,0)</f>
        <v>0</v>
      </c>
    </row>
    <row r="52" spans="1:4" x14ac:dyDescent="0.25">
      <c r="A52" s="24" t="s">
        <v>94</v>
      </c>
      <c r="B52" s="24">
        <v>2</v>
      </c>
      <c r="C52" s="24">
        <v>0</v>
      </c>
      <c r="D52" s="24">
        <f>IF(Table116[[#This Row],[QTT02]]=$D$57,0.25,0)</f>
        <v>0</v>
      </c>
    </row>
    <row r="53" spans="1:4" x14ac:dyDescent="0.25">
      <c r="A53" s="40" t="s">
        <v>34</v>
      </c>
      <c r="B53" s="24">
        <v>1</v>
      </c>
      <c r="C53" s="24">
        <v>0</v>
      </c>
      <c r="D53" s="28">
        <f>IF(Table116[[#This Row],[QTT02]]=$D$57,0.25,0)</f>
        <v>0</v>
      </c>
    </row>
    <row r="54" spans="1:4" x14ac:dyDescent="0.25">
      <c r="A54" s="40" t="s">
        <v>157</v>
      </c>
      <c r="B54" s="24">
        <v>1</v>
      </c>
      <c r="C54" s="24">
        <v>0</v>
      </c>
      <c r="D54" s="28">
        <f>IF(Table116[[#This Row],[QTT02]]=$D$57,0.25,0)</f>
        <v>0</v>
      </c>
    </row>
    <row r="55" spans="1:4" x14ac:dyDescent="0.25">
      <c r="A55" s="41" t="s">
        <v>151</v>
      </c>
      <c r="B55" s="24">
        <v>1</v>
      </c>
      <c r="C55" s="24">
        <v>0</v>
      </c>
      <c r="D55" s="29">
        <f>IF(Table116[[#This Row],[QTT02]]=$D$57,0.25,0)</f>
        <v>0</v>
      </c>
    </row>
    <row r="57" spans="1:4" x14ac:dyDescent="0.25">
      <c r="C57" s="5" t="str">
        <f>'HPV DT'!D15</f>
        <v>QPT009</v>
      </c>
      <c r="D57" s="5" t="str">
        <f>VLOOKUP(C57,'HPV DT'!D:AC,26,0)</f>
        <v>Hologic</v>
      </c>
    </row>
    <row r="59" spans="1:4" x14ac:dyDescent="0.25">
      <c r="A59" s="5" t="s">
        <v>106</v>
      </c>
      <c r="B59" s="5" t="s">
        <v>116</v>
      </c>
    </row>
    <row r="60" spans="1:4" x14ac:dyDescent="0.25">
      <c r="A60" s="5">
        <v>1</v>
      </c>
      <c r="B60" s="5" t="e">
        <f>VLOOKUP($B$71,B:AP,33,0)</f>
        <v>#N/A</v>
      </c>
    </row>
    <row r="61" spans="1:4" x14ac:dyDescent="0.25">
      <c r="A61" s="5">
        <v>2</v>
      </c>
      <c r="B61" s="5" t="e">
        <f>VLOOKUP($B$71,B:AP,34,0)</f>
        <v>#N/A</v>
      </c>
    </row>
    <row r="62" spans="1:4" x14ac:dyDescent="0.25">
      <c r="A62" s="5">
        <v>3</v>
      </c>
      <c r="B62" s="5" t="e">
        <f>VLOOKUP($B$71,B:AP,35,0)</f>
        <v>#N/A</v>
      </c>
    </row>
    <row r="63" spans="1:4" x14ac:dyDescent="0.25">
      <c r="A63" s="5">
        <v>4</v>
      </c>
      <c r="B63" s="5" t="e">
        <f>VLOOKUP($B$71,B:AP,36,0)</f>
        <v>#N/A</v>
      </c>
    </row>
    <row r="64" spans="1:4" x14ac:dyDescent="0.25">
      <c r="A64" s="5">
        <v>5</v>
      </c>
      <c r="B64" s="5" t="e">
        <f>VLOOKUP($B$71,B:AP,37,0)</f>
        <v>#N/A</v>
      </c>
    </row>
    <row r="65" spans="1:2" x14ac:dyDescent="0.25">
      <c r="A65" s="5">
        <v>6</v>
      </c>
      <c r="B65" s="5" t="e">
        <f>VLOOKUP($B$71,B:AP,38,0)</f>
        <v>#N/A</v>
      </c>
    </row>
    <row r="66" spans="1:2" x14ac:dyDescent="0.25">
      <c r="A66" s="5">
        <v>7</v>
      </c>
      <c r="B66" s="5" t="e">
        <f>VLOOKUP($B$71,B:AP,39,0)</f>
        <v>#N/A</v>
      </c>
    </row>
    <row r="67" spans="1:2" x14ac:dyDescent="0.25">
      <c r="A67" s="5">
        <v>8</v>
      </c>
      <c r="B67" s="5" t="e">
        <f>VLOOKUP($B$71,B:AP,40,0)</f>
        <v>#N/A</v>
      </c>
    </row>
    <row r="68" spans="1:2" x14ac:dyDescent="0.25">
      <c r="A68" s="5">
        <v>9</v>
      </c>
      <c r="B68" s="5" t="e">
        <f>VLOOKUP($B$71,B:AP,41,0)</f>
        <v>#N/A</v>
      </c>
    </row>
    <row r="71" spans="1:2" x14ac:dyDescent="0.25">
      <c r="B71" s="5" t="str">
        <f>'HPV DT'!D15</f>
        <v>QPT009</v>
      </c>
    </row>
  </sheetData>
  <mergeCells count="5">
    <mergeCell ref="G2:J2"/>
    <mergeCell ref="K2:N2"/>
    <mergeCell ref="P2:X2"/>
    <mergeCell ref="Y2:AG2"/>
    <mergeCell ref="AH2:AP2"/>
  </mergeCells>
  <phoneticPr fontId="17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HPV DT</vt:lpstr>
      <vt:lpstr>Hiệu xuất HPV ĐT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2023-12-26T08:12:19Z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