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 Thanh Tung\Desktop\Report gửi web\HPV Định Genotype\"/>
    </mc:Choice>
  </mc:AlternateContent>
  <xr:revisionPtr revIDLastSave="0" documentId="13_ncr:1_{F6894626-D059-4ED7-BCC9-3A3E1BFB648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iling HPV G" sheetId="15" r:id="rId1"/>
    <sheet name="Hiệu xuất HPV G" sheetId="28" r:id="rId2"/>
  </sheets>
  <definedNames>
    <definedName name="_xlcn.WorksheetConnection_Sheet1Q5Q3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28" l="1"/>
  <c r="D81" i="28"/>
  <c r="D82" i="28"/>
  <c r="D83" i="28"/>
  <c r="D84" i="28"/>
  <c r="D85" i="28"/>
  <c r="D86" i="28"/>
  <c r="D87" i="28"/>
  <c r="D88" i="28"/>
  <c r="D79" i="28"/>
  <c r="D92" i="28"/>
  <c r="C81" i="28"/>
  <c r="C82" i="28" s="1"/>
  <c r="C83" i="28" s="1"/>
  <c r="C84" i="28" s="1"/>
  <c r="C85" i="28" s="1"/>
  <c r="C86" i="28" s="1"/>
  <c r="C87" i="28" s="1"/>
  <c r="C88" i="28" s="1"/>
  <c r="C80" i="28"/>
  <c r="C79" i="28"/>
  <c r="B80" i="28"/>
  <c r="B81" i="28"/>
  <c r="B82" i="28"/>
  <c r="B83" i="28"/>
  <c r="B84" i="28"/>
  <c r="B85" i="28"/>
  <c r="B86" i="28"/>
  <c r="B87" i="28"/>
  <c r="B88" i="28"/>
  <c r="B79" i="28"/>
  <c r="C75" i="28"/>
  <c r="C63" i="28"/>
  <c r="C66" i="28" s="1"/>
  <c r="A68" i="28"/>
  <c r="B70" i="28" s="1"/>
  <c r="AA32" i="15"/>
  <c r="AA31" i="15"/>
  <c r="AA30" i="15"/>
  <c r="AA29" i="15"/>
  <c r="AA28" i="15"/>
  <c r="AA27" i="15"/>
  <c r="AA26" i="15"/>
  <c r="AA25" i="15"/>
  <c r="AA24" i="15"/>
  <c r="AA23" i="15"/>
  <c r="AA22" i="15"/>
  <c r="AA21" i="15"/>
  <c r="AA20" i="15"/>
  <c r="AA19" i="15"/>
  <c r="AA18" i="15"/>
  <c r="AA17" i="15"/>
  <c r="AA16" i="15"/>
  <c r="AA15" i="15"/>
  <c r="AA14" i="15"/>
  <c r="AA13" i="15"/>
  <c r="AA12" i="15"/>
  <c r="AA11" i="15"/>
  <c r="AA10" i="15"/>
  <c r="AA9" i="15"/>
  <c r="AA8" i="15"/>
  <c r="AA7" i="15"/>
  <c r="AA6" i="15"/>
  <c r="AA5" i="15"/>
  <c r="AA4" i="15"/>
  <c r="AA3" i="15"/>
  <c r="AA2" i="15"/>
  <c r="B68" i="28" l="1"/>
  <c r="C54" i="28"/>
  <c r="Z20" i="15" l="1"/>
  <c r="Y20" i="15"/>
  <c r="AB20" i="15" s="1"/>
  <c r="Z19" i="15"/>
  <c r="Y19" i="15"/>
  <c r="AB19" i="15" s="1"/>
  <c r="X9" i="28"/>
  <c r="W9" i="28"/>
  <c r="AF9" i="28" s="1"/>
  <c r="AO9" i="28" s="1"/>
  <c r="V9" i="28"/>
  <c r="U9" i="28"/>
  <c r="T9" i="28"/>
  <c r="AC9" i="28" s="1"/>
  <c r="AL9" i="28" s="1"/>
  <c r="S9" i="28"/>
  <c r="AB9" i="28" s="1"/>
  <c r="AK9" i="28" s="1"/>
  <c r="R9" i="28"/>
  <c r="AA9" i="28" s="1"/>
  <c r="AJ9" i="28" s="1"/>
  <c r="Q9" i="28"/>
  <c r="Z9" i="28" s="1"/>
  <c r="AI9" i="28" s="1"/>
  <c r="P9" i="28"/>
  <c r="Y9" i="28" s="1"/>
  <c r="AH9" i="28" s="1"/>
  <c r="Z7" i="15"/>
  <c r="Y7" i="15"/>
  <c r="L7" i="15"/>
  <c r="P20" i="28"/>
  <c r="Y20" i="28" s="1"/>
  <c r="AH20" i="28" s="1"/>
  <c r="Q20" i="28"/>
  <c r="Z20" i="28" s="1"/>
  <c r="AI20" i="28" s="1"/>
  <c r="R20" i="28"/>
  <c r="AA20" i="28" s="1"/>
  <c r="AJ20" i="28" s="1"/>
  <c r="S20" i="28"/>
  <c r="AB20" i="28" s="1"/>
  <c r="AK20" i="28" s="1"/>
  <c r="T20" i="28"/>
  <c r="AC20" i="28" s="1"/>
  <c r="AL20" i="28" s="1"/>
  <c r="U20" i="28"/>
  <c r="V20" i="28"/>
  <c r="W20" i="28"/>
  <c r="AF20" i="28" s="1"/>
  <c r="AO20" i="28" s="1"/>
  <c r="X20" i="28"/>
  <c r="Z18" i="15"/>
  <c r="Y18" i="15"/>
  <c r="AB18" i="15" s="1"/>
  <c r="L18" i="15"/>
  <c r="AB7" i="15" l="1"/>
  <c r="AE7" i="15"/>
  <c r="AE18" i="15"/>
  <c r="Z32" i="15"/>
  <c r="Y32" i="15"/>
  <c r="Z31" i="15"/>
  <c r="Y31" i="15"/>
  <c r="AB31" i="15" s="1"/>
  <c r="Z30" i="15"/>
  <c r="Y30" i="15"/>
  <c r="Z29" i="15"/>
  <c r="Y29" i="15"/>
  <c r="AB29" i="15" s="1"/>
  <c r="Z28" i="15"/>
  <c r="Y28" i="15"/>
  <c r="Z27" i="15"/>
  <c r="Y27" i="15"/>
  <c r="AB27" i="15" s="1"/>
  <c r="Z26" i="15"/>
  <c r="Y26" i="15"/>
  <c r="Z25" i="15"/>
  <c r="Y25" i="15"/>
  <c r="AB25" i="15" s="1"/>
  <c r="Z24" i="15"/>
  <c r="Y24" i="15"/>
  <c r="Z23" i="15"/>
  <c r="Y23" i="15"/>
  <c r="AB23" i="15" s="1"/>
  <c r="Z22" i="15"/>
  <c r="Y22" i="15"/>
  <c r="Z21" i="15"/>
  <c r="Y21" i="15"/>
  <c r="AB21" i="15" s="1"/>
  <c r="Z17" i="15"/>
  <c r="Y17" i="15"/>
  <c r="Z16" i="15"/>
  <c r="Y16" i="15"/>
  <c r="AB16" i="15" s="1"/>
  <c r="Z15" i="15"/>
  <c r="Y15" i="15"/>
  <c r="Z14" i="15"/>
  <c r="Y14" i="15"/>
  <c r="AB14" i="15" s="1"/>
  <c r="Z13" i="15"/>
  <c r="Y13" i="15"/>
  <c r="Z12" i="15"/>
  <c r="Y12" i="15"/>
  <c r="AB12" i="15" s="1"/>
  <c r="Z11" i="15"/>
  <c r="Y11" i="15"/>
  <c r="Z10" i="15"/>
  <c r="Y10" i="15"/>
  <c r="AB10" i="15" s="1"/>
  <c r="Z9" i="15"/>
  <c r="Y9" i="15"/>
  <c r="Z8" i="15"/>
  <c r="Y8" i="15"/>
  <c r="AB8" i="15" s="1"/>
  <c r="Z6" i="15"/>
  <c r="Y6" i="15"/>
  <c r="Z5" i="15"/>
  <c r="Y5" i="15"/>
  <c r="AB5" i="15" s="1"/>
  <c r="Z4" i="15"/>
  <c r="Y4" i="15"/>
  <c r="Z3" i="15"/>
  <c r="Y3" i="15"/>
  <c r="AB3" i="15" s="1"/>
  <c r="Z2" i="15"/>
  <c r="AB2" i="15" s="1"/>
  <c r="Y2" i="15"/>
  <c r="AB22" i="15" l="1"/>
  <c r="AB32" i="15"/>
  <c r="AB4" i="15"/>
  <c r="AB6" i="15"/>
  <c r="AB9" i="15"/>
  <c r="AB11" i="15"/>
  <c r="AB13" i="15"/>
  <c r="AB15" i="15"/>
  <c r="AB17" i="15"/>
  <c r="AB24" i="15"/>
  <c r="AB26" i="15"/>
  <c r="AB28" i="15"/>
  <c r="AB30" i="15"/>
  <c r="P5" i="28" l="1"/>
  <c r="Q5" i="28"/>
  <c r="R5" i="28"/>
  <c r="S5" i="28"/>
  <c r="T5" i="28"/>
  <c r="U5" i="28"/>
  <c r="V5" i="28"/>
  <c r="W5" i="28"/>
  <c r="X5" i="28"/>
  <c r="P6" i="28"/>
  <c r="Q6" i="28"/>
  <c r="R6" i="28"/>
  <c r="S6" i="28"/>
  <c r="T6" i="28"/>
  <c r="U6" i="28"/>
  <c r="V6" i="28"/>
  <c r="W6" i="28"/>
  <c r="X6" i="28"/>
  <c r="AE4" i="15" s="1"/>
  <c r="P7" i="28"/>
  <c r="Q7" i="28"/>
  <c r="R7" i="28"/>
  <c r="S7" i="28"/>
  <c r="T7" i="28"/>
  <c r="U7" i="28"/>
  <c r="V7" i="28"/>
  <c r="W7" i="28"/>
  <c r="X7" i="28"/>
  <c r="P8" i="28"/>
  <c r="Y8" i="28" s="1"/>
  <c r="AH8" i="28" s="1"/>
  <c r="Q8" i="28"/>
  <c r="Z8" i="28" s="1"/>
  <c r="AI8" i="28" s="1"/>
  <c r="R8" i="28"/>
  <c r="S8" i="28"/>
  <c r="AB8" i="28" s="1"/>
  <c r="AK8" i="28" s="1"/>
  <c r="T8" i="28"/>
  <c r="AC8" i="28" s="1"/>
  <c r="AL8" i="28" s="1"/>
  <c r="U8" i="28"/>
  <c r="V8" i="28"/>
  <c r="W8" i="28"/>
  <c r="X8" i="28"/>
  <c r="P10" i="28"/>
  <c r="Q10" i="28"/>
  <c r="R10" i="28"/>
  <c r="S10" i="28"/>
  <c r="T10" i="28"/>
  <c r="U10" i="28"/>
  <c r="V10" i="28"/>
  <c r="W10" i="28"/>
  <c r="X10" i="28"/>
  <c r="P11" i="28"/>
  <c r="Q11" i="28"/>
  <c r="Z11" i="28" s="1"/>
  <c r="AI11" i="28" s="1"/>
  <c r="R11" i="28"/>
  <c r="AA11" i="28" s="1"/>
  <c r="AJ11" i="28" s="1"/>
  <c r="S11" i="28"/>
  <c r="AB11" i="28" s="1"/>
  <c r="AK11" i="28" s="1"/>
  <c r="T11" i="28"/>
  <c r="U11" i="28"/>
  <c r="V11" i="28"/>
  <c r="W11" i="28"/>
  <c r="X11" i="28"/>
  <c r="AE9" i="15" s="1"/>
  <c r="P12" i="28"/>
  <c r="Q12" i="28"/>
  <c r="R12" i="28"/>
  <c r="S12" i="28"/>
  <c r="T12" i="28"/>
  <c r="U12" i="28"/>
  <c r="V12" i="28"/>
  <c r="W12" i="28"/>
  <c r="X12" i="28"/>
  <c r="P13" i="28"/>
  <c r="Q13" i="28"/>
  <c r="R13" i="28"/>
  <c r="S13" i="28"/>
  <c r="T13" i="28"/>
  <c r="U13" i="28"/>
  <c r="V13" i="28"/>
  <c r="W13" i="28"/>
  <c r="X13" i="28"/>
  <c r="P14" i="28"/>
  <c r="Q14" i="28"/>
  <c r="R14" i="28"/>
  <c r="S14" i="28"/>
  <c r="T14" i="28"/>
  <c r="U14" i="28"/>
  <c r="V14" i="28"/>
  <c r="W14" i="28"/>
  <c r="X14" i="28"/>
  <c r="P15" i="28"/>
  <c r="Q15" i="28"/>
  <c r="R15" i="28"/>
  <c r="S15" i="28"/>
  <c r="T15" i="28"/>
  <c r="U15" i="28"/>
  <c r="V15" i="28"/>
  <c r="W15" i="28"/>
  <c r="X15" i="28"/>
  <c r="P16" i="28"/>
  <c r="Q16" i="28"/>
  <c r="R16" i="28"/>
  <c r="S16" i="28"/>
  <c r="T16" i="28"/>
  <c r="U16" i="28"/>
  <c r="V16" i="28"/>
  <c r="W16" i="28"/>
  <c r="X16" i="28"/>
  <c r="P17" i="28"/>
  <c r="Y17" i="28" s="1"/>
  <c r="AH17" i="28" s="1"/>
  <c r="Q17" i="28"/>
  <c r="Z17" i="28" s="1"/>
  <c r="AI17" i="28" s="1"/>
  <c r="R17" i="28"/>
  <c r="AA17" i="28" s="1"/>
  <c r="S17" i="28"/>
  <c r="AB17" i="28" s="1"/>
  <c r="AK17" i="28" s="1"/>
  <c r="T17" i="28"/>
  <c r="AC17" i="28" s="1"/>
  <c r="AL17" i="28" s="1"/>
  <c r="U17" i="28"/>
  <c r="V17" i="28"/>
  <c r="W17" i="28"/>
  <c r="X17" i="28"/>
  <c r="P18" i="28"/>
  <c r="Y18" i="28" s="1"/>
  <c r="AH18" i="28" s="1"/>
  <c r="Q18" i="28"/>
  <c r="Z18" i="28" s="1"/>
  <c r="AI18" i="28" s="1"/>
  <c r="R18" i="28"/>
  <c r="AA18" i="28" s="1"/>
  <c r="AJ18" i="28" s="1"/>
  <c r="S18" i="28"/>
  <c r="T18" i="28"/>
  <c r="AC18" i="28" s="1"/>
  <c r="AL18" i="28" s="1"/>
  <c r="U18" i="28"/>
  <c r="V18" i="28"/>
  <c r="W18" i="28"/>
  <c r="X18" i="28"/>
  <c r="P19" i="28"/>
  <c r="Y19" i="28" s="1"/>
  <c r="Q19" i="28"/>
  <c r="Z19" i="28" s="1"/>
  <c r="AI19" i="28" s="1"/>
  <c r="R19" i="28"/>
  <c r="AA19" i="28" s="1"/>
  <c r="AJ19" i="28" s="1"/>
  <c r="S19" i="28"/>
  <c r="AB19" i="28" s="1"/>
  <c r="AK19" i="28" s="1"/>
  <c r="T19" i="28"/>
  <c r="AC19" i="28" s="1"/>
  <c r="U19" i="28"/>
  <c r="V19" i="28"/>
  <c r="W19" i="28"/>
  <c r="X19" i="28"/>
  <c r="P21" i="28"/>
  <c r="Q21" i="28"/>
  <c r="R21" i="28"/>
  <c r="S21" i="28"/>
  <c r="T21" i="28"/>
  <c r="AC21" i="28" s="1"/>
  <c r="AL21" i="28" s="1"/>
  <c r="U21" i="28"/>
  <c r="AD21" i="28" s="1"/>
  <c r="V21" i="28"/>
  <c r="W21" i="28"/>
  <c r="X21" i="28"/>
  <c r="P22" i="28"/>
  <c r="Q22" i="28"/>
  <c r="R22" i="28"/>
  <c r="S22" i="28"/>
  <c r="T22" i="28"/>
  <c r="U22" i="28"/>
  <c r="V22" i="28"/>
  <c r="W22" i="28"/>
  <c r="X22" i="28"/>
  <c r="P23" i="28"/>
  <c r="Y23" i="28" s="1"/>
  <c r="AH23" i="28" s="1"/>
  <c r="Q23" i="28"/>
  <c r="Z23" i="28" s="1"/>
  <c r="R23" i="28"/>
  <c r="AA23" i="28" s="1"/>
  <c r="AJ23" i="28" s="1"/>
  <c r="S23" i="28"/>
  <c r="AB23" i="28" s="1"/>
  <c r="T23" i="28"/>
  <c r="AC23" i="28" s="1"/>
  <c r="AL23" i="28" s="1"/>
  <c r="U23" i="28"/>
  <c r="V23" i="28"/>
  <c r="W23" i="28"/>
  <c r="X23" i="28"/>
  <c r="P24" i="28"/>
  <c r="Q24" i="28"/>
  <c r="R24" i="28"/>
  <c r="S24" i="28"/>
  <c r="AB24" i="28" s="1"/>
  <c r="AK24" i="28" s="1"/>
  <c r="T24" i="28"/>
  <c r="AC24" i="28" s="1"/>
  <c r="AL24" i="28" s="1"/>
  <c r="U24" i="28"/>
  <c r="V24" i="28"/>
  <c r="W24" i="28"/>
  <c r="X24" i="28"/>
  <c r="P25" i="28"/>
  <c r="Q25" i="28"/>
  <c r="R25" i="28"/>
  <c r="S25" i="28"/>
  <c r="T25" i="28"/>
  <c r="U25" i="28"/>
  <c r="V25" i="28"/>
  <c r="W25" i="28"/>
  <c r="X25" i="28"/>
  <c r="AE23" i="15" s="1"/>
  <c r="P26" i="28"/>
  <c r="Y26" i="28" s="1"/>
  <c r="AH26" i="28" s="1"/>
  <c r="Q26" i="28"/>
  <c r="Z26" i="28" s="1"/>
  <c r="R26" i="28"/>
  <c r="AA26" i="28" s="1"/>
  <c r="AJ26" i="28" s="1"/>
  <c r="S26" i="28"/>
  <c r="AB26" i="28" s="1"/>
  <c r="AK26" i="28" s="1"/>
  <c r="T26" i="28"/>
  <c r="AC26" i="28" s="1"/>
  <c r="AL26" i="28" s="1"/>
  <c r="U26" i="28"/>
  <c r="V26" i="28"/>
  <c r="W26" i="28"/>
  <c r="X26" i="28"/>
  <c r="P27" i="28"/>
  <c r="Q27" i="28"/>
  <c r="R27" i="28"/>
  <c r="S27" i="28"/>
  <c r="AB27" i="28" s="1"/>
  <c r="AK27" i="28" s="1"/>
  <c r="T27" i="28"/>
  <c r="AC27" i="28" s="1"/>
  <c r="AL27" i="28" s="1"/>
  <c r="U27" i="28"/>
  <c r="V27" i="28"/>
  <c r="W27" i="28"/>
  <c r="X27" i="28"/>
  <c r="AE25" i="15" s="1"/>
  <c r="P28" i="28"/>
  <c r="Q28" i="28"/>
  <c r="R28" i="28"/>
  <c r="S28" i="28"/>
  <c r="T28" i="28"/>
  <c r="U28" i="28"/>
  <c r="V28" i="28"/>
  <c r="W28" i="28"/>
  <c r="X28" i="28"/>
  <c r="P29" i="28"/>
  <c r="Y29" i="28" s="1"/>
  <c r="Q29" i="28"/>
  <c r="Z29" i="28" s="1"/>
  <c r="AI29" i="28" s="1"/>
  <c r="R29" i="28"/>
  <c r="S29" i="28"/>
  <c r="T29" i="28"/>
  <c r="U29" i="28"/>
  <c r="V29" i="28"/>
  <c r="W29" i="28"/>
  <c r="X29" i="28"/>
  <c r="P30" i="28"/>
  <c r="Q30" i="28"/>
  <c r="R30" i="28"/>
  <c r="S30" i="28"/>
  <c r="T30" i="28"/>
  <c r="U30" i="28"/>
  <c r="V30" i="28"/>
  <c r="W30" i="28"/>
  <c r="X30" i="28"/>
  <c r="P31" i="28"/>
  <c r="Y31" i="28" s="1"/>
  <c r="AH31" i="28" s="1"/>
  <c r="Q31" i="28"/>
  <c r="Z31" i="28" s="1"/>
  <c r="AI31" i="28" s="1"/>
  <c r="R31" i="28"/>
  <c r="S31" i="28"/>
  <c r="T31" i="28"/>
  <c r="AC31" i="28" s="1"/>
  <c r="AL31" i="28" s="1"/>
  <c r="U31" i="28"/>
  <c r="V31" i="28"/>
  <c r="W31" i="28"/>
  <c r="X31" i="28"/>
  <c r="P32" i="28"/>
  <c r="Y32" i="28" s="1"/>
  <c r="AH32" i="28" s="1"/>
  <c r="Q32" i="28"/>
  <c r="Z32" i="28" s="1"/>
  <c r="AI32" i="28" s="1"/>
  <c r="R32" i="28"/>
  <c r="AA32" i="28" s="1"/>
  <c r="AJ32" i="28" s="1"/>
  <c r="S32" i="28"/>
  <c r="T32" i="28"/>
  <c r="AC32" i="28" s="1"/>
  <c r="AL32" i="28" s="1"/>
  <c r="U32" i="28"/>
  <c r="V32" i="28"/>
  <c r="W32" i="28"/>
  <c r="X32" i="28"/>
  <c r="P33" i="28"/>
  <c r="Y33" i="28" s="1"/>
  <c r="Q33" i="28"/>
  <c r="Z33" i="28" s="1"/>
  <c r="AI33" i="28" s="1"/>
  <c r="R33" i="28"/>
  <c r="AA33" i="28" s="1"/>
  <c r="S33" i="28"/>
  <c r="AB33" i="28" s="1"/>
  <c r="AK33" i="28" s="1"/>
  <c r="T33" i="28"/>
  <c r="AC33" i="28" s="1"/>
  <c r="U33" i="28"/>
  <c r="V33" i="28"/>
  <c r="W33" i="28"/>
  <c r="X33" i="28"/>
  <c r="P34" i="28"/>
  <c r="Y34" i="28" s="1"/>
  <c r="AH34" i="28" s="1"/>
  <c r="Q34" i="28"/>
  <c r="R34" i="28"/>
  <c r="AA34" i="28" s="1"/>
  <c r="AJ34" i="28" s="1"/>
  <c r="S34" i="28"/>
  <c r="AB34" i="28" s="1"/>
  <c r="T34" i="28"/>
  <c r="AC34" i="28" s="1"/>
  <c r="AL34" i="28" s="1"/>
  <c r="U34" i="28"/>
  <c r="V34" i="28"/>
  <c r="W34" i="28"/>
  <c r="X34" i="28"/>
  <c r="X4" i="28"/>
  <c r="AE2" i="15" s="1"/>
  <c r="W4" i="28"/>
  <c r="V4" i="28"/>
  <c r="U4" i="28"/>
  <c r="T4" i="28"/>
  <c r="S4" i="28"/>
  <c r="R4" i="28"/>
  <c r="Q4" i="28"/>
  <c r="P4" i="28"/>
  <c r="A56" i="28"/>
  <c r="B58" i="28" l="1"/>
  <c r="B56" i="28"/>
  <c r="AE32" i="15"/>
  <c r="AE28" i="15"/>
  <c r="AE15" i="15"/>
  <c r="AE11" i="15"/>
  <c r="AE6" i="15"/>
  <c r="AE31" i="15"/>
  <c r="AE27" i="15"/>
  <c r="AG21" i="28"/>
  <c r="AF19" i="15" s="1"/>
  <c r="AE19" i="15"/>
  <c r="AE14" i="15"/>
  <c r="AE10" i="15"/>
  <c r="AG7" i="28"/>
  <c r="AE5" i="15"/>
  <c r="AE20" i="15"/>
  <c r="AE26" i="15"/>
  <c r="AG24" i="28"/>
  <c r="AF22" i="15" s="1"/>
  <c r="AE22" i="15"/>
  <c r="AE17" i="15"/>
  <c r="AE13" i="15"/>
  <c r="AE24" i="15"/>
  <c r="AE30" i="15"/>
  <c r="AE29" i="15"/>
  <c r="AE21" i="15"/>
  <c r="AE16" i="15"/>
  <c r="AE12" i="15"/>
  <c r="AE8" i="15"/>
  <c r="AE3" i="15"/>
  <c r="AF24" i="28"/>
  <c r="AF21" i="28"/>
  <c r="AF4" i="28"/>
  <c r="AJ33" i="28"/>
  <c r="AK23" i="28"/>
  <c r="AC11" i="28"/>
  <c r="AL11" i="28" s="1"/>
  <c r="Y11" i="28"/>
  <c r="AH11" i="28" s="1"/>
  <c r="AB32" i="28"/>
  <c r="AK32" i="28" s="1"/>
  <c r="AK34" i="28"/>
  <c r="AF22" i="28"/>
  <c r="AF7" i="28"/>
  <c r="AG4" i="28"/>
  <c r="AA8" i="28"/>
  <c r="AJ8" i="28" s="1"/>
  <c r="AA27" i="28"/>
  <c r="AJ27" i="28" s="1"/>
  <c r="AH33" i="28"/>
  <c r="AI26" i="28"/>
  <c r="AP21" i="28"/>
  <c r="Z34" i="28"/>
  <c r="AI34" i="28" s="1"/>
  <c r="AG27" i="28"/>
  <c r="AA24" i="28"/>
  <c r="AJ24" i="28" s="1"/>
  <c r="AB18" i="28"/>
  <c r="AK18" i="28" s="1"/>
  <c r="AE26" i="28"/>
  <c r="AE21" i="28"/>
  <c r="AE24" i="28"/>
  <c r="AM21" i="28"/>
  <c r="AD31" i="28"/>
  <c r="AD27" i="28"/>
  <c r="AL19" i="28"/>
  <c r="AH19" i="28"/>
  <c r="AI23" i="28"/>
  <c r="AJ17" i="28"/>
  <c r="AL33" i="28"/>
  <c r="AH29" i="28"/>
  <c r="L32" i="15"/>
  <c r="L31" i="15"/>
  <c r="L30" i="15"/>
  <c r="L29" i="15"/>
  <c r="L28" i="15"/>
  <c r="L27" i="15"/>
  <c r="L26" i="15"/>
  <c r="L24" i="15"/>
  <c r="L23" i="15"/>
  <c r="L22" i="15"/>
  <c r="L21" i="15"/>
  <c r="L20" i="15"/>
  <c r="L19" i="15"/>
  <c r="L17" i="15"/>
  <c r="L16" i="15"/>
  <c r="L15" i="15"/>
  <c r="L14" i="15"/>
  <c r="L13" i="15"/>
  <c r="L12" i="15"/>
  <c r="L25" i="15"/>
  <c r="L11" i="15"/>
  <c r="L10" i="15"/>
  <c r="L9" i="15"/>
  <c r="L8" i="15"/>
  <c r="L6" i="15"/>
  <c r="L5" i="15"/>
  <c r="L4" i="15"/>
  <c r="L3" i="15"/>
  <c r="L2" i="15"/>
  <c r="AP24" i="28" l="1"/>
  <c r="AP27" i="28"/>
  <c r="AF25" i="15"/>
  <c r="AP4" i="28"/>
  <c r="AF2" i="15"/>
  <c r="AP7" i="28"/>
  <c r="AF5" i="15"/>
  <c r="AO4" i="28"/>
  <c r="AO22" i="28"/>
  <c r="AO21" i="28"/>
  <c r="AO7" i="28"/>
  <c r="AO24" i="28"/>
  <c r="AN24" i="28"/>
  <c r="AN21" i="28"/>
  <c r="AN26" i="28"/>
  <c r="AM27" i="28"/>
  <c r="AM31" i="28"/>
  <c r="C51" i="28" l="1"/>
  <c r="A44" i="28"/>
  <c r="D68" i="28" l="1"/>
  <c r="D75" i="28"/>
  <c r="D56" i="28"/>
  <c r="D63" i="28"/>
  <c r="D70" i="28"/>
  <c r="D58" i="28"/>
  <c r="B46" i="28"/>
  <c r="B44" i="28"/>
  <c r="D44" i="28"/>
  <c r="D46" i="28"/>
  <c r="D51" i="28"/>
  <c r="C42" i="28"/>
  <c r="C58" i="28" l="1"/>
  <c r="C70" i="28"/>
  <c r="C56" i="28"/>
  <c r="C68" i="28"/>
  <c r="C46" i="28"/>
  <c r="C44" i="28"/>
  <c r="B106" i="28"/>
  <c r="C92" i="28"/>
  <c r="V36" i="28" l="1"/>
  <c r="X36" i="28"/>
  <c r="U36" i="28"/>
  <c r="V37" i="28"/>
  <c r="W36" i="28"/>
  <c r="U37" i="28"/>
  <c r="T36" i="28"/>
  <c r="S36" i="28"/>
  <c r="S37" i="28"/>
  <c r="W37" i="28"/>
  <c r="X37" i="28"/>
  <c r="T37" i="28"/>
  <c r="AD30" i="15" l="1"/>
  <c r="AD26" i="15"/>
  <c r="AD22" i="15"/>
  <c r="AD18" i="15"/>
  <c r="AD14" i="15"/>
  <c r="AD10" i="15"/>
  <c r="AD6" i="15"/>
  <c r="AD2" i="15"/>
  <c r="AD19" i="15"/>
  <c r="AD3" i="15"/>
  <c r="AD29" i="15"/>
  <c r="AD25" i="15"/>
  <c r="AD21" i="15"/>
  <c r="AD17" i="15"/>
  <c r="AD13" i="15"/>
  <c r="AD9" i="15"/>
  <c r="AD5" i="15"/>
  <c r="AD27" i="15"/>
  <c r="AD15" i="15"/>
  <c r="AD11" i="15"/>
  <c r="AD32" i="15"/>
  <c r="AD28" i="15"/>
  <c r="AD24" i="15"/>
  <c r="AD20" i="15"/>
  <c r="AD16" i="15"/>
  <c r="AD12" i="15"/>
  <c r="AD8" i="15"/>
  <c r="AD4" i="15"/>
  <c r="AD31" i="15"/>
  <c r="AD23" i="15"/>
  <c r="AD7" i="15"/>
  <c r="AG9" i="28"/>
  <c r="AG20" i="28"/>
  <c r="AG34" i="28"/>
  <c r="AG17" i="28"/>
  <c r="AG8" i="28"/>
  <c r="AG29" i="28"/>
  <c r="AG16" i="28"/>
  <c r="AG28" i="28"/>
  <c r="AG19" i="28"/>
  <c r="AG26" i="28"/>
  <c r="AG31" i="28"/>
  <c r="AG18" i="28"/>
  <c r="AG10" i="28"/>
  <c r="AG25" i="28"/>
  <c r="AG11" i="28"/>
  <c r="AG30" i="28"/>
  <c r="AG13" i="28"/>
  <c r="AG33" i="28"/>
  <c r="AG12" i="28"/>
  <c r="AG22" i="28"/>
  <c r="AG15" i="28"/>
  <c r="AG32" i="28"/>
  <c r="AG23" i="28"/>
  <c r="AG14" i="28"/>
  <c r="AG5" i="28"/>
  <c r="AG6" i="28"/>
  <c r="AC31" i="15"/>
  <c r="AC27" i="15"/>
  <c r="AC23" i="15"/>
  <c r="AC19" i="15"/>
  <c r="AC15" i="15"/>
  <c r="AC11" i="15"/>
  <c r="AC7" i="15"/>
  <c r="AC3" i="15"/>
  <c r="AC2" i="15"/>
  <c r="AC20" i="15"/>
  <c r="AC16" i="15"/>
  <c r="AC4" i="15"/>
  <c r="AC30" i="15"/>
  <c r="AC26" i="15"/>
  <c r="AC22" i="15"/>
  <c r="AC18" i="15"/>
  <c r="AC14" i="15"/>
  <c r="AC10" i="15"/>
  <c r="AC6" i="15"/>
  <c r="AC28" i="15"/>
  <c r="AC12" i="15"/>
  <c r="AC29" i="15"/>
  <c r="AC25" i="15"/>
  <c r="AC21" i="15"/>
  <c r="AC17" i="15"/>
  <c r="AC13" i="15"/>
  <c r="AC9" i="15"/>
  <c r="AC5" i="15"/>
  <c r="AC32" i="15"/>
  <c r="AC24" i="15"/>
  <c r="AC8" i="15"/>
  <c r="AF8" i="28"/>
  <c r="AF17" i="28"/>
  <c r="AF32" i="28"/>
  <c r="AF23" i="28"/>
  <c r="AF16" i="28"/>
  <c r="AF14" i="28"/>
  <c r="AF15" i="28"/>
  <c r="AF27" i="28"/>
  <c r="AO27" i="28" s="1"/>
  <c r="AF18" i="28"/>
  <c r="AF10" i="28"/>
  <c r="AF12" i="28"/>
  <c r="AF28" i="28"/>
  <c r="AF19" i="28"/>
  <c r="AF11" i="28"/>
  <c r="AF34" i="28"/>
  <c r="AF33" i="28"/>
  <c r="AF31" i="28"/>
  <c r="AF26" i="28"/>
  <c r="AF5" i="28"/>
  <c r="AF13" i="28"/>
  <c r="AF30" i="28"/>
  <c r="AF25" i="28"/>
  <c r="AF29" i="28"/>
  <c r="AF6" i="28"/>
  <c r="AE20" i="28"/>
  <c r="AN20" i="28" s="1"/>
  <c r="AE9" i="28"/>
  <c r="AN9" i="28" s="1"/>
  <c r="AD20" i="28"/>
  <c r="AM20" i="28" s="1"/>
  <c r="AD9" i="28"/>
  <c r="AM9" i="28" s="1"/>
  <c r="AB15" i="28"/>
  <c r="AK15" i="28" s="1"/>
  <c r="AB10" i="28"/>
  <c r="AK10" i="28" s="1"/>
  <c r="AB7" i="28"/>
  <c r="AK7" i="28" s="1"/>
  <c r="AB31" i="28"/>
  <c r="AK31" i="28" s="1"/>
  <c r="AB14" i="28"/>
  <c r="AK14" i="28" s="1"/>
  <c r="AB30" i="28"/>
  <c r="AK30" i="28" s="1"/>
  <c r="AB22" i="28"/>
  <c r="AK22" i="28" s="1"/>
  <c r="AB4" i="28"/>
  <c r="AK4" i="28" s="1"/>
  <c r="AB21" i="28"/>
  <c r="AK21" i="28" s="1"/>
  <c r="AB28" i="28"/>
  <c r="AK28" i="28" s="1"/>
  <c r="AB6" i="28"/>
  <c r="AK6" i="28" s="1"/>
  <c r="AB13" i="28"/>
  <c r="AK13" i="28" s="1"/>
  <c r="AB25" i="28"/>
  <c r="AK25" i="28" s="1"/>
  <c r="AB16" i="28"/>
  <c r="AK16" i="28" s="1"/>
  <c r="AB12" i="28"/>
  <c r="AK12" i="28" s="1"/>
  <c r="AB5" i="28"/>
  <c r="AK5" i="28" s="1"/>
  <c r="B98" i="28" s="1"/>
  <c r="AB29" i="28"/>
  <c r="AK29" i="28" s="1"/>
  <c r="AE16" i="28"/>
  <c r="AE28" i="28"/>
  <c r="AE22" i="28"/>
  <c r="AE15" i="28"/>
  <c r="AE33" i="28"/>
  <c r="AE17" i="28"/>
  <c r="AE10" i="28"/>
  <c r="AE4" i="28"/>
  <c r="AE27" i="28"/>
  <c r="AE19" i="28"/>
  <c r="AE23" i="28"/>
  <c r="AE32" i="28"/>
  <c r="AE29" i="28"/>
  <c r="AE5" i="28"/>
  <c r="AE13" i="28"/>
  <c r="AE30" i="28"/>
  <c r="AE18" i="28"/>
  <c r="AE6" i="28"/>
  <c r="AE25" i="28"/>
  <c r="AE12" i="28"/>
  <c r="AE7" i="28"/>
  <c r="AE31" i="28"/>
  <c r="AE8" i="28"/>
  <c r="AE34" i="28"/>
  <c r="AE11" i="28"/>
  <c r="AE14" i="28"/>
  <c r="AC13" i="28"/>
  <c r="AL13" i="28" s="1"/>
  <c r="AC7" i="28"/>
  <c r="AL7" i="28" s="1"/>
  <c r="AC4" i="28"/>
  <c r="AL4" i="28" s="1"/>
  <c r="AC12" i="28"/>
  <c r="AL12" i="28" s="1"/>
  <c r="AC16" i="28"/>
  <c r="AL16" i="28" s="1"/>
  <c r="AC28" i="28"/>
  <c r="AL28" i="28" s="1"/>
  <c r="AC29" i="28"/>
  <c r="AL29" i="28" s="1"/>
  <c r="AC30" i="28"/>
  <c r="AL30" i="28" s="1"/>
  <c r="AC6" i="28"/>
  <c r="AL6" i="28" s="1"/>
  <c r="AC5" i="28"/>
  <c r="AL5" i="28" s="1"/>
  <c r="B99" i="28" s="1"/>
  <c r="AC15" i="28"/>
  <c r="AL15" i="28" s="1"/>
  <c r="AC22" i="28"/>
  <c r="AL22" i="28" s="1"/>
  <c r="AC14" i="28"/>
  <c r="AL14" i="28" s="1"/>
  <c r="AC25" i="28"/>
  <c r="AL25" i="28" s="1"/>
  <c r="AC10" i="28"/>
  <c r="AL10" i="28" s="1"/>
  <c r="AD16" i="28"/>
  <c r="AD25" i="28"/>
  <c r="AD33" i="28"/>
  <c r="AD8" i="28"/>
  <c r="AD13" i="28"/>
  <c r="AD17" i="28"/>
  <c r="AD22" i="28"/>
  <c r="AD26" i="28"/>
  <c r="AD30" i="28"/>
  <c r="AD34" i="28"/>
  <c r="AD10" i="28"/>
  <c r="AD4" i="28"/>
  <c r="AD28" i="28"/>
  <c r="AD11" i="28"/>
  <c r="AD23" i="28"/>
  <c r="AD14" i="28"/>
  <c r="AD32" i="28"/>
  <c r="AD15" i="28"/>
  <c r="AD5" i="28"/>
  <c r="AD24" i="28"/>
  <c r="AD29" i="28"/>
  <c r="AD6" i="28"/>
  <c r="AD18" i="28"/>
  <c r="AD7" i="28"/>
  <c r="AD19" i="28"/>
  <c r="AD12" i="28"/>
  <c r="AP5" i="28" l="1"/>
  <c r="AF3" i="15"/>
  <c r="AF13" i="15"/>
  <c r="AP15" i="28"/>
  <c r="AP13" i="28"/>
  <c r="AF11" i="15"/>
  <c r="AP10" i="28"/>
  <c r="AF8" i="15"/>
  <c r="AF17" i="15"/>
  <c r="AP19" i="28"/>
  <c r="AP8" i="28"/>
  <c r="B103" i="28" s="1"/>
  <c r="AF6" i="15"/>
  <c r="AP9" i="28"/>
  <c r="AF7" i="15"/>
  <c r="AF31" i="15"/>
  <c r="AP33" i="28"/>
  <c r="AP25" i="28"/>
  <c r="AF23" i="15"/>
  <c r="AP14" i="28"/>
  <c r="AF12" i="15"/>
  <c r="AF20" i="15"/>
  <c r="AP22" i="28"/>
  <c r="AP30" i="28"/>
  <c r="AF28" i="15"/>
  <c r="AP18" i="28"/>
  <c r="AF16" i="15"/>
  <c r="AP28" i="28"/>
  <c r="AF26" i="15"/>
  <c r="AP17" i="28"/>
  <c r="AF15" i="15"/>
  <c r="AP23" i="28"/>
  <c r="AF21" i="15"/>
  <c r="AP12" i="28"/>
  <c r="AF10" i="15"/>
  <c r="AP11" i="28"/>
  <c r="AF9" i="15"/>
  <c r="AP31" i="28"/>
  <c r="AF29" i="15"/>
  <c r="AP16" i="28"/>
  <c r="AF14" i="15"/>
  <c r="AP34" i="28"/>
  <c r="AF32" i="15"/>
  <c r="AP6" i="28"/>
  <c r="AF4" i="15"/>
  <c r="AP32" i="28"/>
  <c r="AF30" i="15"/>
  <c r="AP26" i="28"/>
  <c r="AF24" i="15"/>
  <c r="AF27" i="15"/>
  <c r="AP29" i="28"/>
  <c r="AP20" i="28"/>
  <c r="AF18" i="15"/>
  <c r="AO6" i="28"/>
  <c r="AO13" i="28"/>
  <c r="AO33" i="28"/>
  <c r="AO28" i="28"/>
  <c r="AO23" i="28"/>
  <c r="AO29" i="28"/>
  <c r="AO5" i="28"/>
  <c r="AO34" i="28"/>
  <c r="AO12" i="28"/>
  <c r="AO15" i="28"/>
  <c r="AO32" i="28"/>
  <c r="AO25" i="28"/>
  <c r="AO26" i="28"/>
  <c r="AO11" i="28"/>
  <c r="AO10" i="28"/>
  <c r="AO14" i="28"/>
  <c r="AO17" i="28"/>
  <c r="AO30" i="28"/>
  <c r="AO31" i="28"/>
  <c r="AO19" i="28"/>
  <c r="AO18" i="28"/>
  <c r="AO16" i="28"/>
  <c r="AO8" i="28"/>
  <c r="AN8" i="28"/>
  <c r="AN13" i="28"/>
  <c r="AN23" i="28"/>
  <c r="AN10" i="28"/>
  <c r="AN14" i="28"/>
  <c r="AN31" i="28"/>
  <c r="AN6" i="28"/>
  <c r="AN5" i="28"/>
  <c r="AN19" i="28"/>
  <c r="AN17" i="28"/>
  <c r="AN28" i="28"/>
  <c r="AN18" i="28"/>
  <c r="AN33" i="28"/>
  <c r="AN11" i="28"/>
  <c r="AN7" i="28"/>
  <c r="AN29" i="28"/>
  <c r="AN27" i="28"/>
  <c r="AN16" i="28"/>
  <c r="AN34" i="28"/>
  <c r="AN12" i="28"/>
  <c r="AN30" i="28"/>
  <c r="AN32" i="28"/>
  <c r="AN4" i="28"/>
  <c r="AN15" i="28"/>
  <c r="AN25" i="28"/>
  <c r="AN22" i="28"/>
  <c r="AM14" i="28"/>
  <c r="AM26" i="28"/>
  <c r="AM8" i="28"/>
  <c r="AM18" i="28"/>
  <c r="AM5" i="28"/>
  <c r="AM23" i="28"/>
  <c r="AM10" i="28"/>
  <c r="AM22" i="28"/>
  <c r="AM33" i="28"/>
  <c r="AM24" i="28"/>
  <c r="AM12" i="28"/>
  <c r="AM15" i="28"/>
  <c r="AM11" i="28"/>
  <c r="AM34" i="28"/>
  <c r="AM17" i="28"/>
  <c r="AM25" i="28"/>
  <c r="AM7" i="28"/>
  <c r="AM4" i="28"/>
  <c r="AM6" i="28"/>
  <c r="AM19" i="28"/>
  <c r="AM29" i="28"/>
  <c r="AM32" i="28"/>
  <c r="AM28" i="28"/>
  <c r="AM30" i="28"/>
  <c r="AM13" i="28"/>
  <c r="AM16" i="28"/>
  <c r="B102" i="28" l="1"/>
  <c r="B100" i="28"/>
  <c r="B101" i="28"/>
  <c r="R37" i="28" l="1"/>
  <c r="R36" i="28"/>
  <c r="AA25" i="28" l="1"/>
  <c r="AJ25" i="28" s="1"/>
  <c r="AA15" i="28"/>
  <c r="AJ15" i="28" s="1"/>
  <c r="AA4" i="28"/>
  <c r="AJ4" i="28" s="1"/>
  <c r="AA10" i="28"/>
  <c r="AJ10" i="28" s="1"/>
  <c r="AA31" i="28"/>
  <c r="AJ31" i="28" s="1"/>
  <c r="AA22" i="28"/>
  <c r="AJ22" i="28" s="1"/>
  <c r="AA29" i="28"/>
  <c r="AJ29" i="28" s="1"/>
  <c r="AA7" i="28"/>
  <c r="AJ7" i="28" s="1"/>
  <c r="AA14" i="28"/>
  <c r="AJ14" i="28" s="1"/>
  <c r="AA13" i="28"/>
  <c r="AJ13" i="28" s="1"/>
  <c r="AA21" i="28"/>
  <c r="AJ21" i="28" s="1"/>
  <c r="AA6" i="28"/>
  <c r="AJ6" i="28" s="1"/>
  <c r="AA30" i="28"/>
  <c r="AJ30" i="28" s="1"/>
  <c r="AA16" i="28"/>
  <c r="AJ16" i="28" s="1"/>
  <c r="AA12" i="28"/>
  <c r="AJ12" i="28" s="1"/>
  <c r="AA28" i="28"/>
  <c r="AJ28" i="28" s="1"/>
  <c r="AA5" i="28"/>
  <c r="AJ5" i="28" s="1"/>
  <c r="B97" i="28" s="1"/>
  <c r="P37" i="28" l="1"/>
  <c r="P36" i="28"/>
  <c r="Y4" i="28" l="1"/>
  <c r="AH4" i="28" s="1"/>
  <c r="Y10" i="28"/>
  <c r="AH10" i="28" s="1"/>
  <c r="Y28" i="28"/>
  <c r="AH28" i="28" s="1"/>
  <c r="Y14" i="28"/>
  <c r="AH14" i="28" s="1"/>
  <c r="Y22" i="28"/>
  <c r="AH22" i="28" s="1"/>
  <c r="Y7" i="28"/>
  <c r="AH7" i="28" s="1"/>
  <c r="Y6" i="28"/>
  <c r="AH6" i="28" s="1"/>
  <c r="Y30" i="28"/>
  <c r="AH30" i="28" s="1"/>
  <c r="Y13" i="28"/>
  <c r="AH13" i="28" s="1"/>
  <c r="Y21" i="28"/>
  <c r="AH21" i="28" s="1"/>
  <c r="Y27" i="28"/>
  <c r="AH27" i="28" s="1"/>
  <c r="Y5" i="28"/>
  <c r="AH5" i="28" s="1"/>
  <c r="B95" i="28" s="1"/>
  <c r="Y25" i="28"/>
  <c r="AH25" i="28" s="1"/>
  <c r="Y16" i="28"/>
  <c r="AH16" i="28" s="1"/>
  <c r="Y12" i="28"/>
  <c r="AH12" i="28" s="1"/>
  <c r="Y24" i="28"/>
  <c r="AH24" i="28" s="1"/>
  <c r="Y15" i="28"/>
  <c r="AH15" i="28" s="1"/>
  <c r="Q36" i="28" l="1"/>
  <c r="Q37" i="28"/>
  <c r="Z4" i="28" l="1"/>
  <c r="AI4" i="28" s="1"/>
  <c r="Z25" i="28"/>
  <c r="AI25" i="28" s="1"/>
  <c r="Z24" i="28"/>
  <c r="AI24" i="28" s="1"/>
  <c r="Z15" i="28"/>
  <c r="AI15" i="28" s="1"/>
  <c r="Z14" i="28"/>
  <c r="AI14" i="28" s="1"/>
  <c r="Z22" i="28"/>
  <c r="AI22" i="28" s="1"/>
  <c r="Z7" i="28"/>
  <c r="AI7" i="28" s="1"/>
  <c r="Z27" i="28"/>
  <c r="AI27" i="28" s="1"/>
  <c r="Z13" i="28"/>
  <c r="AI13" i="28" s="1"/>
  <c r="Z21" i="28"/>
  <c r="AI21" i="28" s="1"/>
  <c r="Z28" i="28"/>
  <c r="AI28" i="28" s="1"/>
  <c r="Z6" i="28"/>
  <c r="AI6" i="28" s="1"/>
  <c r="Z5" i="28"/>
  <c r="AI5" i="28" s="1"/>
  <c r="B96" i="28" s="1"/>
  <c r="Z16" i="28"/>
  <c r="AI16" i="28" s="1"/>
  <c r="Z12" i="28"/>
  <c r="AI12" i="28" s="1"/>
  <c r="Z10" i="28"/>
  <c r="AI10" i="28" s="1"/>
  <c r="Z30" i="28"/>
  <c r="AI30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Thanh Tung</author>
  </authors>
  <commentList>
    <comment ref="A46" authorId="0" shapeId="0" xr:uid="{1D3DDE4D-3621-43F4-9DF0-8B83D6855F49}">
      <text>
        <r>
          <rPr>
            <b/>
            <sz val="9"/>
            <color indexed="81"/>
            <rFont val="Tahoma"/>
            <charset val="1"/>
          </rPr>
          <t>Le Thanh Tung:</t>
        </r>
        <r>
          <rPr>
            <sz val="9"/>
            <color indexed="81"/>
            <rFont val="Tahoma"/>
            <charset val="1"/>
          </rPr>
          <t xml:space="preserve">
Nếu ô A44 là type thì ô này là âm tính, nếu ô A44 là âm tính thì ô này là dương tính</t>
        </r>
      </text>
    </comment>
    <comment ref="A58" authorId="0" shapeId="0" xr:uid="{49CDD051-A786-455C-821A-C6AD4B2BADCF}">
      <text>
        <r>
          <rPr>
            <b/>
            <sz val="9"/>
            <color indexed="81"/>
            <rFont val="Tahoma"/>
            <charset val="1"/>
          </rPr>
          <t>Le Thanh Tung:</t>
        </r>
        <r>
          <rPr>
            <sz val="9"/>
            <color indexed="81"/>
            <rFont val="Tahoma"/>
            <charset val="1"/>
          </rPr>
          <t xml:space="preserve">
Nếu ô A56 là type thì ô này là âm tính, nếu ô A56 là âm tính thì ô này là dương tính</t>
        </r>
      </text>
    </comment>
    <comment ref="A70" authorId="0" shapeId="0" xr:uid="{48E04FBC-44C2-4868-935A-9E1EE13581A6}">
      <text>
        <r>
          <rPr>
            <b/>
            <sz val="9"/>
            <color indexed="81"/>
            <rFont val="Tahoma"/>
            <charset val="1"/>
          </rPr>
          <t>Le Thanh Tung:</t>
        </r>
        <r>
          <rPr>
            <sz val="9"/>
            <color indexed="81"/>
            <rFont val="Tahoma"/>
            <charset val="1"/>
          </rPr>
          <t xml:space="preserve">
Nếu ô A68 là type thì ô này là âm tính, nếu ô A68 là âm tính thì ô này là dương tính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<sst xmlns="http://schemas.openxmlformats.org/spreadsheetml/2006/main" count="1165" uniqueCount="334">
  <si>
    <t>STT</t>
  </si>
  <si>
    <t>HẠNG</t>
  </si>
  <si>
    <t>MÃ NK</t>
  </si>
  <si>
    <t>điểm 1</t>
  </si>
  <si>
    <t>điểm 2</t>
  </si>
  <si>
    <t>tổng</t>
  </si>
  <si>
    <t>tbinh</t>
  </si>
  <si>
    <t>sd</t>
  </si>
  <si>
    <t>tluy</t>
  </si>
  <si>
    <t>hxuat</t>
  </si>
  <si>
    <t>kit tc</t>
  </si>
  <si>
    <t>pp tc</t>
  </si>
  <si>
    <t>pp pcr</t>
  </si>
  <si>
    <t>nnm</t>
  </si>
  <si>
    <t>nptm</t>
  </si>
  <si>
    <t>ttknm</t>
  </si>
  <si>
    <t>ABI</t>
  </si>
  <si>
    <t>2-8</t>
  </si>
  <si>
    <t>2</t>
  </si>
  <si>
    <t>DNG508</t>
  </si>
  <si>
    <t>BỆNH VIỆN ĐA KHOA QUỐC TẾ VINMEC ĐÀ NẴNG</t>
  </si>
  <si>
    <t>Đạt</t>
  </si>
  <si>
    <t>4</t>
  </si>
  <si>
    <t>HCM508</t>
  </si>
  <si>
    <t>SaMag12</t>
  </si>
  <si>
    <t>SaMag</t>
  </si>
  <si>
    <t>ABI7500Fast</t>
  </si>
  <si>
    <t>TW</t>
  </si>
  <si>
    <t>HCM106M</t>
  </si>
  <si>
    <t>TRUNG TÂM ĐÀO TẠO VÀ CHẨN ĐOÁN Y SINH HỌC PHÂN TỬ</t>
  </si>
  <si>
    <t>Nguyên vẹn</t>
  </si>
  <si>
    <t>HCM107</t>
  </si>
  <si>
    <t>BỆNH VIỆN ĐHYD TP.HCM</t>
  </si>
  <si>
    <t>KHA201V</t>
  </si>
  <si>
    <t>BỆNH VIỆN ĐA KHOA TỈNH KHÁNH HÒA</t>
  </si>
  <si>
    <t>6</t>
  </si>
  <si>
    <t>8</t>
  </si>
  <si>
    <t>Roche</t>
  </si>
  <si>
    <t>Tự động</t>
  </si>
  <si>
    <t xml:space="preserve">Tự động </t>
  </si>
  <si>
    <t>Tốt</t>
  </si>
  <si>
    <t>Rotor Gene Q</t>
  </si>
  <si>
    <t>Khác</t>
  </si>
  <si>
    <t>QNM509</t>
  </si>
  <si>
    <t xml:space="preserve">KingFisher Flex. 
</t>
  </si>
  <si>
    <t>Realtime PCR</t>
  </si>
  <si>
    <t>Sacace</t>
  </si>
  <si>
    <t>Biorad</t>
  </si>
  <si>
    <t>CFX96</t>
  </si>
  <si>
    <t>-20</t>
  </si>
  <si>
    <t>nguyên vẹn</t>
  </si>
  <si>
    <t>Thủ công</t>
  </si>
  <si>
    <t>HCM529</t>
  </si>
  <si>
    <t>HANHPHUCLAB</t>
  </si>
  <si>
    <t>Linegene 9600- Bioer</t>
  </si>
  <si>
    <t>Bioer</t>
  </si>
  <si>
    <t>HCM505</t>
  </si>
  <si>
    <t>điểm</t>
  </si>
  <si>
    <t>CHI NHÁNH CÔNG TY CỔ PHẦN BỆNH VIỆN ĐA KHOA VINMEC</t>
  </si>
  <si>
    <t>Điểm tích lũy</t>
  </si>
  <si>
    <t>Hiệu xuất</t>
  </si>
  <si>
    <t>MÃ
ĐƠN VỊ</t>
  </si>
  <si>
    <t>TÊN
ĐƠN VỊ</t>
  </si>
  <si>
    <t>kit PCR</t>
  </si>
  <si>
    <t>máy PCR</t>
  </si>
  <si>
    <t>hệ máy</t>
  </si>
  <si>
    <t>Âm tính</t>
  </si>
  <si>
    <t>QIAsymphony</t>
  </si>
  <si>
    <t>AD1</t>
  </si>
  <si>
    <t>AD2</t>
  </si>
  <si>
    <t>AD1-1</t>
  </si>
  <si>
    <t>AD2-1</t>
  </si>
  <si>
    <t>may tc</t>
  </si>
  <si>
    <t>ngkq</t>
  </si>
  <si>
    <t>nd</t>
  </si>
  <si>
    <t>HCM110V</t>
  </si>
  <si>
    <t>VIỆN PASTEUR TP. HCM</t>
  </si>
  <si>
    <t>CÔNG TY TNHH Y TẾ VIỄN ĐÔNG VIỆT NAM (BỆNH VIỆN FV)</t>
  </si>
  <si>
    <t>CFX96TM  Real-Time System (Bio-Rad)</t>
  </si>
  <si>
    <t>HCM533</t>
  </si>
  <si>
    <t>PHÒNG XÉT NGHIỆM THUỘC CÔNG TY TNHHDV&amp;TM NAM KHOA</t>
  </si>
  <si>
    <t>Thermo SCIENTIFIC KingFisher Flex</t>
  </si>
  <si>
    <r>
      <rPr>
        <sz val="12"/>
        <color theme="1"/>
        <rFont val="Times New Roman"/>
        <family val="1"/>
      </rPr>
      <t>C1000 Touch Thermal Cycler CFX96</t>
    </r>
    <r>
      <rPr>
        <vertAlign val="superscript"/>
        <sz val="12"/>
        <color theme="1"/>
        <rFont val="Times New Roman"/>
        <family val="1"/>
      </rPr>
      <t xml:space="preserve">TM </t>
    </r>
    <r>
      <rPr>
        <sz val="12"/>
        <color theme="1"/>
        <rFont val="Times New Roman"/>
        <family val="1"/>
      </rPr>
      <t>Real-Time System.</t>
    </r>
  </si>
  <si>
    <t>HNI501</t>
  </si>
  <si>
    <t>BỆNH VIỆN ĐA KHOA QUỐC TẾ VINMEC TIMES CITY</t>
  </si>
  <si>
    <t>HCM201V</t>
  </si>
  <si>
    <t>BỆNH VIỆN NHÂN DÂN GIA ĐỊNH</t>
  </si>
  <si>
    <t>Sacycler 96</t>
  </si>
  <si>
    <t>HCM101V</t>
  </si>
  <si>
    <t xml:space="preserve">BỆNH VIỆN CHỢ RẪY </t>
  </si>
  <si>
    <t>HCM213</t>
  </si>
  <si>
    <t>BỆNH VIỆN HÙNG VƯƠNG</t>
  </si>
  <si>
    <t>Aptima® HPV Assay</t>
  </si>
  <si>
    <t>Panther System</t>
  </si>
  <si>
    <t>Hologic</t>
  </si>
  <si>
    <t>TopPURE@MAGA GENOMIC DNA/RNA EXTRACTION KIT_ABT</t>
  </si>
  <si>
    <t>Genepure Pro-bioer</t>
  </si>
  <si>
    <t>DNG504</t>
  </si>
  <si>
    <t>BỆNH VIỆN ĐA KHOA GIA ĐÌNH ĐÀ NẴNG</t>
  </si>
  <si>
    <t>LightPower iVAHPV Genotype rPCR_RDB VA.A02-003M</t>
  </si>
  <si>
    <t>Máy MyGo Pro 1</t>
  </si>
  <si>
    <t>QPG 01</t>
  </si>
  <si>
    <t>QPG 02</t>
  </si>
  <si>
    <t>QPG01-1</t>
  </si>
  <si>
    <t>QPG02-2</t>
  </si>
  <si>
    <t>DKBQ</t>
  </si>
  <si>
    <t>QPG013</t>
  </si>
  <si>
    <t>Sacace, ABI 7500</t>
  </si>
  <si>
    <t>QPG007</t>
  </si>
  <si>
    <t>Invisorb Spin Universal Kit</t>
  </si>
  <si>
    <t>STRATEC Molecular GmbH, Đức</t>
  </si>
  <si>
    <t>HPV genotype 14 Real-TM Quant, Sacace/Ý, Test</t>
  </si>
  <si>
    <t>7500 Fast Real Time PCR, Thermo, USA.</t>
  </si>
  <si>
    <t>Bình thường</t>
  </si>
  <si>
    <t>QPG017</t>
  </si>
  <si>
    <t>QPG004</t>
  </si>
  <si>
    <t>BDG521</t>
  </si>
  <si>
    <t>CÔNG TY CỔ PHẦN BỆNH VIỆN ĐA KHOA QUỐC TẾ BECAMEX</t>
  </si>
  <si>
    <r>
      <rPr>
        <sz val="12"/>
        <color theme="1"/>
        <rFont val="Times New Roman"/>
        <family val="1"/>
      </rPr>
      <t xml:space="preserve">PANAMAX 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Viral DNA/RNA Extraction Kit</t>
    </r>
  </si>
  <si>
    <t>Hệ thống tách chiết tự động</t>
  </si>
  <si>
    <t>PANA RealTyper HPV Screening Kit (Panagane)</t>
  </si>
  <si>
    <t>QuantStudio 5 Dx (Thermo Fisher Scientific)</t>
  </si>
  <si>
    <t>QPG018</t>
  </si>
  <si>
    <t>QPG011</t>
  </si>
  <si>
    <t>AnyplexTM II HPV28 Detection (Seegene)</t>
  </si>
  <si>
    <t xml:space="preserve">AnyplexTM II HPV28 Detection (Seegene) </t>
  </si>
  <si>
    <t xml:space="preserve">CFX96TM  Real-Time System (Bio-Rad) </t>
  </si>
  <si>
    <t>QPG014</t>
  </si>
  <si>
    <t>Anyplex HPV HR</t>
  </si>
  <si>
    <t>QPG022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</si>
  <si>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HPV TQ PCRmix</t>
    </r>
  </si>
  <si>
    <t>Mát</t>
  </si>
  <si>
    <t>QPG020</t>
  </si>
  <si>
    <t>QPG016-B</t>
  </si>
  <si>
    <t>HCM202D</t>
  </si>
  <si>
    <t>BỆNH VIỆN TỪ DŨ</t>
  </si>
  <si>
    <t>Aptima</t>
  </si>
  <si>
    <t>Panther</t>
  </si>
  <si>
    <t>QPG006</t>
  </si>
  <si>
    <t>DNG204</t>
  </si>
  <si>
    <t>BỆNH VIỆN PHỤ-SẢN NHI ĐÀ NẴNG</t>
  </si>
  <si>
    <t>ROCHE- HPV</t>
  </si>
  <si>
    <t>MÁY COBASS- X480</t>
  </si>
  <si>
    <t>MÁY COBASS- Z480</t>
  </si>
  <si>
    <t>QPG016-A</t>
  </si>
  <si>
    <t>Cobas-4800</t>
  </si>
  <si>
    <t>QPG019</t>
  </si>
  <si>
    <t>TRƯỜNG ĐẠI HỌC PHAN CHÂU TRINH</t>
  </si>
  <si>
    <t>IVD NK DNARNAprep – MAGBED – FLEX kit</t>
  </si>
  <si>
    <t>IVD NK PCR – PVI kit, Bộ xét nghiệm IVD NK PCR – PVII kit</t>
  </si>
  <si>
    <t>Rotor Gene Q MDx 5plex Platform.</t>
  </si>
  <si>
    <t>QPG009</t>
  </si>
  <si>
    <t>Samag STD DNA Extraction kit</t>
  </si>
  <si>
    <t>Samag-24</t>
  </si>
  <si>
    <t>HPV Genotypes 14 Real-TM Quant</t>
  </si>
  <si>
    <t>QPG003</t>
  </si>
  <si>
    <t>QPG021</t>
  </si>
  <si>
    <t>IVD NK PCR – PVII KIT</t>
  </si>
  <si>
    <t>Đóng gói kín</t>
  </si>
  <si>
    <t>Tách chiết từ hãng ABT</t>
  </si>
  <si>
    <t>BIOER_NPA-32P</t>
  </si>
  <si>
    <t xml:space="preserve"> </t>
  </si>
  <si>
    <t>HNI201</t>
  </si>
  <si>
    <t>BỆNH VIỆN PHỤ SẢN HÀ NỘI</t>
  </si>
  <si>
    <t>BD Onclarity HPV Assay</t>
  </si>
  <si>
    <t>BD ViperLT (VLT0334)</t>
  </si>
  <si>
    <t>Đạt yêu cầu</t>
  </si>
  <si>
    <t>TopPURE®MAGA GENOMIC DNA EXTRACTION KIT</t>
  </si>
  <si>
    <t>Máy MyGo Pro 2</t>
  </si>
  <si>
    <t>BD ViperLT</t>
  </si>
  <si>
    <t>Amp kit HPV</t>
  </si>
  <si>
    <t>Alinity m - Abbott</t>
  </si>
  <si>
    <t>Cobas 4800 HPV Amplification/Detection Kit</t>
  </si>
  <si>
    <t>Cobas X480</t>
  </si>
  <si>
    <t>Cobas Z480</t>
  </si>
  <si>
    <t>QPG023</t>
  </si>
  <si>
    <t>Qiagen</t>
  </si>
  <si>
    <t>HCM526</t>
  </si>
  <si>
    <t>REALTIME PCR</t>
  </si>
  <si>
    <t>ROTO GENE Q</t>
  </si>
  <si>
    <t>LẠNH</t>
  </si>
  <si>
    <t>TANBEAD NUCLEIC ACID EXTRATION KIT</t>
  </si>
  <si>
    <t>TANBEAD NANOTECHNOLOGY INSIDE</t>
  </si>
  <si>
    <t>ACCUPID HR-HPV GENOTYPE KIT (16-18)</t>
  </si>
  <si>
    <t>MẪU TẾ BÀO BẢO QUẢN LẠNH</t>
  </si>
  <si>
    <t>QPG024</t>
  </si>
  <si>
    <t>XÉT NGHIỆM Y KHOA ILAB</t>
  </si>
  <si>
    <t>QuantStudio 5 Dx</t>
  </si>
  <si>
    <t>QIAamp Mini Kit</t>
  </si>
  <si>
    <t>Panamax 48 (Panagene)</t>
  </si>
  <si>
    <t>Sắt oxit kết hợp với từ trường</t>
  </si>
  <si>
    <t>trung bình</t>
  </si>
  <si>
    <t>Tất cả hóa chất</t>
  </si>
  <si>
    <t>Số lượng đơn vị</t>
  </si>
  <si>
    <t>Phần trăm tích lũy của các đơn vị</t>
  </si>
  <si>
    <t>Điểm của đơn vị</t>
  </si>
  <si>
    <t>Series 1</t>
  </si>
  <si>
    <t>Kết quả đơn vị</t>
  </si>
  <si>
    <t>QPG02</t>
  </si>
  <si>
    <t>NA</t>
  </si>
  <si>
    <t>QPG01</t>
  </si>
  <si>
    <t>Mẫu được bảo quản 3 lớp, vẫn còn nguyên vẹn, thể tích dung dịch mẫu không bị hao hụt, nhiệt độ ổn định.</t>
  </si>
  <si>
    <t>Nguyên vẹn, không rò rĩ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</si>
  <si>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DNA/RNAprep</t>
    </r>
  </si>
  <si>
    <t>CTO101</t>
  </si>
  <si>
    <t>BỆNH VIỆN ĐA KHOA TRUNG ƯƠNG CẦN THƠ</t>
  </si>
  <si>
    <t>2-9</t>
  </si>
  <si>
    <t>2-10</t>
  </si>
  <si>
    <t>STARlet (Seegene)</t>
  </si>
  <si>
    <t>Chu kỳ nhiệt</t>
  </si>
  <si>
    <t>HNI517</t>
  </si>
  <si>
    <t>CÔNG TY TNHH THƯƠNG MẠI VÀ XÉT NGHIỆM ÂU CHÂU</t>
  </si>
  <si>
    <t>Nguyên thùng xốp có bảo quản gel đá khô</t>
  </si>
  <si>
    <t>Phương pháp hạt từ</t>
  </si>
  <si>
    <t>Alinity m (Abbott Molecular - USA)</t>
  </si>
  <si>
    <t>Alinity m HR HPV AMP Kit</t>
  </si>
  <si>
    <t>Alinity m Sample Prep Kit 1, Alinity m Lysis Solution, Alinity m Diluent Solution, Alinity m Vapor Barrier Solution.</t>
  </si>
  <si>
    <t>Tự động bằng hạt từ</t>
  </si>
  <si>
    <t>QPG016-C</t>
  </si>
  <si>
    <t>Tách chiết tự động dựa trên công nghệ từ tính</t>
  </si>
  <si>
    <t>Mẫu nguyên vẹn</t>
  </si>
  <si>
    <t>HNI516</t>
  </si>
  <si>
    <r>
      <t>Quick-DNA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Miniprep Kit (Zymoresearch)</t>
    </r>
  </si>
  <si>
    <t>Sắc ký cột</t>
  </si>
  <si>
    <t>Microfuge-20R (Beckman Coulter)</t>
  </si>
  <si>
    <t xml:space="preserve">CFX96 Dx System </t>
  </si>
  <si>
    <t>Aptima HPV 250 test kit</t>
  </si>
  <si>
    <t>Abbott</t>
  </si>
  <si>
    <t>DLK315</t>
  </si>
  <si>
    <t>PANAMAX TM Viral DNA/RNA Extraction Kit</t>
  </si>
  <si>
    <t>Tách tự động từ tính</t>
  </si>
  <si>
    <t>Panamax 48</t>
  </si>
  <si>
    <t>Realtime PCR kết hợp Melting curve</t>
  </si>
  <si>
    <t>Đá gel vẫn còn</t>
  </si>
  <si>
    <t>BDG206</t>
  </si>
  <si>
    <t>Cobas 4800 HPV Amp/Det 960 CE IVD</t>
  </si>
  <si>
    <t>Cobas z 480</t>
  </si>
  <si>
    <t>Tách chiết bằng hạt từ</t>
  </si>
  <si>
    <t>Cobas x 480</t>
  </si>
  <si>
    <t>Cobas 4800 SYS Sample PREP 960T IVD</t>
  </si>
  <si>
    <t>7-10</t>
  </si>
  <si>
    <t>2-7</t>
  </si>
  <si>
    <t>HCM539</t>
  </si>
  <si>
    <t>Tách chiết tự động</t>
  </si>
  <si>
    <t>PANAMAX 48</t>
  </si>
  <si>
    <r>
      <t>PANA RealTyper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HPV Screening Kit </t>
    </r>
  </si>
  <si>
    <t>CFX96 Real-time PCR System</t>
  </si>
  <si>
    <t>CÔNG TY CỔ PHẦN Y DƯỢC PHACOGEN</t>
  </si>
  <si>
    <t>QPG029</t>
  </si>
  <si>
    <t>BỆNH VIỆN ĐẠI HỌC Y DƯỢC BUÔN MA THUỘT</t>
  </si>
  <si>
    <t>QPG031</t>
  </si>
  <si>
    <t>BỆNH VIỆN ĐA KHOA MỸ ĐỨC</t>
  </si>
  <si>
    <t>QPG030</t>
  </si>
  <si>
    <t>QPG026</t>
  </si>
  <si>
    <t>TRUNG TÂM CHĂM SÓC SỨC KHỎE SINH SẢN BÌNH DƯƠNG</t>
  </si>
  <si>
    <t>QPG032</t>
  </si>
  <si>
    <t>QPG025</t>
  </si>
  <si>
    <t>QPG027-A</t>
  </si>
  <si>
    <t>QPG027-B</t>
  </si>
  <si>
    <t>QPG028</t>
  </si>
  <si>
    <t>QIAsymphony DSp Virus/Pathogen Mini kit</t>
  </si>
  <si>
    <t>Tách chiết sử dụng hạt từ</t>
  </si>
  <si>
    <t>HPV Genotype 14 Real-TM Quant</t>
  </si>
  <si>
    <t>CHU KỲ</t>
  </si>
  <si>
    <t>ĐỢT</t>
  </si>
  <si>
    <t>MẪU</t>
  </si>
  <si>
    <t>NGÀY TRẢ REPORT</t>
  </si>
  <si>
    <t>SỐ LƯỢNG</t>
  </si>
  <si>
    <r>
      <t>PANA RealTyperTM</t>
    </r>
    <r>
      <rPr>
        <sz val="12"/>
        <color theme="1"/>
        <rFont val="Times New Roman"/>
        <family val="1"/>
      </rPr>
      <t xml:space="preserve"> HPV Screening Kit (Panagane) </t>
    </r>
  </si>
  <si>
    <t>IT-IS Life Science Ltd</t>
  </si>
  <si>
    <r>
      <t xml:space="preserve">TopSENSI </t>
    </r>
    <r>
      <rPr>
        <sz val="12"/>
        <color theme="1"/>
        <rFont val="Calibri"/>
        <family val="2"/>
      </rPr>
      <t>®</t>
    </r>
    <r>
      <rPr>
        <sz val="12"/>
        <color theme="1"/>
        <rFont val="Times New Roman"/>
        <family val="1"/>
      </rPr>
      <t xml:space="preserve"> HPV High Risk &amp; 16, 18 qPCR KIT</t>
    </r>
  </si>
  <si>
    <t>HẠN TRẢ KQ</t>
  </si>
  <si>
    <t>Type 18</t>
  </si>
  <si>
    <t>Type: 18</t>
  </si>
  <si>
    <t>HPV Genotype 18</t>
  </si>
  <si>
    <t>Dương tính với HPV genotype 18</t>
  </si>
  <si>
    <t>Dương tính Genotype 18</t>
  </si>
  <si>
    <t>HPV 18</t>
  </si>
  <si>
    <t>Dương tính (Type 18)</t>
  </si>
  <si>
    <t>Chủng 18 (HPV dương tính)</t>
  </si>
  <si>
    <t>DƯƠNG TYPE 18</t>
  </si>
  <si>
    <t xml:space="preserve">Dương tính Type 18
</t>
  </si>
  <si>
    <t>Dương tính type 18</t>
  </si>
  <si>
    <t>Dương tính Type 18</t>
  </si>
  <si>
    <t>DƯƠNG TÍNH HPV18</t>
  </si>
  <si>
    <t>.</t>
  </si>
  <si>
    <t>QPG027-C</t>
  </si>
  <si>
    <t>Type 16</t>
  </si>
  <si>
    <t>Type: 16</t>
  </si>
  <si>
    <t>HPV Genotype 16</t>
  </si>
  <si>
    <t>Dương tính với HPV genotype 16</t>
  </si>
  <si>
    <t>Dương tính Genotype 16 + High-risk</t>
  </si>
  <si>
    <t>Dương tính Type 16</t>
  </si>
  <si>
    <t>Dương tính type 16</t>
  </si>
  <si>
    <t>Dương tính: Type 16</t>
  </si>
  <si>
    <t>HPV 16</t>
  </si>
  <si>
    <t>Dương tính (Type 16)</t>
  </si>
  <si>
    <t>Chủng 16 (HPV dương tính)</t>
  </si>
  <si>
    <t>DƯƠNG TYPE 16</t>
  </si>
  <si>
    <t>+ Âm tính type 16
+ Dương tính type 18/45
+ 11 type nguy cơ cao còn lại: Không xác định</t>
  </si>
  <si>
    <t>DƯƠNG TÍNH HPV16</t>
  </si>
  <si>
    <t>TYPE 16</t>
  </si>
  <si>
    <t xml:space="preserve">Dương tính Type 16
</t>
  </si>
  <si>
    <t>+ Dương tính type 16
+ Âm tính type 18/45
+ 11 type nguy cơ cao còn lại: Không xác định</t>
  </si>
  <si>
    <t>Seegene Seeprep 32 TM</t>
  </si>
  <si>
    <t>QPG002-A</t>
  </si>
  <si>
    <t>QPG002-B</t>
  </si>
  <si>
    <t>NĂM</t>
  </si>
  <si>
    <t>2024</t>
  </si>
  <si>
    <t>1</t>
  </si>
  <si>
    <t>240801</t>
  </si>
  <si>
    <t>10/03/2024</t>
  </si>
  <si>
    <t>01/04/2024</t>
  </si>
  <si>
    <t>QPG 03</t>
  </si>
  <si>
    <t>QPG03-2</t>
  </si>
  <si>
    <t>AD3</t>
  </si>
  <si>
    <t>AD3-1</t>
  </si>
  <si>
    <t>điểm 3</t>
  </si>
  <si>
    <t>29/02/2024</t>
  </si>
  <si>
    <t>05/03/2024</t>
  </si>
  <si>
    <t>09/03/2024</t>
  </si>
  <si>
    <t>27/02/2024</t>
  </si>
  <si>
    <t>06/03/2024</t>
  </si>
  <si>
    <t>03/03/2024</t>
  </si>
  <si>
    <t>08/03/2024</t>
  </si>
  <si>
    <t>26/02/2024</t>
  </si>
  <si>
    <t>04/03/2024</t>
  </si>
  <si>
    <t>01/03/2024</t>
  </si>
  <si>
    <t>07/03/2024</t>
  </si>
  <si>
    <t>28/02/2024</t>
  </si>
  <si>
    <t/>
  </si>
  <si>
    <t>QPG03</t>
  </si>
  <si>
    <t>Dương tính</t>
  </si>
  <si>
    <t>kết quả 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</si>
</sst>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</font>
    <font>
      <sz val="12"/>
      <color theme="1"/>
      <name val="Times New Roman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Times New Roman"/>
      <charset val="134"/>
    </font>
  </fonts>
  <fills count="3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66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35E1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13" fillId="0" borderId="0" applyNumberFormat="0" applyFill="0" applyBorder="0" applyAlignment="0" applyProtection="0"/>
    <xf numFmtId="0" fontId="12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5" fillId="0" borderId="0"/>
  </cellStyleXfs>
  <cellXfs count="200">
    <xf numFmtId="0" fontId="0" fillId="0" borderId="0" xfId="0"/>
    <xf numFmtId="49" fontId="5" fillId="0" borderId="0" xfId="0" applyNumberFormat="1" applyFont="1"/>
    <xf numFmtId="49" fontId="0" fillId="11" borderId="1" xfId="0" applyNumberFormat="1" applyFill="1" applyBorder="1"/>
    <xf numFmtId="49" fontId="0" fillId="0" borderId="0" xfId="0" applyNumberFormat="1"/>
    <xf numFmtId="49" fontId="0" fillId="18" borderId="0" xfId="0" applyNumberFormat="1" applyFill="1"/>
    <xf numFmtId="49" fontId="0" fillId="8" borderId="0" xfId="0" applyNumberFormat="1" applyFill="1"/>
    <xf numFmtId="49" fontId="5" fillId="17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/>
    </xf>
    <xf numFmtId="49" fontId="5" fillId="6" borderId="1" xfId="0" applyNumberFormat="1" applyFont="1" applyFill="1" applyBorder="1" applyAlignment="1">
      <alignment vertical="center"/>
    </xf>
    <xf numFmtId="49" fontId="5" fillId="25" borderId="1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vertical="center"/>
    </xf>
    <xf numFmtId="49" fontId="5" fillId="8" borderId="1" xfId="0" applyNumberFormat="1" applyFont="1" applyFill="1" applyBorder="1" applyAlignment="1">
      <alignment vertical="center"/>
    </xf>
    <xf numFmtId="49" fontId="5" fillId="21" borderId="1" xfId="0" applyNumberFormat="1" applyFont="1" applyFill="1" applyBorder="1" applyAlignment="1">
      <alignment vertical="center"/>
    </xf>
    <xf numFmtId="49" fontId="5" fillId="9" borderId="1" xfId="0" applyNumberFormat="1" applyFont="1" applyFill="1" applyBorder="1" applyAlignment="1">
      <alignment vertical="center"/>
    </xf>
    <xf numFmtId="49" fontId="5" fillId="23" borderId="1" xfId="0" applyNumberFormat="1" applyFont="1" applyFill="1" applyBorder="1" applyAlignment="1">
      <alignment vertical="center"/>
    </xf>
    <xf numFmtId="49" fontId="5" fillId="12" borderId="1" xfId="0" applyNumberFormat="1" applyFont="1" applyFill="1" applyBorder="1" applyAlignment="1">
      <alignment vertical="center"/>
    </xf>
    <xf numFmtId="49" fontId="6" fillId="5" borderId="1" xfId="0" applyNumberFormat="1" applyFont="1" applyFill="1" applyBorder="1" applyAlignment="1" applyProtection="1">
      <alignment horizontal="left" vertical="center"/>
      <protection hidden="1"/>
    </xf>
    <xf numFmtId="49" fontId="5" fillId="5" borderId="1" xfId="0" applyNumberFormat="1" applyFont="1" applyFill="1" applyBorder="1" applyAlignment="1" applyProtection="1">
      <alignment horizontal="left" vertical="center"/>
      <protection hidden="1"/>
    </xf>
    <xf numFmtId="49" fontId="9" fillId="13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horizontal="left" vertical="center"/>
      <protection hidden="1"/>
    </xf>
    <xf numFmtId="49" fontId="5" fillId="6" borderId="1" xfId="0" applyNumberFormat="1" applyFont="1" applyFill="1" applyBorder="1" applyAlignment="1" applyProtection="1">
      <alignment horizontal="left" vertical="center"/>
      <protection hidden="1"/>
    </xf>
    <xf numFmtId="49" fontId="6" fillId="13" borderId="1" xfId="0" applyNumberFormat="1" applyFont="1" applyFill="1" applyBorder="1" applyAlignment="1">
      <alignment horizontal="center" vertical="center"/>
    </xf>
    <xf numFmtId="49" fontId="6" fillId="25" borderId="1" xfId="0" applyNumberFormat="1" applyFont="1" applyFill="1" applyBorder="1" applyAlignment="1" applyProtection="1">
      <alignment horizontal="left" vertical="center"/>
      <protection hidden="1"/>
    </xf>
    <xf numFmtId="49" fontId="5" fillId="25" borderId="1" xfId="0" applyNumberFormat="1" applyFont="1" applyFill="1" applyBorder="1" applyAlignment="1" applyProtection="1">
      <alignment horizontal="left" vertical="center"/>
      <protection hidden="1"/>
    </xf>
    <xf numFmtId="49" fontId="5" fillId="25" borderId="1" xfId="0" applyNumberFormat="1" applyFont="1" applyFill="1" applyBorder="1" applyAlignment="1">
      <alignment horizontal="center" vertical="center"/>
    </xf>
    <xf numFmtId="49" fontId="6" fillId="17" borderId="1" xfId="0" applyNumberFormat="1" applyFont="1" applyFill="1" applyBorder="1" applyAlignment="1" applyProtection="1">
      <alignment horizontal="left" vertical="center"/>
      <protection hidden="1"/>
    </xf>
    <xf numFmtId="49" fontId="5" fillId="17" borderId="1" xfId="0" applyNumberFormat="1" applyFont="1" applyFill="1" applyBorder="1" applyAlignment="1" applyProtection="1">
      <alignment horizontal="left" vertical="center"/>
      <protection hidden="1"/>
    </xf>
    <xf numFmtId="49" fontId="5" fillId="17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 applyProtection="1">
      <alignment horizontal="left" vertical="center"/>
      <protection hidden="1"/>
    </xf>
    <xf numFmtId="49" fontId="5" fillId="7" borderId="1" xfId="0" applyNumberFormat="1" applyFont="1" applyFill="1" applyBorder="1" applyAlignment="1" applyProtection="1">
      <alignment horizontal="left" vertical="center"/>
      <protection hidden="1"/>
    </xf>
    <xf numFmtId="49" fontId="6" fillId="14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 applyProtection="1">
      <alignment horizontal="left" vertical="center"/>
      <protection hidden="1"/>
    </xf>
    <xf numFmtId="49" fontId="5" fillId="8" borderId="1" xfId="0" applyNumberFormat="1" applyFont="1" applyFill="1" applyBorder="1" applyAlignment="1" applyProtection="1">
      <alignment horizontal="left" vertical="center"/>
      <protection hidden="1"/>
    </xf>
    <xf numFmtId="49" fontId="6" fillId="15" borderId="1" xfId="0" applyNumberFormat="1" applyFont="1" applyFill="1" applyBorder="1" applyAlignment="1">
      <alignment horizontal="center" vertical="center"/>
    </xf>
    <xf numFmtId="49" fontId="9" fillId="22" borderId="1" xfId="0" applyNumberFormat="1" applyFont="1" applyFill="1" applyBorder="1" applyAlignment="1">
      <alignment horizontal="center" vertical="center"/>
    </xf>
    <xf numFmtId="49" fontId="6" fillId="21" borderId="1" xfId="0" applyNumberFormat="1" applyFont="1" applyFill="1" applyBorder="1" applyAlignment="1" applyProtection="1">
      <alignment horizontal="left" vertical="center"/>
      <protection hidden="1"/>
    </xf>
    <xf numFmtId="49" fontId="5" fillId="21" borderId="1" xfId="0" applyNumberFormat="1" applyFont="1" applyFill="1" applyBorder="1" applyAlignment="1" applyProtection="1">
      <alignment horizontal="left" vertical="center"/>
      <protection hidden="1"/>
    </xf>
    <xf numFmtId="49" fontId="6" fillId="9" borderId="1" xfId="0" applyNumberFormat="1" applyFont="1" applyFill="1" applyBorder="1" applyAlignment="1" applyProtection="1">
      <alignment horizontal="left" vertical="center"/>
      <protection hidden="1"/>
    </xf>
    <xf numFmtId="49" fontId="5" fillId="9" borderId="1" xfId="0" applyNumberFormat="1" applyFont="1" applyFill="1" applyBorder="1" applyAlignment="1" applyProtection="1">
      <alignment horizontal="left" vertical="center"/>
      <protection hidden="1"/>
    </xf>
    <xf numFmtId="49" fontId="6" fillId="16" borderId="1" xfId="0" applyNumberFormat="1" applyFont="1" applyFill="1" applyBorder="1" applyAlignment="1">
      <alignment horizontal="center" vertical="center"/>
    </xf>
    <xf numFmtId="49" fontId="6" fillId="23" borderId="1" xfId="0" applyNumberFormat="1" applyFont="1" applyFill="1" applyBorder="1" applyAlignment="1" applyProtection="1">
      <alignment horizontal="left" vertical="center"/>
      <protection hidden="1"/>
    </xf>
    <xf numFmtId="49" fontId="5" fillId="23" borderId="1" xfId="0" applyNumberFormat="1" applyFont="1" applyFill="1" applyBorder="1" applyAlignment="1" applyProtection="1">
      <alignment horizontal="left" vertical="center"/>
      <protection hidden="1"/>
    </xf>
    <xf numFmtId="49" fontId="6" fillId="24" borderId="1" xfId="0" applyNumberFormat="1" applyFont="1" applyFill="1" applyBorder="1" applyAlignment="1">
      <alignment horizontal="center" vertical="center"/>
    </xf>
    <xf numFmtId="49" fontId="5" fillId="12" borderId="1" xfId="0" applyNumberFormat="1" applyFont="1" applyFill="1" applyBorder="1" applyAlignment="1">
      <alignment horizontal="center" vertical="center"/>
    </xf>
    <xf numFmtId="49" fontId="5" fillId="11" borderId="1" xfId="0" applyNumberFormat="1" applyFont="1" applyFill="1" applyBorder="1"/>
    <xf numFmtId="49" fontId="0" fillId="11" borderId="1" xfId="0" applyNumberFormat="1" applyFill="1" applyBorder="1" applyAlignment="1">
      <alignment horizontal="center"/>
    </xf>
    <xf numFmtId="49" fontId="8" fillId="4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 applyProtection="1">
      <alignment horizontal="center" vertical="center"/>
      <protection hidden="1"/>
    </xf>
    <xf numFmtId="49" fontId="5" fillId="5" borderId="1" xfId="0" applyNumberFormat="1" applyFont="1" applyFill="1" applyBorder="1" applyAlignment="1">
      <alignment horizontal="center" vertical="center"/>
    </xf>
    <xf numFmtId="49" fontId="0" fillId="5" borderId="0" xfId="0" applyNumberFormat="1" applyFill="1"/>
    <xf numFmtId="49" fontId="5" fillId="6" borderId="1" xfId="0" applyNumberFormat="1" applyFont="1" applyFill="1" applyBorder="1" applyAlignment="1" applyProtection="1">
      <alignment horizontal="center" vertical="center"/>
      <protection hidden="1"/>
    </xf>
    <xf numFmtId="49" fontId="5" fillId="6" borderId="1" xfId="0" applyNumberFormat="1" applyFont="1" applyFill="1" applyBorder="1" applyAlignment="1">
      <alignment horizontal="center" vertical="center"/>
    </xf>
    <xf numFmtId="49" fontId="0" fillId="6" borderId="0" xfId="0" applyNumberFormat="1" applyFill="1"/>
    <xf numFmtId="49" fontId="5" fillId="25" borderId="1" xfId="0" applyNumberFormat="1" applyFont="1" applyFill="1" applyBorder="1" applyAlignment="1" applyProtection="1">
      <alignment horizontal="center" vertical="center"/>
      <protection hidden="1"/>
    </xf>
    <xf numFmtId="49" fontId="0" fillId="25" borderId="0" xfId="0" applyNumberFormat="1" applyFill="1"/>
    <xf numFmtId="49" fontId="5" fillId="17" borderId="1" xfId="0" applyNumberFormat="1" applyFont="1" applyFill="1" applyBorder="1" applyAlignment="1" applyProtection="1">
      <alignment horizontal="center" vertical="center"/>
      <protection hidden="1"/>
    </xf>
    <xf numFmtId="49" fontId="7" fillId="17" borderId="1" xfId="0" applyNumberFormat="1" applyFont="1" applyFill="1" applyBorder="1" applyAlignment="1">
      <alignment vertical="center"/>
    </xf>
    <xf numFmtId="49" fontId="0" fillId="17" borderId="0" xfId="0" applyNumberFormat="1" applyFill="1"/>
    <xf numFmtId="49" fontId="5" fillId="7" borderId="1" xfId="0" applyNumberFormat="1" applyFont="1" applyFill="1" applyBorder="1" applyAlignment="1" applyProtection="1">
      <alignment horizontal="center" vertical="center"/>
      <protection hidden="1"/>
    </xf>
    <xf numFmtId="49" fontId="5" fillId="7" borderId="1" xfId="0" applyNumberFormat="1" applyFont="1" applyFill="1" applyBorder="1" applyAlignment="1">
      <alignment horizontal="center" vertical="center"/>
    </xf>
    <xf numFmtId="49" fontId="0" fillId="7" borderId="0" xfId="0" applyNumberFormat="1" applyFill="1"/>
    <xf numFmtId="49" fontId="5" fillId="8" borderId="1" xfId="0" applyNumberFormat="1" applyFont="1" applyFill="1" applyBorder="1" applyAlignment="1" applyProtection="1">
      <alignment horizontal="center" vertical="center"/>
      <protection hidden="1"/>
    </xf>
    <xf numFmtId="49" fontId="5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vertical="center"/>
    </xf>
    <xf numFmtId="49" fontId="10" fillId="8" borderId="1" xfId="0" applyNumberFormat="1" applyFont="1" applyFill="1" applyBorder="1" applyAlignment="1">
      <alignment vertical="center"/>
    </xf>
    <xf numFmtId="49" fontId="5" fillId="21" borderId="1" xfId="0" applyNumberFormat="1" applyFont="1" applyFill="1" applyBorder="1" applyAlignment="1" applyProtection="1">
      <alignment horizontal="center" vertical="center"/>
      <protection hidden="1"/>
    </xf>
    <xf numFmtId="49" fontId="5" fillId="21" borderId="1" xfId="0" applyNumberFormat="1" applyFont="1" applyFill="1" applyBorder="1" applyAlignment="1">
      <alignment horizontal="center" vertical="center"/>
    </xf>
    <xf numFmtId="49" fontId="0" fillId="21" borderId="0" xfId="0" applyNumberFormat="1" applyFill="1"/>
    <xf numFmtId="49" fontId="5" fillId="9" borderId="1" xfId="0" applyNumberFormat="1" applyFont="1" applyFill="1" applyBorder="1" applyAlignment="1" applyProtection="1">
      <alignment horizontal="center" vertical="center"/>
      <protection hidden="1"/>
    </xf>
    <xf numFmtId="49" fontId="5" fillId="9" borderId="1" xfId="0" applyNumberFormat="1" applyFont="1" applyFill="1" applyBorder="1" applyAlignment="1">
      <alignment horizontal="center" vertical="center"/>
    </xf>
    <xf numFmtId="49" fontId="0" fillId="9" borderId="0" xfId="0" applyNumberFormat="1" applyFill="1"/>
    <xf numFmtId="49" fontId="5" fillId="23" borderId="1" xfId="0" applyNumberFormat="1" applyFont="1" applyFill="1" applyBorder="1" applyAlignment="1" applyProtection="1">
      <alignment horizontal="center" vertical="center"/>
      <protection hidden="1"/>
    </xf>
    <xf numFmtId="49" fontId="5" fillId="23" borderId="1" xfId="0" applyNumberFormat="1" applyFont="1" applyFill="1" applyBorder="1" applyAlignment="1">
      <alignment horizontal="center" vertical="center"/>
    </xf>
    <xf numFmtId="49" fontId="0" fillId="10" borderId="0" xfId="0" applyNumberFormat="1" applyFill="1"/>
    <xf numFmtId="49" fontId="5" fillId="12" borderId="1" xfId="0" applyNumberFormat="1" applyFont="1" applyFill="1" applyBorder="1" applyAlignment="1" applyProtection="1">
      <alignment horizontal="center" vertical="center"/>
      <protection hidden="1"/>
    </xf>
    <xf numFmtId="49" fontId="5" fillId="12" borderId="1" xfId="1" applyNumberFormat="1" applyFont="1" applyFill="1" applyBorder="1" applyAlignment="1">
      <alignment vertical="center"/>
    </xf>
    <xf numFmtId="49" fontId="0" fillId="12" borderId="0" xfId="0" applyNumberFormat="1" applyFill="1"/>
    <xf numFmtId="49" fontId="5" fillId="11" borderId="1" xfId="0" applyNumberFormat="1" applyFont="1" applyFill="1" applyBorder="1" applyAlignment="1">
      <alignment horizontal="center" vertical="center"/>
    </xf>
    <xf numFmtId="49" fontId="0" fillId="11" borderId="4" xfId="0" applyNumberFormat="1" applyFill="1" applyBorder="1"/>
    <xf numFmtId="49" fontId="5" fillId="11" borderId="4" xfId="0" applyNumberFormat="1" applyFont="1" applyFill="1" applyBorder="1"/>
    <xf numFmtId="49" fontId="5" fillId="11" borderId="4" xfId="0" applyNumberFormat="1" applyFont="1" applyFill="1" applyBorder="1" applyAlignment="1">
      <alignment horizontal="center" vertical="center"/>
    </xf>
    <xf numFmtId="49" fontId="5" fillId="11" borderId="4" xfId="0" applyNumberFormat="1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center"/>
    </xf>
    <xf numFmtId="49" fontId="0" fillId="20" borderId="4" xfId="0" applyNumberFormat="1" applyFill="1" applyBorder="1"/>
    <xf numFmtId="49" fontId="5" fillId="20" borderId="4" xfId="0" applyNumberFormat="1" applyFont="1" applyFill="1" applyBorder="1"/>
    <xf numFmtId="49" fontId="5" fillId="20" borderId="4" xfId="0" applyNumberFormat="1" applyFont="1" applyFill="1" applyBorder="1" applyAlignment="1">
      <alignment horizontal="center" vertical="center"/>
    </xf>
    <xf numFmtId="49" fontId="5" fillId="20" borderId="4" xfId="0" applyNumberFormat="1" applyFont="1" applyFill="1" applyBorder="1" applyAlignment="1">
      <alignment vertical="center"/>
    </xf>
    <xf numFmtId="49" fontId="5" fillId="20" borderId="1" xfId="0" applyNumberFormat="1" applyFont="1" applyFill="1" applyBorder="1" applyAlignment="1">
      <alignment vertical="center"/>
    </xf>
    <xf numFmtId="49" fontId="0" fillId="20" borderId="1" xfId="0" applyNumberFormat="1" applyFill="1" applyBorder="1"/>
    <xf numFmtId="49" fontId="0" fillId="20" borderId="0" xfId="0" applyNumberFormat="1" applyFill="1"/>
    <xf numFmtId="49" fontId="0" fillId="0" borderId="0" xfId="0" applyNumberFormat="1" applyAlignment="1">
      <alignment horizontal="center"/>
    </xf>
    <xf numFmtId="49" fontId="0" fillId="11" borderId="1" xfId="0" applyNumberFormat="1" applyFill="1" applyBorder="1" applyAlignment="1">
      <alignment horizontal="center" vertical="center"/>
    </xf>
    <xf numFmtId="49" fontId="5" fillId="20" borderId="4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vertical="center"/>
    </xf>
    <xf numFmtId="49" fontId="0" fillId="11" borderId="4" xfId="0" applyNumberFormat="1" applyFill="1" applyBorder="1" applyAlignment="1">
      <alignment horizontal="center" vertical="center"/>
    </xf>
    <xf numFmtId="49" fontId="0" fillId="20" borderId="4" xfId="0" applyNumberFormat="1" applyFill="1" applyBorder="1" applyAlignment="1">
      <alignment horizontal="center" vertical="center"/>
    </xf>
    <xf numFmtId="49" fontId="0" fillId="11" borderId="0" xfId="0" applyNumberFormat="1" applyFill="1"/>
    <xf numFmtId="49" fontId="5" fillId="12" borderId="1" xfId="0" applyNumberFormat="1" applyFont="1" applyFill="1" applyBorder="1" applyAlignment="1">
      <alignment vertical="center" wrapText="1"/>
    </xf>
    <xf numFmtId="0" fontId="5" fillId="21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2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5" fillId="23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0" fillId="11" borderId="1" xfId="0" applyFill="1" applyBorder="1"/>
    <xf numFmtId="0" fontId="0" fillId="11" borderId="4" xfId="0" applyFill="1" applyBorder="1"/>
    <xf numFmtId="0" fontId="0" fillId="20" borderId="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vertical="center"/>
    </xf>
    <xf numFmtId="0" fontId="0" fillId="2" borderId="4" xfId="0" applyFill="1" applyBorder="1"/>
    <xf numFmtId="0" fontId="0" fillId="12" borderId="4" xfId="0" applyFill="1" applyBorder="1"/>
    <xf numFmtId="0" fontId="0" fillId="17" borderId="4" xfId="0" applyFill="1" applyBorder="1"/>
    <xf numFmtId="0" fontId="0" fillId="9" borderId="4" xfId="0" applyFill="1" applyBorder="1"/>
    <xf numFmtId="0" fontId="0" fillId="0" borderId="1" xfId="0" applyBorder="1"/>
    <xf numFmtId="0" fontId="6" fillId="5" borderId="1" xfId="0" applyFont="1" applyFill="1" applyBorder="1" applyAlignment="1" applyProtection="1">
      <alignment horizontal="left" vertical="center"/>
      <protection hidden="1"/>
    </xf>
    <xf numFmtId="0" fontId="5" fillId="5" borderId="1" xfId="0" applyFont="1" applyFill="1" applyBorder="1" applyAlignment="1" applyProtection="1">
      <alignment horizontal="left" vertical="center"/>
      <protection hidden="1"/>
    </xf>
    <xf numFmtId="0" fontId="9" fillId="13" borderId="1" xfId="0" applyFont="1" applyFill="1" applyBorder="1" applyAlignment="1">
      <alignment horizontal="center" vertical="center"/>
    </xf>
    <xf numFmtId="0" fontId="0" fillId="26" borderId="1" xfId="0" applyFill="1" applyBorder="1"/>
    <xf numFmtId="0" fontId="6" fillId="6" borderId="1" xfId="0" applyFont="1" applyFill="1" applyBorder="1" applyAlignment="1" applyProtection="1">
      <alignment horizontal="left" vertical="center"/>
      <protection hidden="1"/>
    </xf>
    <xf numFmtId="0" fontId="5" fillId="6" borderId="1" xfId="0" applyFont="1" applyFill="1" applyBorder="1" applyAlignment="1" applyProtection="1">
      <alignment horizontal="left" vertical="center"/>
      <protection hidden="1"/>
    </xf>
    <xf numFmtId="0" fontId="6" fillId="13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 applyProtection="1">
      <alignment horizontal="left" vertical="center"/>
      <protection hidden="1"/>
    </xf>
    <xf numFmtId="0" fontId="5" fillId="25" borderId="1" xfId="0" applyFont="1" applyFill="1" applyBorder="1" applyAlignment="1" applyProtection="1">
      <alignment horizontal="left" vertical="center"/>
      <protection hidden="1"/>
    </xf>
    <xf numFmtId="0" fontId="5" fillId="25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 applyProtection="1">
      <alignment horizontal="left" vertical="center"/>
      <protection hidden="1"/>
    </xf>
    <xf numFmtId="0" fontId="5" fillId="17" borderId="1" xfId="0" applyFont="1" applyFill="1" applyBorder="1" applyAlignment="1" applyProtection="1">
      <alignment horizontal="left" vertical="center"/>
      <protection hidden="1"/>
    </xf>
    <xf numFmtId="0" fontId="5" fillId="1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 applyProtection="1">
      <alignment horizontal="left" vertical="center"/>
      <protection hidden="1"/>
    </xf>
    <xf numFmtId="0" fontId="5" fillId="7" borderId="1" xfId="0" applyFont="1" applyFill="1" applyBorder="1" applyAlignment="1" applyProtection="1">
      <alignment horizontal="left" vertical="center"/>
      <protection hidden="1"/>
    </xf>
    <xf numFmtId="0" fontId="6" fillId="1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 applyProtection="1">
      <alignment horizontal="left" vertical="center"/>
      <protection hidden="1"/>
    </xf>
    <xf numFmtId="0" fontId="5" fillId="8" borderId="1" xfId="0" applyFont="1" applyFill="1" applyBorder="1" applyAlignment="1" applyProtection="1">
      <alignment horizontal="left" vertical="center"/>
      <protection hidden="1"/>
    </xf>
    <xf numFmtId="0" fontId="6" fillId="15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 applyProtection="1">
      <alignment horizontal="left" vertical="center"/>
      <protection hidden="1"/>
    </xf>
    <xf numFmtId="0" fontId="5" fillId="21" borderId="1" xfId="0" applyFont="1" applyFill="1" applyBorder="1" applyAlignment="1" applyProtection="1">
      <alignment horizontal="left" vertical="center"/>
      <protection hidden="1"/>
    </xf>
    <xf numFmtId="0" fontId="6" fillId="9" borderId="1" xfId="0" applyFont="1" applyFill="1" applyBorder="1" applyAlignment="1" applyProtection="1">
      <alignment horizontal="left" vertical="center"/>
      <protection hidden="1"/>
    </xf>
    <xf numFmtId="0" fontId="5" fillId="9" borderId="1" xfId="0" applyFont="1" applyFill="1" applyBorder="1" applyAlignment="1" applyProtection="1">
      <alignment horizontal="left" vertical="center"/>
      <protection hidden="1"/>
    </xf>
    <xf numFmtId="0" fontId="6" fillId="16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 applyProtection="1">
      <alignment horizontal="left" vertical="center"/>
      <protection hidden="1"/>
    </xf>
    <xf numFmtId="0" fontId="5" fillId="23" borderId="1" xfId="0" applyFont="1" applyFill="1" applyBorder="1" applyAlignment="1" applyProtection="1">
      <alignment horizontal="left" vertical="center"/>
      <protection hidden="1"/>
    </xf>
    <xf numFmtId="0" fontId="6" fillId="24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right"/>
    </xf>
    <xf numFmtId="0" fontId="5" fillId="12" borderId="1" xfId="0" applyFont="1" applyFill="1" applyBorder="1" applyAlignment="1">
      <alignment horizontal="center" vertical="center"/>
    </xf>
    <xf numFmtId="0" fontId="5" fillId="11" borderId="1" xfId="0" applyFont="1" applyFill="1" applyBorder="1"/>
    <xf numFmtId="0" fontId="0" fillId="11" borderId="1" xfId="0" applyFill="1" applyBorder="1" applyAlignment="1">
      <alignment horizontal="center"/>
    </xf>
    <xf numFmtId="0" fontId="5" fillId="20" borderId="1" xfId="0" applyFont="1" applyFill="1" applyBorder="1"/>
    <xf numFmtId="0" fontId="0" fillId="20" borderId="1" xfId="0" applyFill="1" applyBorder="1" applyAlignment="1">
      <alignment horizontal="center"/>
    </xf>
    <xf numFmtId="0" fontId="5" fillId="26" borderId="1" xfId="3" applyFill="1" applyBorder="1"/>
    <xf numFmtId="0" fontId="0" fillId="26" borderId="0" xfId="0" applyFill="1"/>
    <xf numFmtId="0" fontId="7" fillId="26" borderId="1" xfId="4" applyFont="1" applyFill="1" applyBorder="1"/>
    <xf numFmtId="0" fontId="0" fillId="26" borderId="1" xfId="0" applyFill="1" applyBorder="1" applyAlignment="1">
      <alignment horizontal="left"/>
    </xf>
    <xf numFmtId="0" fontId="5" fillId="26" borderId="1" xfId="0" applyFont="1" applyFill="1" applyBorder="1"/>
    <xf numFmtId="0" fontId="5" fillId="26" borderId="1" xfId="0" applyFont="1" applyFill="1" applyBorder="1" applyAlignment="1">
      <alignment horizontal="left"/>
    </xf>
    <xf numFmtId="0" fontId="0" fillId="26" borderId="0" xfId="0" applyFill="1" applyAlignment="1">
      <alignment horizontal="left"/>
    </xf>
    <xf numFmtId="0" fontId="7" fillId="26" borderId="0" xfId="4" applyFont="1" applyFill="1"/>
    <xf numFmtId="0" fontId="0" fillId="11" borderId="0" xfId="0" applyFill="1"/>
    <xf numFmtId="0" fontId="14" fillId="30" borderId="1" xfId="0" applyFont="1" applyFill="1" applyBorder="1" applyAlignment="1">
      <alignment horizontal="left" vertical="center"/>
    </xf>
    <xf numFmtId="0" fontId="5" fillId="26" borderId="0" xfId="3" applyFill="1" applyAlignment="1">
      <alignment horizontal="left"/>
    </xf>
    <xf numFmtId="0" fontId="5" fillId="26" borderId="0" xfId="3" applyFill="1"/>
    <xf numFmtId="0" fontId="11" fillId="26" borderId="1" xfId="4" applyFont="1" applyFill="1" applyBorder="1" applyAlignment="1">
      <alignment horizontal="center"/>
    </xf>
    <xf numFmtId="0" fontId="5" fillId="26" borderId="1" xfId="4" applyFill="1" applyBorder="1" applyAlignment="1">
      <alignment horizontal="right"/>
    </xf>
    <xf numFmtId="0" fontId="5" fillId="26" borderId="1" xfId="4" applyFill="1" applyBorder="1"/>
    <xf numFmtId="0" fontId="5" fillId="26" borderId="0" xfId="4" applyFill="1"/>
    <xf numFmtId="0" fontId="5" fillId="26" borderId="0" xfId="0" applyFont="1" applyFill="1"/>
    <xf numFmtId="49" fontId="0" fillId="26" borderId="1" xfId="0" applyNumberFormat="1" applyFill="1" applyBorder="1"/>
    <xf numFmtId="0" fontId="1" fillId="0" borderId="0" xfId="6"/>
    <xf numFmtId="0" fontId="1" fillId="11" borderId="0" xfId="6" applyFill="1"/>
    <xf numFmtId="0" fontId="5" fillId="0" borderId="0" xfId="3"/>
    <xf numFmtId="2" fontId="5" fillId="0" borderId="0" xfId="3" applyNumberFormat="1" applyAlignment="1">
      <alignment horizontal="left"/>
    </xf>
    <xf numFmtId="0" fontId="7" fillId="0" borderId="0" xfId="8" applyFont="1"/>
    <xf numFmtId="0" fontId="1" fillId="28" borderId="0" xfId="6" applyFill="1"/>
    <xf numFmtId="0" fontId="1" fillId="29" borderId="0" xfId="6" applyFill="1"/>
    <xf numFmtId="0" fontId="1" fillId="19" borderId="0" xfId="6" applyFill="1"/>
    <xf numFmtId="0" fontId="1" fillId="27" borderId="0" xfId="6" applyFill="1"/>
    <xf numFmtId="49" fontId="1" fillId="0" borderId="0" xfId="6" applyNumberFormat="1"/>
    <xf numFmtId="0" fontId="20" fillId="13" borderId="1" xfId="6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0" xfId="0" applyFill="1" applyAlignment="1">
      <alignment horizontal="center"/>
    </xf>
  </cellXfs>
  <cellStyles count="10">
    <cellStyle name="Hyperlink" xfId="1" builtinId="8"/>
    <cellStyle name="Normal" xfId="0" builtinId="0"/>
    <cellStyle name="Normal 2" xfId="2" xr:uid="{00000000-0005-0000-0000-000002000000}"/>
    <cellStyle name="Normal 2 2" xfId="7" xr:uid="{630F2DCA-71D3-4B2A-A045-A25142E055B1}"/>
    <cellStyle name="Normal 3" xfId="3" xr:uid="{00000000-0005-0000-0000-000003000000}"/>
    <cellStyle name="Normal 3 2" xfId="9" xr:uid="{0D4CEEF7-DAC3-42A3-9F4A-68571817185C}"/>
    <cellStyle name="Normal 4" xfId="4" xr:uid="{00000000-0005-0000-0000-000004000000}"/>
    <cellStyle name="Normal 4 2" xfId="8" xr:uid="{08616ECA-654F-4E29-A833-1A03738BC4D4}"/>
    <cellStyle name="Normal 5" xfId="5" xr:uid="{00000000-0005-0000-0000-000005000000}"/>
    <cellStyle name="Normal 6" xfId="6" xr:uid="{C8ABE6C4-4FBD-4C6C-A90D-2F77F8046EA2}"/>
  </cellStyles>
  <dxfs count="10">
    <dxf>
      <numFmt numFmtId="0" formatCode="General"/>
      <fill>
        <patternFill>
          <bgColor theme="0"/>
        </patternFill>
      </fill>
      <alignment textRotation="0" wrapText="0" indent="0" justifyLastLine="0" shrinkToFit="0" readingOrder="0"/>
    </dxf>
    <dxf>
      <numFmt numFmtId="0" formatCode="General"/>
      <fill>
        <patternFill>
          <bgColor theme="0"/>
        </patternFill>
      </fill>
      <alignment textRotation="0" wrapText="0" indent="0" justifyLastLine="0" shrinkToFit="0" readingOrder="0"/>
    </dxf>
    <dxf>
      <numFmt numFmtId="0" formatCode="General"/>
      <fill>
        <patternFill>
          <bgColor theme="0"/>
        </patternFill>
      </fill>
      <alignment textRotation="0" wrapText="0" indent="0" justifyLastLine="0" shrinkToFit="0" readingOrder="0"/>
    </dxf>
    <dxf>
      <numFmt numFmtId="0" formatCode="General"/>
      <fill>
        <patternFill>
          <bgColor theme="0"/>
        </patternFill>
      </fill>
      <alignment textRotation="0" wrapText="0" indent="0" justifyLastLine="0" shrinkToFit="0" readingOrder="0"/>
    </dxf>
    <dxf>
      <numFmt numFmtId="0" formatCode="General"/>
      <fill>
        <patternFill>
          <bgColor theme="0"/>
        </patternFill>
      </fill>
      <alignment textRotation="0" wrapText="0" indent="0" justifyLastLine="0" shrinkToFit="0" readingOrder="0"/>
    </dxf>
    <dxf>
      <numFmt numFmtId="0" formatCode="General"/>
      <fill>
        <patternFill>
          <bgColor theme="0"/>
        </patternFill>
      </fill>
      <alignment textRotation="0" wrapText="0" indent="0" justifyLastLine="0" shrinkToFit="0" readingOrder="0"/>
    </dxf>
    <dxf>
      <numFmt numFmtId="0" formatCode="General"/>
      <fill>
        <patternFill>
          <bgColor theme="0"/>
        </patternFill>
      </fill>
      <alignment textRotation="0" wrapText="0" indent="0" justifyLastLine="0" shrinkToFit="0" readingOrder="0"/>
    </dxf>
    <dxf>
      <numFmt numFmtId="0" formatCode="General"/>
      <fill>
        <patternFill>
          <bgColor theme="0"/>
        </patternFill>
      </fill>
      <alignment textRotation="0" wrapText="0" indent="0" justifyLastLine="0" shrinkToFit="0" readingOrder="0"/>
    </dxf>
    <dxf>
      <numFmt numFmtId="0" formatCode="General"/>
      <fill>
        <patternFill>
          <bgColor theme="0"/>
        </patternFill>
      </fill>
      <alignment textRotation="0" wrapText="0" indent="0" justifyLastLine="0" shrinkToFit="0" readingOrder="0"/>
    </dxf>
    <dxf>
      <numFmt numFmtId="0" formatCode="General"/>
      <fill>
        <patternFill>
          <bgColor theme="0"/>
        </patternFill>
      </fill>
      <alignment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576186210256651"/>
          <c:y val="8.2734211069144817E-2"/>
          <c:w val="0.75025508039040034"/>
          <c:h val="0.69569430181805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G'!$B$42</c:f>
              <c:strCache>
                <c:ptCount val="1"/>
                <c:pt idx="0">
                  <c:v>Tất cả hóa chất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'Hiệu xuất HPV G'!$A$43:$A$48</c:f>
              <c:strCache>
                <c:ptCount val="4"/>
                <c:pt idx="1">
                  <c:v>Type 16</c:v>
                </c:pt>
                <c:pt idx="3">
                  <c:v>Âm tính</c:v>
                </c:pt>
              </c:strCache>
              <c:extLst/>
            </c:strRef>
          </c:cat>
          <c:val>
            <c:numRef>
              <c:f>'Hiệu xuất HPV G'!$B$43:$B$48</c:f>
              <c:numCache>
                <c:formatCode>General</c:formatCode>
                <c:ptCount val="6"/>
                <c:pt idx="1">
                  <c:v>24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7915-4114-8A26-74872E261792}"/>
            </c:ext>
          </c:extLst>
        </c:ser>
        <c:ser>
          <c:idx val="2"/>
          <c:order val="2"/>
          <c:tx>
            <c:strRef>
              <c:f>'Hiệu xuất HPV G'!$D$42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'Hiệu xuất HPV G'!$A$43:$A$48</c:f>
              <c:strCache>
                <c:ptCount val="4"/>
                <c:pt idx="1">
                  <c:v>Type 16</c:v>
                </c:pt>
                <c:pt idx="3">
                  <c:v>Âm tính</c:v>
                </c:pt>
              </c:strCache>
              <c:extLst/>
            </c:strRef>
          </c:cat>
          <c:val>
            <c:numRef>
              <c:f>'Hiệu xuất HPV G'!$D$43:$D$48</c:f>
              <c:numCache>
                <c:formatCode>General</c:formatCode>
                <c:ptCount val="6"/>
                <c:pt idx="1">
                  <c:v>2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7915-4114-8A26-74872E26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215948000"/>
        <c:axId val="215949120"/>
      </c:barChart>
      <c:barChart>
        <c:barDir val="col"/>
        <c:grouping val="stacked"/>
        <c:varyColors val="0"/>
        <c:ser>
          <c:idx val="1"/>
          <c:order val="1"/>
          <c:tx>
            <c:strRef>
              <c:f>'Hiệu xuất HPV G'!$C$42</c:f>
              <c:strCache>
                <c:ptCount val="1"/>
                <c:pt idx="0">
                  <c:v>Sacace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'Hiệu xuất HPV G'!$C$43:$C$48</c:f>
              <c:numCache>
                <c:formatCode>General</c:formatCode>
                <c:ptCount val="6"/>
                <c:pt idx="1">
                  <c:v>2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7915-4114-8A26-74872E26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2119968"/>
        <c:axId val="132120528"/>
      </c:barChart>
      <c:catAx>
        <c:axId val="21594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 sz="900" b="1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5949120"/>
        <c:crosses val="autoZero"/>
        <c:auto val="0"/>
        <c:lblAlgn val="ctr"/>
        <c:lblOffset val="100"/>
        <c:tickLblSkip val="1"/>
        <c:noMultiLvlLbl val="1"/>
      </c:catAx>
      <c:valAx>
        <c:axId val="215949120"/>
        <c:scaling>
          <c:orientation val="minMax"/>
          <c:max val="30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900" b="1">
                    <a:latin typeface="Arial" panose="020B0604020202020204" pitchFamily="34" charset="0"/>
                    <a:cs typeface="Arial" panose="020B0604020202020204" pitchFamily="34" charset="0"/>
                  </a:rPr>
                  <a:t>Số</a:t>
                </a:r>
                <a:r>
                  <a:rPr lang="en-GB" sz="9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lượng đơn vị</a:t>
                </a:r>
                <a:endParaRPr lang="en-GB" sz="9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215948000"/>
        <c:crossesAt val="1"/>
        <c:crossBetween val="between"/>
        <c:majorUnit val="3"/>
      </c:valAx>
      <c:valAx>
        <c:axId val="132120528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2119968"/>
        <c:crosses val="max"/>
        <c:crossBetween val="between"/>
        <c:majorUnit val="1"/>
      </c:valAx>
      <c:dateAx>
        <c:axId val="13211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120528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0464425479749164"/>
          <c:y val="0.11049333755109228"/>
          <c:w val="0.34607205917442135"/>
          <c:h val="0.21062673971084164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7370555953233"/>
          <c:y val="8.9960950003200812E-2"/>
          <c:w val="0.78226326254672729"/>
          <c:h val="0.68815568785609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G'!$B$54</c:f>
              <c:strCache>
                <c:ptCount val="1"/>
                <c:pt idx="0">
                  <c:v>Tất cả hóa chất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" lastClr="FFFFFF"/>
              </a:solidFill>
            </a:ln>
            <a:effectLst>
              <a:glow rad="12700">
                <a:srgbClr val="4F81BD">
                  <a:alpha val="40000"/>
                </a:srgbClr>
              </a:glow>
            </a:effectLst>
          </c:spPr>
          <c:invertIfNegative val="0"/>
          <c:cat>
            <c:strRef>
              <c:f>'Hiệu xuất HPV G'!$A$55:$A$60</c:f>
              <c:strCache>
                <c:ptCount val="4"/>
                <c:pt idx="1">
                  <c:v>Type 18</c:v>
                </c:pt>
                <c:pt idx="3">
                  <c:v>Âm tính</c:v>
                </c:pt>
              </c:strCache>
            </c:strRef>
          </c:cat>
          <c:val>
            <c:numRef>
              <c:f>'Hiệu xuất HPV G'!$B$55:$B$60</c:f>
              <c:numCache>
                <c:formatCode>General</c:formatCode>
                <c:ptCount val="6"/>
                <c:pt idx="1">
                  <c:v>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B-4839-8853-7649248E199F}"/>
            </c:ext>
          </c:extLst>
        </c:ser>
        <c:ser>
          <c:idx val="2"/>
          <c:order val="2"/>
          <c:tx>
            <c:strRef>
              <c:f>'Hiệu xuất HPV G'!$D$54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'Hiệu xuất HPV G'!$A$55:$A$60</c:f>
              <c:strCache>
                <c:ptCount val="4"/>
                <c:pt idx="1">
                  <c:v>Type 18</c:v>
                </c:pt>
                <c:pt idx="3">
                  <c:v>Âm tính</c:v>
                </c:pt>
              </c:strCache>
            </c:strRef>
          </c:cat>
          <c:val>
            <c:numRef>
              <c:f>'Hiệu xuất HPV G'!$D$55:$D$60</c:f>
              <c:numCache>
                <c:formatCode>General</c:formatCode>
                <c:ptCount val="6"/>
                <c:pt idx="1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B-4839-8853-7649248E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96"/>
        <c:axId val="133107248"/>
        <c:axId val="133107808"/>
      </c:barChart>
      <c:barChart>
        <c:barDir val="col"/>
        <c:grouping val="stacked"/>
        <c:varyColors val="0"/>
        <c:ser>
          <c:idx val="1"/>
          <c:order val="1"/>
          <c:tx>
            <c:strRef>
              <c:f>'Hiệu xuất HPV G'!$C$54</c:f>
              <c:strCache>
                <c:ptCount val="1"/>
                <c:pt idx="0">
                  <c:v>Sacace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'Hiệu xuất HPV G'!$A$56:$A$61</c:f>
              <c:strCache>
                <c:ptCount val="3"/>
                <c:pt idx="0">
                  <c:v>Type 18</c:v>
                </c:pt>
                <c:pt idx="2">
                  <c:v>Âm tính</c:v>
                </c:pt>
              </c:strCache>
            </c:strRef>
          </c:cat>
          <c:val>
            <c:numRef>
              <c:f>'Hiệu xuất HPV G'!$C$55:$C$60</c:f>
              <c:numCache>
                <c:formatCode>General</c:formatCode>
                <c:ptCount val="6"/>
                <c:pt idx="1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B-4839-8853-7649248E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3108928"/>
        <c:axId val="133108368"/>
      </c:barChart>
      <c:dateAx>
        <c:axId val="13310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133107808"/>
        <c:crosses val="autoZero"/>
        <c:auto val="0"/>
        <c:lblOffset val="100"/>
        <c:baseTimeUnit val="days"/>
        <c:majorUnit val="1"/>
        <c:minorUnit val="1"/>
      </c:dateAx>
      <c:valAx>
        <c:axId val="133107808"/>
        <c:scaling>
          <c:orientation val="minMax"/>
          <c:max val="3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 lượng đơn vị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3107248"/>
        <c:crossesAt val="1"/>
        <c:crossBetween val="between"/>
        <c:majorUnit val="3"/>
      </c:valAx>
      <c:valAx>
        <c:axId val="133108368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3108928"/>
        <c:crosses val="max"/>
        <c:crossBetween val="between"/>
        <c:majorUnit val="1"/>
      </c:valAx>
      <c:dateAx>
        <c:axId val="13310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08368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3954949661143103"/>
          <c:y val="9.975606889144964E-2"/>
          <c:w val="0.34607205917442135"/>
          <c:h val="0.31292453105048107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</a:t>
            </a:r>
          </a:p>
          <a:p>
            <a:pPr algn="ctr"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ĐỢT NÀY</a:t>
            </a:r>
          </a:p>
        </c:rich>
      </c:tx>
      <c:layout>
        <c:manualLayout>
          <c:xMode val="edge"/>
          <c:yMode val="edge"/>
          <c:x val="0.133140227975100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68584020747406571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G'!$B$78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'Hiệu xuất HPV G'!$A$79:$A$88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'Hiệu xuất HPV G'!$B$79:$B$88</c:f>
              <c:numCache>
                <c:formatCode>General</c:formatCode>
                <c:ptCount val="10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42A-89D8-3ACA3A271F9D}"/>
            </c:ext>
          </c:extLst>
        </c:ser>
        <c:ser>
          <c:idx val="2"/>
          <c:order val="2"/>
          <c:tx>
            <c:strRef>
              <c:f>'Hiệu xuất HPV G'!$D$78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'Hiệu xuất HPV G'!$A$79:$A$88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'Hiệu xuất HPV G'!$D$79:$D$88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42A-89D8-3ACA3A2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33112288"/>
        <c:axId val="133112848"/>
      </c:barChart>
      <c:lineChart>
        <c:grouping val="standard"/>
        <c:varyColors val="0"/>
        <c:ser>
          <c:idx val="1"/>
          <c:order val="1"/>
          <c:tx>
            <c:strRef>
              <c:f>'Hiệu xuất HPV G'!$C$78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'Hiệu xuất HPV G'!$A$79:$A$88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'Hiệu xuất HPV G'!$C$79:$C$88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6-442A-89D8-3ACA3A2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3968"/>
        <c:axId val="133113408"/>
      </c:lineChart>
      <c:catAx>
        <c:axId val="1331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2848"/>
        <c:crosses val="autoZero"/>
        <c:auto val="1"/>
        <c:lblAlgn val="ctr"/>
        <c:lblOffset val="100"/>
        <c:noMultiLvlLbl val="0"/>
      </c:catAx>
      <c:valAx>
        <c:axId val="133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2288"/>
        <c:crosses val="autoZero"/>
        <c:crossBetween val="between"/>
        <c:majorUnit val="2"/>
      </c:valAx>
      <c:valAx>
        <c:axId val="133113408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3968"/>
        <c:crosses val="max"/>
        <c:crossBetween val="between"/>
      </c:valAx>
      <c:catAx>
        <c:axId val="1331139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3113408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6475640460052852"/>
          <c:h val="0.35084172617957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là: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38507686539178E-2"/>
          <c:y val="0.230077519379845"/>
          <c:w val="0.86679958755155606"/>
          <c:h val="0.63225880485869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'Hiệu xuất HPV G'!$B$94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'Hiệu xuất HPV G'!$A$95:$A$103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'Hiệu xuất HPV G'!$B$95:$B$103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0.32</c:v>
                </c:pt>
                <c:pt idx="6">
                  <c:v>0.23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5-4E97-942D-A39E0D6D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4304"/>
        <c:axId val="152014864"/>
      </c:scatterChart>
      <c:valAx>
        <c:axId val="15201430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864"/>
        <c:crosses val="autoZero"/>
        <c:crossBetween val="midCat"/>
      </c:valAx>
      <c:valAx>
        <c:axId val="15201486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304"/>
        <c:crosses val="autoZero"/>
        <c:crossBetween val="midCat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7370555953233"/>
          <c:y val="8.9960950003200812E-2"/>
          <c:w val="0.78226326254672729"/>
          <c:h val="0.68815568785609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G'!$B$66</c:f>
              <c:strCache>
                <c:ptCount val="1"/>
                <c:pt idx="0">
                  <c:v>Tất cả hóa chất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" lastClr="FFFFFF"/>
              </a:solidFill>
            </a:ln>
            <a:effectLst>
              <a:glow rad="12700">
                <a:srgbClr val="4F81BD">
                  <a:alpha val="40000"/>
                </a:srgbClr>
              </a:glow>
            </a:effectLst>
          </c:spPr>
          <c:invertIfNegative val="0"/>
          <c:cat>
            <c:strRef>
              <c:f>'Hiệu xuất HPV G'!$A$67:$A$72</c:f>
              <c:strCache>
                <c:ptCount val="4"/>
                <c:pt idx="1">
                  <c:v>Âm tính</c:v>
                </c:pt>
                <c:pt idx="3">
                  <c:v>Dương tính</c:v>
                </c:pt>
              </c:strCache>
            </c:strRef>
          </c:cat>
          <c:val>
            <c:numRef>
              <c:f>'Hiệu xuất HPV G'!$B$67:$B$72</c:f>
              <c:numCache>
                <c:formatCode>General</c:formatCode>
                <c:ptCount val="6"/>
                <c:pt idx="1">
                  <c:v>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6-4DB2-BC84-F0C391AE084B}"/>
            </c:ext>
          </c:extLst>
        </c:ser>
        <c:ser>
          <c:idx val="2"/>
          <c:order val="2"/>
          <c:tx>
            <c:strRef>
              <c:f>'Hiệu xuất HPV G'!$D$66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'Hiệu xuất HPV G'!$A$67:$A$72</c:f>
              <c:strCache>
                <c:ptCount val="4"/>
                <c:pt idx="1">
                  <c:v>Âm tính</c:v>
                </c:pt>
                <c:pt idx="3">
                  <c:v>Dương tính</c:v>
                </c:pt>
              </c:strCache>
            </c:strRef>
          </c:cat>
          <c:val>
            <c:numRef>
              <c:f>'Hiệu xuất HPV G'!$D$67:$D$72</c:f>
              <c:numCache>
                <c:formatCode>General</c:formatCode>
                <c:ptCount val="6"/>
                <c:pt idx="1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6-4DB2-BC84-F0C391AE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96"/>
        <c:axId val="133107248"/>
        <c:axId val="133107808"/>
      </c:barChart>
      <c:barChart>
        <c:barDir val="col"/>
        <c:grouping val="stacked"/>
        <c:varyColors val="0"/>
        <c:ser>
          <c:idx val="1"/>
          <c:order val="1"/>
          <c:tx>
            <c:strRef>
              <c:f>'Hiệu xuất HPV G'!$C$66</c:f>
              <c:strCache>
                <c:ptCount val="1"/>
                <c:pt idx="0">
                  <c:v>Sacace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'Hiệu xuất HPV G'!$A$67:$A$72</c:f>
              <c:strCache>
                <c:ptCount val="4"/>
                <c:pt idx="1">
                  <c:v>Âm tính</c:v>
                </c:pt>
                <c:pt idx="3">
                  <c:v>Dương tính</c:v>
                </c:pt>
              </c:strCache>
            </c:strRef>
          </c:cat>
          <c:val>
            <c:numRef>
              <c:f>'Hiệu xuất HPV G'!$C$67:$C$72</c:f>
              <c:numCache>
                <c:formatCode>General</c:formatCode>
                <c:ptCount val="6"/>
                <c:pt idx="1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6-4DB2-BC84-F0C391AE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3108928"/>
        <c:axId val="133108368"/>
      </c:barChart>
      <c:dateAx>
        <c:axId val="13310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133107808"/>
        <c:crosses val="autoZero"/>
        <c:auto val="0"/>
        <c:lblOffset val="100"/>
        <c:baseTimeUnit val="days"/>
        <c:majorUnit val="1"/>
        <c:minorUnit val="1"/>
      </c:dateAx>
      <c:valAx>
        <c:axId val="133107808"/>
        <c:scaling>
          <c:orientation val="minMax"/>
          <c:max val="3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 lượng đơn vị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3107248"/>
        <c:crossesAt val="1"/>
        <c:crossBetween val="between"/>
        <c:majorUnit val="3"/>
      </c:valAx>
      <c:valAx>
        <c:axId val="133108368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3108928"/>
        <c:crosses val="max"/>
        <c:crossBetween val="between"/>
        <c:majorUnit val="1"/>
      </c:valAx>
      <c:dateAx>
        <c:axId val="13310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08368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3954949661143103"/>
          <c:y val="9.975606889144964E-2"/>
          <c:w val="0.34607205917442135"/>
          <c:h val="0.31292453105048107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40</xdr:row>
      <xdr:rowOff>66676</xdr:rowOff>
    </xdr:from>
    <xdr:to>
      <xdr:col>14</xdr:col>
      <xdr:colOff>219075</xdr:colOff>
      <xdr:row>50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51</xdr:row>
      <xdr:rowOff>95250</xdr:rowOff>
    </xdr:from>
    <xdr:to>
      <xdr:col>14</xdr:col>
      <xdr:colOff>314325</xdr:colOff>
      <xdr:row>61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76</xdr:row>
      <xdr:rowOff>19050</xdr:rowOff>
    </xdr:from>
    <xdr:to>
      <xdr:col>19</xdr:col>
      <xdr:colOff>114300</xdr:colOff>
      <xdr:row>90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94</xdr:row>
      <xdr:rowOff>0</xdr:rowOff>
    </xdr:from>
    <xdr:to>
      <xdr:col>6</xdr:col>
      <xdr:colOff>228600</xdr:colOff>
      <xdr:row>104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742950</xdr:colOff>
      <xdr:row>63</xdr:row>
      <xdr:rowOff>171450</xdr:rowOff>
    </xdr:from>
    <xdr:to>
      <xdr:col>14</xdr:col>
      <xdr:colOff>323850</xdr:colOff>
      <xdr:row>73</xdr:row>
      <xdr:rowOff>161926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B41120-63C8-4CEA-8C29-F629623D7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0.54407</cdr:x>
      <cdr:y>0.12315</cdr:y>
    </cdr:from>
    <cdr:to>
      <cdr:x>0.56728</cdr:x>
      <cdr:y>0.15142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E515796-A88C-962C-227C-6075EC5E053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30877" y="395134"/>
          <a:ext cx="73840" cy="9070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0.57491</cdr:x>
      <cdr:y>0.1432</cdr:y>
    </cdr:from>
    <cdr:to>
      <cdr:x>0.59812</cdr:x>
      <cdr:y>0.17147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B9986E7-99B5-5DDA-09E2-293C8694A422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33669" y="286821"/>
          <a:ext cx="74028" cy="5662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</cdr:x>
      <cdr:y>0.08837</cdr:y>
    </cdr:from>
    <cdr:to>
      <cdr:x>0.92143</cdr:x>
      <cdr:y>0.53488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4000500" y="180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0.75893</cdr:x>
      <cdr:y>0.10698</cdr:y>
    </cdr:from>
    <cdr:to>
      <cdr:x>0.93036</cdr:x>
      <cdr:y>0.55349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4048125" y="2190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0.57491</cdr:x>
      <cdr:y>0.1432</cdr:y>
    </cdr:from>
    <cdr:to>
      <cdr:x>0.59812</cdr:x>
      <cdr:y>0.17147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B9986E7-99B5-5DDA-09E2-293C8694A422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33669" y="286821"/>
          <a:ext cx="74028" cy="56624"/>
        </a:xfrm>
        <a:prstGeom xmlns:a="http://schemas.openxmlformats.org/drawingml/2006/main" prst="rect">
          <a:avLst/>
        </a:prstGeom>
      </cdr:spPr>
    </cdr:pic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18" displayName="Table118" ref="A78:D88" totalsRowShown="0" headerRowDxfId="9" dataDxfId="8">
  <tableColumns count="4">
    <tableColumn id="1" xr3:uid="{00000000-0010-0000-1000-000001000000}" name="điểm" dataDxfId="7"/>
    <tableColumn id="2" xr3:uid="{00000000-0010-0000-1000-000002000000}" name="Số lượng đơn vị" dataDxfId="6">
      <calculatedColumnFormula>COUNTIF('mailing HPV G'!AB2:AB32,Table118[[#This Row],[điểm]])</calculatedColumnFormula>
    </tableColumn>
    <tableColumn id="3" xr3:uid="{00000000-0010-0000-1000-000003000000}" name="Phần trăm tích lũy của các đơn vị" dataDxfId="5">
      <calculatedColumnFormula>F78+(Table118[[#This Row],[Số lượng đơn vị]]/7)*100</calculatedColumnFormula>
    </tableColumn>
    <tableColumn id="4" xr3:uid="{00000000-0010-0000-1000-000004000000}" name="Điểm của đơn vị" dataDxfId="4">
      <calculatedColumnFormula>IF(Table118[[#This Row],[điểm]]=$D$92,1,0)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19" displayName="Table119" ref="A94:B103" totalsRowShown="0" headerRowDxfId="3" dataDxfId="2">
  <tableColumns count="2">
    <tableColumn id="1" xr3:uid="{00000000-0010-0000-1100-000001000000}" name=" " dataDxfId="1"/>
    <tableColumn id="2" xr3:uid="{00000000-0010-0000-1100-000002000000}" name="Series 1" dataDxfId="0">
      <calculatedColumnFormula>VLOOKUP($B$106,B:AP,33,0)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opPURE@MAGA%20GENOMIC%20DNA/RNA%20EXTRACTION%20KIT_AB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S35"/>
  <sheetViews>
    <sheetView zoomScale="98" zoomScaleNormal="98" workbookViewId="0">
      <pane xSplit="4" ySplit="1" topLeftCell="K15" activePane="bottomRight" state="frozen"/>
      <selection activeCell="C26" sqref="C26"/>
      <selection pane="topRight" activeCell="C26" sqref="C26"/>
      <selection pane="bottomLeft" activeCell="C26" sqref="C26"/>
      <selection pane="bottomRight" activeCell="AB16" sqref="AB16"/>
    </sheetView>
  </sheetViews>
  <sheetFormatPr defaultColWidth="9" defaultRowHeight="15.75"/>
  <cols>
    <col min="1" max="1" width="4.375" style="3" bestFit="1" customWidth="1"/>
    <col min="2" max="2" width="6.625" style="3" bestFit="1" customWidth="1"/>
    <col min="3" max="3" width="10.25" style="3" bestFit="1" customWidth="1"/>
    <col min="4" max="4" width="11.125" style="3" bestFit="1" customWidth="1"/>
    <col min="5" max="5" width="32.375" style="3" customWidth="1"/>
    <col min="6" max="6" width="5.625" style="3" bestFit="1" customWidth="1"/>
    <col min="7" max="7" width="8.5" style="3" bestFit="1" customWidth="1"/>
    <col min="8" max="8" width="5" style="3" bestFit="1" customWidth="1"/>
    <col min="9" max="9" width="7" style="3" bestFit="1" customWidth="1"/>
    <col min="10" max="10" width="9.125" style="3" customWidth="1"/>
    <col min="11" max="11" width="9.5" style="3" customWidth="1"/>
    <col min="12" max="12" width="11.25" style="3" bestFit="1" customWidth="1"/>
    <col min="13" max="13" width="7.875" style="3" customWidth="1"/>
    <col min="14" max="15" width="7.5" style="3" customWidth="1"/>
    <col min="16" max="17" width="8.75" style="3" bestFit="1" customWidth="1"/>
    <col min="18" max="18" width="8.75" style="3" customWidth="1"/>
    <col min="19" max="19" width="7.375" style="3" bestFit="1" customWidth="1"/>
    <col min="20" max="20" width="6.875" style="3" bestFit="1" customWidth="1"/>
    <col min="21" max="21" width="6.875" style="3" customWidth="1"/>
    <col min="22" max="23" width="6.5" style="3" bestFit="1" customWidth="1"/>
    <col min="24" max="24" width="6.5" style="3" customWidth="1"/>
    <col min="25" max="26" width="6.125" style="3" bestFit="1" customWidth="1"/>
    <col min="27" max="27" width="6.125" style="3" customWidth="1"/>
    <col min="28" max="28" width="4.25" bestFit="1" customWidth="1"/>
    <col min="29" max="30" width="7.5" bestFit="1" customWidth="1"/>
    <col min="31" max="31" width="4.375" bestFit="1" customWidth="1"/>
    <col min="32" max="32" width="9" bestFit="1" customWidth="1"/>
    <col min="33" max="34" width="9.375" style="3" customWidth="1"/>
    <col min="35" max="35" width="15.75" style="3" customWidth="1"/>
    <col min="36" max="38" width="9.375" style="3" customWidth="1"/>
    <col min="39" max="39" width="9.375" style="90" customWidth="1"/>
    <col min="40" max="40" width="10.625" style="3" customWidth="1"/>
    <col min="41" max="42" width="10.125" style="3" bestFit="1" customWidth="1"/>
    <col min="43" max="45" width="6.875" style="3" customWidth="1"/>
    <col min="46" max="46" width="9" style="3"/>
    <col min="47" max="47" width="8.375" style="3" bestFit="1" customWidth="1"/>
    <col min="48" max="16384" width="9" style="3"/>
  </cols>
  <sheetData>
    <row r="1" spans="1:45">
      <c r="A1" s="46" t="s">
        <v>0</v>
      </c>
      <c r="B1" s="46" t="s">
        <v>1</v>
      </c>
      <c r="C1" s="46" t="s">
        <v>2</v>
      </c>
      <c r="D1" s="46" t="s">
        <v>61</v>
      </c>
      <c r="E1" s="46" t="s">
        <v>62</v>
      </c>
      <c r="F1" s="46" t="s">
        <v>307</v>
      </c>
      <c r="G1" s="46" t="s">
        <v>263</v>
      </c>
      <c r="H1" s="46" t="s">
        <v>264</v>
      </c>
      <c r="I1" s="46" t="s">
        <v>265</v>
      </c>
      <c r="J1" s="46" t="s">
        <v>271</v>
      </c>
      <c r="K1" s="46" t="s">
        <v>266</v>
      </c>
      <c r="L1" s="46" t="s">
        <v>267</v>
      </c>
      <c r="M1" s="46" t="s">
        <v>101</v>
      </c>
      <c r="N1" s="46" t="s">
        <v>102</v>
      </c>
      <c r="O1" s="46" t="s">
        <v>313</v>
      </c>
      <c r="P1" s="46" t="s">
        <v>103</v>
      </c>
      <c r="Q1" s="46" t="s">
        <v>104</v>
      </c>
      <c r="R1" s="46" t="s">
        <v>314</v>
      </c>
      <c r="S1" s="46" t="s">
        <v>68</v>
      </c>
      <c r="T1" s="46" t="s">
        <v>69</v>
      </c>
      <c r="U1" s="46" t="s">
        <v>315</v>
      </c>
      <c r="V1" s="46" t="s">
        <v>70</v>
      </c>
      <c r="W1" s="46" t="s">
        <v>71</v>
      </c>
      <c r="X1" s="46" t="s">
        <v>316</v>
      </c>
      <c r="Y1" s="46" t="s">
        <v>3</v>
      </c>
      <c r="Z1" s="46" t="s">
        <v>4</v>
      </c>
      <c r="AA1" s="46" t="s">
        <v>317</v>
      </c>
      <c r="AB1" s="99" t="s">
        <v>5</v>
      </c>
      <c r="AC1" s="99" t="s">
        <v>6</v>
      </c>
      <c r="AD1" s="99" t="s">
        <v>7</v>
      </c>
      <c r="AE1" s="99" t="s">
        <v>8</v>
      </c>
      <c r="AF1" s="99" t="s">
        <v>9</v>
      </c>
      <c r="AG1" s="46" t="s">
        <v>10</v>
      </c>
      <c r="AH1" s="46" t="s">
        <v>11</v>
      </c>
      <c r="AI1" s="46" t="s">
        <v>72</v>
      </c>
      <c r="AJ1" s="46" t="s">
        <v>63</v>
      </c>
      <c r="AK1" s="46" t="s">
        <v>12</v>
      </c>
      <c r="AL1" s="46" t="s">
        <v>64</v>
      </c>
      <c r="AM1" s="46" t="s">
        <v>65</v>
      </c>
      <c r="AN1" s="46" t="s">
        <v>13</v>
      </c>
      <c r="AO1" s="46" t="s">
        <v>14</v>
      </c>
      <c r="AP1" s="46" t="s">
        <v>73</v>
      </c>
      <c r="AQ1" s="46" t="s">
        <v>15</v>
      </c>
      <c r="AR1" s="46" t="s">
        <v>74</v>
      </c>
      <c r="AS1" s="46" t="s">
        <v>105</v>
      </c>
    </row>
    <row r="2" spans="1:45" s="49" customFormat="1">
      <c r="A2" s="47">
        <v>1</v>
      </c>
      <c r="B2" s="47" t="s">
        <v>27</v>
      </c>
      <c r="C2" s="7" t="s">
        <v>106</v>
      </c>
      <c r="D2" s="16" t="s">
        <v>75</v>
      </c>
      <c r="E2" s="17" t="s">
        <v>76</v>
      </c>
      <c r="F2" s="17" t="s">
        <v>308</v>
      </c>
      <c r="G2" s="17" t="s">
        <v>36</v>
      </c>
      <c r="H2" s="17" t="s">
        <v>309</v>
      </c>
      <c r="I2" s="17" t="s">
        <v>310</v>
      </c>
      <c r="J2" s="17" t="s">
        <v>311</v>
      </c>
      <c r="K2" s="17" t="s">
        <v>312</v>
      </c>
      <c r="L2" s="48">
        <f t="shared" ref="L2:L32" si="0">COUNTA($N$2:$N$32)</f>
        <v>24</v>
      </c>
      <c r="M2" s="7"/>
      <c r="N2" s="7"/>
      <c r="O2" s="7"/>
      <c r="P2" s="7"/>
      <c r="Q2" s="7"/>
      <c r="R2" s="7"/>
      <c r="S2" s="7" t="s">
        <v>287</v>
      </c>
      <c r="T2" s="7" t="s">
        <v>272</v>
      </c>
      <c r="U2" s="7" t="s">
        <v>66</v>
      </c>
      <c r="V2" s="7" t="s">
        <v>287</v>
      </c>
      <c r="W2" s="7" t="s">
        <v>272</v>
      </c>
      <c r="X2" s="7" t="s">
        <v>66</v>
      </c>
      <c r="Y2" s="7" t="str">
        <f>IF(P2=V2,3,"")</f>
        <v/>
      </c>
      <c r="Z2" s="7" t="str">
        <f>IF(Q2=W2,3,"")</f>
        <v/>
      </c>
      <c r="AA2" s="7" t="str">
        <f>IF(R2=X2,3,"")</f>
        <v/>
      </c>
      <c r="AB2" s="100" t="str">
        <f>IF(SUM(Y2:AA2)=0,"",SUM(Y2:AA2))</f>
        <v/>
      </c>
      <c r="AC2" s="100">
        <f>ROUNDUP('Hiệu xuất HPV G'!$X$36,2)</f>
        <v>15</v>
      </c>
      <c r="AD2" s="100">
        <f>ROUNDUP('Hiệu xuất HPV G'!$X$37,2)</f>
        <v>0</v>
      </c>
      <c r="AE2" s="101" t="str">
        <f>VLOOKUP(C2,'Hiệu xuất HPV G'!B:AP,23,0)</f>
        <v>N/A</v>
      </c>
      <c r="AF2" s="101" t="str">
        <f>VLOOKUP(C2,'Hiệu xuất HPV G'!B:AP,32,0)</f>
        <v>N/A</v>
      </c>
      <c r="AG2" s="7"/>
      <c r="AH2" s="7"/>
      <c r="AI2" s="7" t="s">
        <v>46</v>
      </c>
      <c r="AJ2" s="7" t="s">
        <v>46</v>
      </c>
      <c r="AK2" s="7"/>
      <c r="AL2" s="7" t="s">
        <v>107</v>
      </c>
      <c r="AM2" s="18" t="s">
        <v>16</v>
      </c>
      <c r="AN2" s="7" t="s">
        <v>318</v>
      </c>
      <c r="AO2" s="7" t="s">
        <v>319</v>
      </c>
      <c r="AP2" s="7" t="s">
        <v>320</v>
      </c>
      <c r="AQ2" s="7" t="s">
        <v>21</v>
      </c>
      <c r="AR2" s="7" t="s">
        <v>35</v>
      </c>
      <c r="AS2" s="7" t="s">
        <v>49</v>
      </c>
    </row>
    <row r="3" spans="1:45" s="49" customFormat="1">
      <c r="A3" s="47">
        <v>2</v>
      </c>
      <c r="B3" s="47">
        <v>2</v>
      </c>
      <c r="C3" s="7" t="s">
        <v>108</v>
      </c>
      <c r="D3" s="16" t="s">
        <v>19</v>
      </c>
      <c r="E3" s="17" t="s">
        <v>20</v>
      </c>
      <c r="F3" s="17" t="s">
        <v>308</v>
      </c>
      <c r="G3" s="17" t="s">
        <v>36</v>
      </c>
      <c r="H3" s="17" t="s">
        <v>309</v>
      </c>
      <c r="I3" s="17" t="s">
        <v>310</v>
      </c>
      <c r="J3" s="17" t="s">
        <v>311</v>
      </c>
      <c r="K3" s="17" t="s">
        <v>312</v>
      </c>
      <c r="L3" s="48">
        <f t="shared" si="0"/>
        <v>24</v>
      </c>
      <c r="M3" s="7" t="s">
        <v>287</v>
      </c>
      <c r="N3" s="7" t="s">
        <v>272</v>
      </c>
      <c r="O3" s="7" t="s">
        <v>66</v>
      </c>
      <c r="P3" s="7" t="s">
        <v>287</v>
      </c>
      <c r="Q3" s="7" t="s">
        <v>272</v>
      </c>
      <c r="R3" s="7" t="s">
        <v>66</v>
      </c>
      <c r="S3" s="7" t="s">
        <v>287</v>
      </c>
      <c r="T3" s="7" t="s">
        <v>272</v>
      </c>
      <c r="U3" s="7" t="s">
        <v>66</v>
      </c>
      <c r="V3" s="7" t="s">
        <v>287</v>
      </c>
      <c r="W3" s="7" t="s">
        <v>272</v>
      </c>
      <c r="X3" s="7" t="s">
        <v>66</v>
      </c>
      <c r="Y3" s="7">
        <f t="shared" ref="Y3:Y32" si="1">IF(P3=V3,3,"")</f>
        <v>3</v>
      </c>
      <c r="Z3" s="7">
        <f t="shared" ref="Z3:Z32" si="2">IF(Q3=W3,3,"")</f>
        <v>3</v>
      </c>
      <c r="AA3" s="7">
        <f t="shared" ref="AA3:AA31" si="3">IF(R3=X3,3,"")</f>
        <v>3</v>
      </c>
      <c r="AB3" s="100">
        <f t="shared" ref="AB3:AB32" si="4">IF(SUM(Y3:AA3)=0,"",SUM(Y3:AA3))</f>
        <v>9</v>
      </c>
      <c r="AC3" s="100">
        <f>ROUNDUP('Hiệu xuất HPV G'!$X$36,2)</f>
        <v>15</v>
      </c>
      <c r="AD3" s="100">
        <f>ROUNDUP('Hiệu xuất HPV G'!$X$37,2)</f>
        <v>0</v>
      </c>
      <c r="AE3" s="101">
        <f>VLOOKUP(C3,'Hiệu xuất HPV G'!B:AP,23,0)</f>
        <v>15</v>
      </c>
      <c r="AF3" s="101">
        <f>VLOOKUP(C3,'Hiệu xuất HPV G'!B:AP,32,0)</f>
        <v>0</v>
      </c>
      <c r="AG3" s="7" t="s">
        <v>109</v>
      </c>
      <c r="AH3" s="7" t="s">
        <v>51</v>
      </c>
      <c r="AI3" s="7" t="s">
        <v>110</v>
      </c>
      <c r="AJ3" s="7" t="s">
        <v>111</v>
      </c>
      <c r="AK3" s="7"/>
      <c r="AL3" s="7" t="s">
        <v>112</v>
      </c>
      <c r="AM3" s="18" t="s">
        <v>16</v>
      </c>
      <c r="AN3" s="7" t="s">
        <v>318</v>
      </c>
      <c r="AO3" s="7" t="s">
        <v>319</v>
      </c>
      <c r="AP3" s="7" t="s">
        <v>311</v>
      </c>
      <c r="AQ3" s="7" t="s">
        <v>113</v>
      </c>
      <c r="AR3" s="7"/>
      <c r="AS3" s="7"/>
    </row>
    <row r="4" spans="1:45" s="49" customFormat="1">
      <c r="A4" s="47">
        <v>3</v>
      </c>
      <c r="B4" s="47">
        <v>2</v>
      </c>
      <c r="C4" s="7" t="s">
        <v>114</v>
      </c>
      <c r="D4" s="16" t="s">
        <v>23</v>
      </c>
      <c r="E4" s="17" t="s">
        <v>58</v>
      </c>
      <c r="F4" s="17" t="s">
        <v>308</v>
      </c>
      <c r="G4" s="17" t="s">
        <v>36</v>
      </c>
      <c r="H4" s="17" t="s">
        <v>309</v>
      </c>
      <c r="I4" s="17" t="s">
        <v>310</v>
      </c>
      <c r="J4" s="17" t="s">
        <v>311</v>
      </c>
      <c r="K4" s="17" t="s">
        <v>312</v>
      </c>
      <c r="L4" s="48">
        <f t="shared" si="0"/>
        <v>24</v>
      </c>
      <c r="M4" s="7" t="s">
        <v>287</v>
      </c>
      <c r="N4" s="7" t="s">
        <v>272</v>
      </c>
      <c r="O4" s="7" t="s">
        <v>66</v>
      </c>
      <c r="P4" s="7" t="s">
        <v>287</v>
      </c>
      <c r="Q4" s="7" t="s">
        <v>272</v>
      </c>
      <c r="R4" s="7" t="s">
        <v>66</v>
      </c>
      <c r="S4" s="7" t="s">
        <v>287</v>
      </c>
      <c r="T4" s="7" t="s">
        <v>272</v>
      </c>
      <c r="U4" s="7" t="s">
        <v>66</v>
      </c>
      <c r="V4" s="7" t="s">
        <v>287</v>
      </c>
      <c r="W4" s="7" t="s">
        <v>272</v>
      </c>
      <c r="X4" s="7" t="s">
        <v>66</v>
      </c>
      <c r="Y4" s="7">
        <f t="shared" si="1"/>
        <v>3</v>
      </c>
      <c r="Z4" s="7">
        <f t="shared" si="2"/>
        <v>3</v>
      </c>
      <c r="AA4" s="7">
        <f t="shared" si="3"/>
        <v>3</v>
      </c>
      <c r="AB4" s="100">
        <f t="shared" si="4"/>
        <v>9</v>
      </c>
      <c r="AC4" s="100">
        <f>ROUNDUP('Hiệu xuất HPV G'!$X$36,2)</f>
        <v>15</v>
      </c>
      <c r="AD4" s="100">
        <f>ROUNDUP('Hiệu xuất HPV G'!$X$37,2)</f>
        <v>0</v>
      </c>
      <c r="AE4" s="101">
        <f>VLOOKUP(C4,'Hiệu xuất HPV G'!B:AP,23,0)</f>
        <v>15</v>
      </c>
      <c r="AF4" s="101">
        <f>VLOOKUP(C4,'Hiệu xuất HPV G'!B:AP,32,0)</f>
        <v>0</v>
      </c>
      <c r="AG4" s="7" t="s">
        <v>25</v>
      </c>
      <c r="AH4" s="7"/>
      <c r="AI4" s="7" t="s">
        <v>24</v>
      </c>
      <c r="AJ4" s="7" t="s">
        <v>25</v>
      </c>
      <c r="AK4" s="7"/>
      <c r="AL4" s="7" t="s">
        <v>26</v>
      </c>
      <c r="AM4" s="18" t="s">
        <v>16</v>
      </c>
      <c r="AN4" s="7" t="s">
        <v>318</v>
      </c>
      <c r="AO4" s="7" t="s">
        <v>319</v>
      </c>
      <c r="AP4" s="7" t="s">
        <v>320</v>
      </c>
      <c r="AQ4" s="7" t="s">
        <v>21</v>
      </c>
      <c r="AR4" s="7"/>
      <c r="AS4" s="7" t="s">
        <v>17</v>
      </c>
    </row>
    <row r="5" spans="1:45" s="52" customFormat="1">
      <c r="A5" s="50">
        <v>4</v>
      </c>
      <c r="B5" s="50">
        <v>1</v>
      </c>
      <c r="C5" s="8" t="s">
        <v>151</v>
      </c>
      <c r="D5" s="19" t="s">
        <v>85</v>
      </c>
      <c r="E5" s="20" t="s">
        <v>86</v>
      </c>
      <c r="F5" s="20" t="s">
        <v>308</v>
      </c>
      <c r="G5" s="20" t="s">
        <v>36</v>
      </c>
      <c r="H5" s="20" t="s">
        <v>309</v>
      </c>
      <c r="I5" s="20" t="s">
        <v>310</v>
      </c>
      <c r="J5" s="20" t="s">
        <v>311</v>
      </c>
      <c r="K5" s="20" t="s">
        <v>312</v>
      </c>
      <c r="L5" s="51">
        <f t="shared" si="0"/>
        <v>24</v>
      </c>
      <c r="M5" s="8"/>
      <c r="N5" s="8"/>
      <c r="O5" s="8"/>
      <c r="P5" s="8"/>
      <c r="Q5" s="8"/>
      <c r="R5" s="8"/>
      <c r="S5" s="7" t="s">
        <v>287</v>
      </c>
      <c r="T5" s="7" t="s">
        <v>272</v>
      </c>
      <c r="U5" s="7" t="s">
        <v>66</v>
      </c>
      <c r="V5" s="8" t="s">
        <v>287</v>
      </c>
      <c r="W5" s="8" t="s">
        <v>272</v>
      </c>
      <c r="X5" s="8" t="s">
        <v>66</v>
      </c>
      <c r="Y5" s="7" t="str">
        <f t="shared" si="1"/>
        <v/>
      </c>
      <c r="Z5" s="7" t="str">
        <f t="shared" si="2"/>
        <v/>
      </c>
      <c r="AA5" s="7" t="str">
        <f t="shared" si="3"/>
        <v/>
      </c>
      <c r="AB5" s="102" t="str">
        <f t="shared" si="4"/>
        <v/>
      </c>
      <c r="AC5" s="100">
        <f>ROUNDUP('Hiệu xuất HPV G'!$X$36,2)</f>
        <v>15</v>
      </c>
      <c r="AD5" s="100">
        <f>ROUNDUP('Hiệu xuất HPV G'!$X$37,2)</f>
        <v>0</v>
      </c>
      <c r="AE5" s="101" t="str">
        <f>VLOOKUP(C5,'Hiệu xuất HPV G'!B:AP,23,0)</f>
        <v>N/A</v>
      </c>
      <c r="AF5" s="101" t="str">
        <f>VLOOKUP(C5,'Hiệu xuất HPV G'!B:AP,32,0)</f>
        <v>N/A</v>
      </c>
      <c r="AG5" s="8" t="s">
        <v>152</v>
      </c>
      <c r="AH5" s="8" t="s">
        <v>219</v>
      </c>
      <c r="AI5" s="8" t="s">
        <v>153</v>
      </c>
      <c r="AJ5" s="8" t="s">
        <v>154</v>
      </c>
      <c r="AK5" s="8" t="s">
        <v>45</v>
      </c>
      <c r="AL5" s="8" t="s">
        <v>87</v>
      </c>
      <c r="AM5" s="21" t="s">
        <v>46</v>
      </c>
      <c r="AN5" s="7" t="s">
        <v>321</v>
      </c>
      <c r="AO5" s="7" t="s">
        <v>322</v>
      </c>
      <c r="AP5" s="7" t="s">
        <v>311</v>
      </c>
      <c r="AQ5" s="8" t="s">
        <v>30</v>
      </c>
      <c r="AR5" s="8" t="s">
        <v>17</v>
      </c>
      <c r="AS5" s="8" t="s">
        <v>17</v>
      </c>
    </row>
    <row r="6" spans="1:45" s="52" customFormat="1">
      <c r="A6" s="50">
        <v>5</v>
      </c>
      <c r="B6" s="50"/>
      <c r="C6" s="8" t="s">
        <v>259</v>
      </c>
      <c r="D6" s="8" t="s">
        <v>28</v>
      </c>
      <c r="E6" s="20" t="s">
        <v>29</v>
      </c>
      <c r="F6" s="20" t="s">
        <v>308</v>
      </c>
      <c r="G6" s="20" t="s">
        <v>36</v>
      </c>
      <c r="H6" s="20" t="s">
        <v>309</v>
      </c>
      <c r="I6" s="20" t="s">
        <v>310</v>
      </c>
      <c r="J6" s="20" t="s">
        <v>311</v>
      </c>
      <c r="K6" s="20" t="s">
        <v>312</v>
      </c>
      <c r="L6" s="51">
        <f t="shared" si="0"/>
        <v>24</v>
      </c>
      <c r="M6" s="8" t="s">
        <v>295</v>
      </c>
      <c r="N6" s="8" t="s">
        <v>277</v>
      </c>
      <c r="O6" s="8" t="s">
        <v>66</v>
      </c>
      <c r="P6" s="7" t="s">
        <v>287</v>
      </c>
      <c r="Q6" s="7" t="s">
        <v>272</v>
      </c>
      <c r="R6" s="7" t="s">
        <v>66</v>
      </c>
      <c r="S6" s="7" t="s">
        <v>287</v>
      </c>
      <c r="T6" s="7" t="s">
        <v>272</v>
      </c>
      <c r="U6" s="7" t="s">
        <v>66</v>
      </c>
      <c r="V6" s="8" t="s">
        <v>287</v>
      </c>
      <c r="W6" s="8" t="s">
        <v>272</v>
      </c>
      <c r="X6" s="8" t="s">
        <v>66</v>
      </c>
      <c r="Y6" s="7">
        <f t="shared" si="1"/>
        <v>3</v>
      </c>
      <c r="Z6" s="7">
        <f t="shared" si="2"/>
        <v>3</v>
      </c>
      <c r="AA6" s="7">
        <f t="shared" si="3"/>
        <v>3</v>
      </c>
      <c r="AB6" s="102">
        <f t="shared" si="4"/>
        <v>9</v>
      </c>
      <c r="AC6" s="100">
        <f>ROUNDUP('Hiệu xuất HPV G'!$X$36,2)</f>
        <v>15</v>
      </c>
      <c r="AD6" s="100">
        <f>ROUNDUP('Hiệu xuất HPV G'!$X$37,2)</f>
        <v>0</v>
      </c>
      <c r="AE6" s="101">
        <f>VLOOKUP(C6,'Hiệu xuất HPV G'!B:AP,23,0)</f>
        <v>15</v>
      </c>
      <c r="AF6" s="101">
        <f>VLOOKUP(C6,'Hiệu xuất HPV G'!B:AP,32,0)</f>
        <v>0</v>
      </c>
      <c r="AG6" s="8" t="s">
        <v>260</v>
      </c>
      <c r="AH6" s="8" t="s">
        <v>261</v>
      </c>
      <c r="AI6" s="8" t="s">
        <v>67</v>
      </c>
      <c r="AJ6" s="8" t="s">
        <v>262</v>
      </c>
      <c r="AK6" s="8" t="s">
        <v>45</v>
      </c>
      <c r="AL6" s="8" t="s">
        <v>87</v>
      </c>
      <c r="AM6" s="21" t="s">
        <v>46</v>
      </c>
      <c r="AN6" s="7" t="s">
        <v>318</v>
      </c>
      <c r="AO6" s="7" t="s">
        <v>319</v>
      </c>
      <c r="AP6" s="7" t="s">
        <v>320</v>
      </c>
      <c r="AQ6" s="8" t="s">
        <v>30</v>
      </c>
      <c r="AR6" s="8" t="s">
        <v>17</v>
      </c>
      <c r="AS6" s="8" t="s">
        <v>49</v>
      </c>
    </row>
    <row r="7" spans="1:45" s="52" customFormat="1">
      <c r="A7" s="50">
        <v>6</v>
      </c>
      <c r="B7" s="50" t="s">
        <v>27</v>
      </c>
      <c r="C7" s="8" t="s">
        <v>306</v>
      </c>
      <c r="D7" s="8" t="s">
        <v>31</v>
      </c>
      <c r="E7" s="20" t="s">
        <v>32</v>
      </c>
      <c r="F7" s="20" t="s">
        <v>308</v>
      </c>
      <c r="G7" s="20" t="s">
        <v>36</v>
      </c>
      <c r="H7" s="20" t="s">
        <v>309</v>
      </c>
      <c r="I7" s="20" t="s">
        <v>310</v>
      </c>
      <c r="J7" s="20" t="s">
        <v>311</v>
      </c>
      <c r="K7" s="20" t="s">
        <v>312</v>
      </c>
      <c r="L7" s="51">
        <f t="shared" si="0"/>
        <v>24</v>
      </c>
      <c r="M7" s="8" t="s">
        <v>288</v>
      </c>
      <c r="N7" s="8" t="s">
        <v>273</v>
      </c>
      <c r="O7" s="8" t="s">
        <v>66</v>
      </c>
      <c r="P7" s="7" t="s">
        <v>287</v>
      </c>
      <c r="Q7" s="7" t="s">
        <v>272</v>
      </c>
      <c r="R7" s="7" t="s">
        <v>66</v>
      </c>
      <c r="S7" s="7" t="s">
        <v>287</v>
      </c>
      <c r="T7" s="7" t="s">
        <v>272</v>
      </c>
      <c r="U7" s="7" t="s">
        <v>66</v>
      </c>
      <c r="V7" s="8" t="s">
        <v>287</v>
      </c>
      <c r="W7" s="8" t="s">
        <v>272</v>
      </c>
      <c r="X7" s="8" t="s">
        <v>66</v>
      </c>
      <c r="Y7" s="7">
        <f t="shared" si="1"/>
        <v>3</v>
      </c>
      <c r="Z7" s="7">
        <f t="shared" si="2"/>
        <v>3</v>
      </c>
      <c r="AA7" s="7">
        <f t="shared" si="3"/>
        <v>3</v>
      </c>
      <c r="AB7" s="102">
        <f t="shared" si="4"/>
        <v>9</v>
      </c>
      <c r="AC7" s="100">
        <f>ROUNDUP('Hiệu xuất HPV G'!$X$36,2)</f>
        <v>15</v>
      </c>
      <c r="AD7" s="100">
        <f>ROUNDUP('Hiệu xuất HPV G'!$X$37,2)</f>
        <v>0</v>
      </c>
      <c r="AE7" s="101">
        <f>VLOOKUP(C7,'Hiệu xuất HPV G'!B:AP,23,0)</f>
        <v>15</v>
      </c>
      <c r="AF7" s="101">
        <f>VLOOKUP(C7,'Hiệu xuất HPV G'!B:AP,32,0)</f>
        <v>0</v>
      </c>
      <c r="AG7" s="8" t="s">
        <v>304</v>
      </c>
      <c r="AH7" s="8"/>
      <c r="AI7" s="8"/>
      <c r="AJ7" s="8" t="s">
        <v>262</v>
      </c>
      <c r="AK7" s="8" t="s">
        <v>45</v>
      </c>
      <c r="AL7" s="8" t="s">
        <v>87</v>
      </c>
      <c r="AM7" s="21" t="s">
        <v>46</v>
      </c>
      <c r="AN7" s="7" t="s">
        <v>321</v>
      </c>
      <c r="AO7" s="7" t="s">
        <v>323</v>
      </c>
      <c r="AP7" s="7" t="s">
        <v>320</v>
      </c>
      <c r="AQ7" s="8"/>
      <c r="AR7" s="8"/>
      <c r="AS7" s="8"/>
    </row>
    <row r="8" spans="1:45" s="54" customFormat="1">
      <c r="A8" s="53">
        <v>7</v>
      </c>
      <c r="B8" s="53" t="s">
        <v>27</v>
      </c>
      <c r="C8" s="9" t="s">
        <v>155</v>
      </c>
      <c r="D8" s="22" t="s">
        <v>88</v>
      </c>
      <c r="E8" s="23" t="s">
        <v>89</v>
      </c>
      <c r="F8" s="23" t="s">
        <v>308</v>
      </c>
      <c r="G8" s="23" t="s">
        <v>36</v>
      </c>
      <c r="H8" s="23" t="s">
        <v>309</v>
      </c>
      <c r="I8" s="23" t="s">
        <v>310</v>
      </c>
      <c r="J8" s="23" t="s">
        <v>311</v>
      </c>
      <c r="K8" s="23" t="s">
        <v>312</v>
      </c>
      <c r="L8" s="24">
        <f t="shared" si="0"/>
        <v>24</v>
      </c>
      <c r="M8" s="9" t="s">
        <v>288</v>
      </c>
      <c r="N8" s="9" t="s">
        <v>273</v>
      </c>
      <c r="O8" s="9" t="s">
        <v>66</v>
      </c>
      <c r="P8" s="9" t="s">
        <v>287</v>
      </c>
      <c r="Q8" s="9" t="s">
        <v>272</v>
      </c>
      <c r="R8" s="9" t="s">
        <v>66</v>
      </c>
      <c r="S8" s="9" t="s">
        <v>287</v>
      </c>
      <c r="T8" s="9" t="s">
        <v>272</v>
      </c>
      <c r="U8" s="9" t="s">
        <v>66</v>
      </c>
      <c r="V8" s="9" t="s">
        <v>287</v>
      </c>
      <c r="W8" s="9" t="s">
        <v>272</v>
      </c>
      <c r="X8" s="9" t="s">
        <v>66</v>
      </c>
      <c r="Y8" s="9">
        <f t="shared" si="1"/>
        <v>3</v>
      </c>
      <c r="Z8" s="9">
        <f t="shared" si="2"/>
        <v>3</v>
      </c>
      <c r="AA8" s="9">
        <f t="shared" si="3"/>
        <v>3</v>
      </c>
      <c r="AB8" s="103">
        <f t="shared" si="4"/>
        <v>9</v>
      </c>
      <c r="AC8" s="103">
        <f>ROUNDUP('Hiệu xuất HPV G'!$X$36,2)</f>
        <v>15</v>
      </c>
      <c r="AD8" s="103">
        <f>ROUNDUP('Hiệu xuất HPV G'!$X$37,2)</f>
        <v>0</v>
      </c>
      <c r="AE8" s="103">
        <f>VLOOKUP(C8,'Hiệu xuất HPV G'!B:AP,23,0)</f>
        <v>15</v>
      </c>
      <c r="AF8" s="103">
        <f>VLOOKUP(C8,'Hiệu xuất HPV G'!B:AP,32,0)</f>
        <v>0</v>
      </c>
      <c r="AG8" s="9"/>
      <c r="AH8" s="9"/>
      <c r="AI8" s="9" t="s">
        <v>171</v>
      </c>
      <c r="AJ8" s="9" t="s">
        <v>170</v>
      </c>
      <c r="AK8" s="9"/>
      <c r="AL8" s="9" t="s">
        <v>171</v>
      </c>
      <c r="AM8" s="24" t="s">
        <v>227</v>
      </c>
      <c r="AN8" s="9" t="s">
        <v>318</v>
      </c>
      <c r="AO8" s="9" t="s">
        <v>319</v>
      </c>
      <c r="AP8" s="9" t="s">
        <v>324</v>
      </c>
      <c r="AQ8" s="9"/>
      <c r="AR8" s="9"/>
      <c r="AS8" s="9"/>
    </row>
    <row r="9" spans="1:45" s="54" customFormat="1">
      <c r="A9" s="53">
        <v>8</v>
      </c>
      <c r="B9" s="53"/>
      <c r="C9" s="9" t="s">
        <v>256</v>
      </c>
      <c r="D9" s="22" t="s">
        <v>204</v>
      </c>
      <c r="E9" s="23" t="s">
        <v>205</v>
      </c>
      <c r="F9" s="23" t="s">
        <v>308</v>
      </c>
      <c r="G9" s="23" t="s">
        <v>36</v>
      </c>
      <c r="H9" s="23" t="s">
        <v>309</v>
      </c>
      <c r="I9" s="23" t="s">
        <v>310</v>
      </c>
      <c r="J9" s="23" t="s">
        <v>311</v>
      </c>
      <c r="K9" s="23" t="s">
        <v>312</v>
      </c>
      <c r="L9" s="24">
        <f t="shared" si="0"/>
        <v>24</v>
      </c>
      <c r="M9" s="9" t="s">
        <v>289</v>
      </c>
      <c r="N9" s="9" t="s">
        <v>274</v>
      </c>
      <c r="O9" s="9" t="s">
        <v>66</v>
      </c>
      <c r="P9" s="9" t="s">
        <v>287</v>
      </c>
      <c r="Q9" s="9" t="s">
        <v>272</v>
      </c>
      <c r="R9" s="9" t="s">
        <v>66</v>
      </c>
      <c r="S9" s="9" t="s">
        <v>287</v>
      </c>
      <c r="T9" s="9" t="s">
        <v>272</v>
      </c>
      <c r="U9" s="9" t="s">
        <v>66</v>
      </c>
      <c r="V9" s="9" t="s">
        <v>287</v>
      </c>
      <c r="W9" s="9" t="s">
        <v>272</v>
      </c>
      <c r="X9" s="9" t="s">
        <v>66</v>
      </c>
      <c r="Y9" s="9">
        <f t="shared" si="1"/>
        <v>3</v>
      </c>
      <c r="Z9" s="9">
        <f t="shared" si="2"/>
        <v>3</v>
      </c>
      <c r="AA9" s="9">
        <f t="shared" si="3"/>
        <v>3</v>
      </c>
      <c r="AB9" s="103">
        <f t="shared" si="4"/>
        <v>9</v>
      </c>
      <c r="AC9" s="103">
        <f>ROUNDUP('Hiệu xuất HPV G'!$X$36,2)</f>
        <v>15</v>
      </c>
      <c r="AD9" s="103">
        <f>ROUNDUP('Hiệu xuất HPV G'!$X$37,2)</f>
        <v>0</v>
      </c>
      <c r="AE9" s="103">
        <f>VLOOKUP(C9,'Hiệu xuất HPV G'!B:AP,23,0)</f>
        <v>15</v>
      </c>
      <c r="AF9" s="103">
        <f>VLOOKUP(C9,'Hiệu xuất HPV G'!B:AP,32,0)</f>
        <v>0</v>
      </c>
      <c r="AG9" s="9" t="s">
        <v>216</v>
      </c>
      <c r="AH9" s="9" t="s">
        <v>213</v>
      </c>
      <c r="AI9" s="9" t="s">
        <v>214</v>
      </c>
      <c r="AJ9" s="9" t="s">
        <v>215</v>
      </c>
      <c r="AK9" s="9"/>
      <c r="AL9" s="9" t="s">
        <v>214</v>
      </c>
      <c r="AM9" s="24" t="s">
        <v>227</v>
      </c>
      <c r="AN9" s="9" t="s">
        <v>325</v>
      </c>
      <c r="AO9" s="9" t="s">
        <v>326</v>
      </c>
      <c r="AP9" s="9" t="s">
        <v>320</v>
      </c>
      <c r="AQ9" s="9" t="s">
        <v>21</v>
      </c>
      <c r="AR9" s="9" t="s">
        <v>36</v>
      </c>
      <c r="AS9" s="9" t="s">
        <v>17</v>
      </c>
    </row>
    <row r="10" spans="1:45" s="57" customFormat="1" ht="18.75">
      <c r="A10" s="55">
        <v>9</v>
      </c>
      <c r="B10" s="55">
        <v>3</v>
      </c>
      <c r="C10" s="6" t="s">
        <v>115</v>
      </c>
      <c r="D10" s="25" t="s">
        <v>116</v>
      </c>
      <c r="E10" s="26" t="s">
        <v>117</v>
      </c>
      <c r="F10" s="26" t="s">
        <v>308</v>
      </c>
      <c r="G10" s="26" t="s">
        <v>36</v>
      </c>
      <c r="H10" s="26" t="s">
        <v>309</v>
      </c>
      <c r="I10" s="26" t="s">
        <v>310</v>
      </c>
      <c r="J10" s="26" t="s">
        <v>311</v>
      </c>
      <c r="K10" s="26" t="s">
        <v>312</v>
      </c>
      <c r="L10" s="27">
        <f t="shared" si="0"/>
        <v>24</v>
      </c>
      <c r="M10" s="6" t="s">
        <v>290</v>
      </c>
      <c r="N10" s="6" t="s">
        <v>275</v>
      </c>
      <c r="O10" s="6" t="s">
        <v>66</v>
      </c>
      <c r="P10" s="6" t="s">
        <v>287</v>
      </c>
      <c r="Q10" s="6" t="s">
        <v>272</v>
      </c>
      <c r="R10" s="6" t="s">
        <v>66</v>
      </c>
      <c r="S10" s="6" t="s">
        <v>287</v>
      </c>
      <c r="T10" s="6" t="s">
        <v>272</v>
      </c>
      <c r="U10" s="6" t="s">
        <v>66</v>
      </c>
      <c r="V10" s="6" t="s">
        <v>287</v>
      </c>
      <c r="W10" s="6" t="s">
        <v>272</v>
      </c>
      <c r="X10" s="6" t="s">
        <v>66</v>
      </c>
      <c r="Y10" s="6">
        <f t="shared" si="1"/>
        <v>3</v>
      </c>
      <c r="Z10" s="6">
        <f t="shared" si="2"/>
        <v>3</v>
      </c>
      <c r="AA10" s="6">
        <f t="shared" si="3"/>
        <v>3</v>
      </c>
      <c r="AB10" s="104">
        <f t="shared" si="4"/>
        <v>9</v>
      </c>
      <c r="AC10" s="104">
        <f>ROUNDUP('Hiệu xuất HPV G'!$X$36,2)</f>
        <v>15</v>
      </c>
      <c r="AD10" s="104">
        <f>ROUNDUP('Hiệu xuất HPV G'!$X$37,2)</f>
        <v>0</v>
      </c>
      <c r="AE10" s="104">
        <f>VLOOKUP(C10,'Hiệu xuất HPV G'!B:AP,23,0)</f>
        <v>15</v>
      </c>
      <c r="AF10" s="104">
        <f>VLOOKUP(C10,'Hiệu xuất HPV G'!B:AP,32,0)</f>
        <v>0</v>
      </c>
      <c r="AG10" s="6" t="s">
        <v>118</v>
      </c>
      <c r="AH10" s="6" t="s">
        <v>119</v>
      </c>
      <c r="AI10" s="6" t="s">
        <v>189</v>
      </c>
      <c r="AJ10" s="6" t="s">
        <v>120</v>
      </c>
      <c r="AK10" s="6"/>
      <c r="AL10" s="56" t="s">
        <v>121</v>
      </c>
      <c r="AM10" s="27" t="s">
        <v>187</v>
      </c>
      <c r="AN10" s="6" t="s">
        <v>318</v>
      </c>
      <c r="AO10" s="6" t="s">
        <v>319</v>
      </c>
      <c r="AP10" s="6" t="s">
        <v>320</v>
      </c>
      <c r="AQ10" s="6" t="s">
        <v>113</v>
      </c>
      <c r="AR10" s="6" t="s">
        <v>22</v>
      </c>
      <c r="AS10" s="6" t="s">
        <v>17</v>
      </c>
    </row>
    <row r="11" spans="1:45" s="60" customFormat="1">
      <c r="A11" s="58">
        <v>10</v>
      </c>
      <c r="B11" s="58">
        <v>1</v>
      </c>
      <c r="C11" s="10" t="s">
        <v>122</v>
      </c>
      <c r="D11" s="28" t="s">
        <v>33</v>
      </c>
      <c r="E11" s="29" t="s">
        <v>34</v>
      </c>
      <c r="F11" s="29" t="s">
        <v>308</v>
      </c>
      <c r="G11" s="29" t="s">
        <v>36</v>
      </c>
      <c r="H11" s="29" t="s">
        <v>309</v>
      </c>
      <c r="I11" s="29" t="s">
        <v>310</v>
      </c>
      <c r="J11" s="29" t="s">
        <v>311</v>
      </c>
      <c r="K11" s="29" t="s">
        <v>312</v>
      </c>
      <c r="L11" s="59">
        <f t="shared" si="0"/>
        <v>24</v>
      </c>
      <c r="M11" s="10" t="s">
        <v>291</v>
      </c>
      <c r="N11" s="10" t="s">
        <v>276</v>
      </c>
      <c r="O11" s="10" t="s">
        <v>66</v>
      </c>
      <c r="P11" s="10" t="s">
        <v>287</v>
      </c>
      <c r="Q11" s="10" t="s">
        <v>272</v>
      </c>
      <c r="R11" s="10" t="s">
        <v>66</v>
      </c>
      <c r="S11" s="10" t="s">
        <v>287</v>
      </c>
      <c r="T11" s="10" t="s">
        <v>272</v>
      </c>
      <c r="U11" s="10" t="s">
        <v>66</v>
      </c>
      <c r="V11" s="10" t="s">
        <v>287</v>
      </c>
      <c r="W11" s="10" t="s">
        <v>272</v>
      </c>
      <c r="X11" s="10" t="s">
        <v>66</v>
      </c>
      <c r="Y11" s="10">
        <f t="shared" si="1"/>
        <v>3</v>
      </c>
      <c r="Z11" s="10">
        <f t="shared" si="2"/>
        <v>3</v>
      </c>
      <c r="AA11" s="10">
        <f t="shared" si="3"/>
        <v>3</v>
      </c>
      <c r="AB11" s="105">
        <f t="shared" si="4"/>
        <v>9</v>
      </c>
      <c r="AC11" s="105">
        <f>ROUNDUP('Hiệu xuất HPV G'!$X$36,2)</f>
        <v>15</v>
      </c>
      <c r="AD11" s="105">
        <f>ROUNDUP('Hiệu xuất HPV G'!$X$37,2)</f>
        <v>0</v>
      </c>
      <c r="AE11" s="105">
        <f>VLOOKUP(C11,'Hiệu xuất HPV G'!B:AP,23,0)</f>
        <v>15</v>
      </c>
      <c r="AF11" s="105">
        <f>VLOOKUP(C11,'Hiệu xuất HPV G'!B:AP,32,0)</f>
        <v>0</v>
      </c>
      <c r="AG11" s="10"/>
      <c r="AH11" s="10"/>
      <c r="AI11" s="10"/>
      <c r="AJ11" s="10" t="s">
        <v>270</v>
      </c>
      <c r="AK11" s="10" t="s">
        <v>45</v>
      </c>
      <c r="AL11" s="10" t="s">
        <v>41</v>
      </c>
      <c r="AM11" s="30" t="s">
        <v>41</v>
      </c>
      <c r="AN11" s="10" t="s">
        <v>327</v>
      </c>
      <c r="AO11" s="10" t="s">
        <v>328</v>
      </c>
      <c r="AP11" s="10" t="s">
        <v>324</v>
      </c>
      <c r="AQ11" s="10" t="s">
        <v>21</v>
      </c>
      <c r="AR11" s="10"/>
      <c r="AS11" s="10"/>
    </row>
    <row r="12" spans="1:45" s="5" customFormat="1">
      <c r="A12" s="61">
        <v>11</v>
      </c>
      <c r="B12" s="61">
        <v>2</v>
      </c>
      <c r="C12" s="11" t="s">
        <v>123</v>
      </c>
      <c r="D12" s="31" t="s">
        <v>56</v>
      </c>
      <c r="E12" s="32" t="s">
        <v>77</v>
      </c>
      <c r="F12" s="32" t="s">
        <v>308</v>
      </c>
      <c r="G12" s="32" t="s">
        <v>36</v>
      </c>
      <c r="H12" s="32" t="s">
        <v>309</v>
      </c>
      <c r="I12" s="32" t="s">
        <v>310</v>
      </c>
      <c r="J12" s="32" t="s">
        <v>311</v>
      </c>
      <c r="K12" s="32" t="s">
        <v>312</v>
      </c>
      <c r="L12" s="62">
        <f t="shared" si="0"/>
        <v>24</v>
      </c>
      <c r="M12" s="11" t="s">
        <v>292</v>
      </c>
      <c r="N12" s="11" t="s">
        <v>283</v>
      </c>
      <c r="O12" s="11" t="s">
        <v>66</v>
      </c>
      <c r="P12" s="11" t="s">
        <v>287</v>
      </c>
      <c r="Q12" s="11" t="s">
        <v>272</v>
      </c>
      <c r="R12" s="11" t="s">
        <v>66</v>
      </c>
      <c r="S12" s="11" t="s">
        <v>287</v>
      </c>
      <c r="T12" s="11" t="s">
        <v>272</v>
      </c>
      <c r="U12" s="11" t="s">
        <v>66</v>
      </c>
      <c r="V12" s="11" t="s">
        <v>287</v>
      </c>
      <c r="W12" s="11" t="s">
        <v>272</v>
      </c>
      <c r="X12" s="11" t="s">
        <v>66</v>
      </c>
      <c r="Y12" s="11">
        <f t="shared" si="1"/>
        <v>3</v>
      </c>
      <c r="Z12" s="11">
        <f t="shared" si="2"/>
        <v>3</v>
      </c>
      <c r="AA12" s="11">
        <f t="shared" si="3"/>
        <v>3</v>
      </c>
      <c r="AB12" s="106">
        <f t="shared" si="4"/>
        <v>9</v>
      </c>
      <c r="AC12" s="106">
        <f>ROUNDUP('Hiệu xuất HPV G'!$X$36,2)</f>
        <v>15</v>
      </c>
      <c r="AD12" s="106">
        <f>ROUNDUP('Hiệu xuất HPV G'!$X$37,2)</f>
        <v>0</v>
      </c>
      <c r="AE12" s="106">
        <f>VLOOKUP(C12,'Hiệu xuất HPV G'!B:AP,23,0)</f>
        <v>15</v>
      </c>
      <c r="AF12" s="106">
        <f>VLOOKUP(C12,'Hiệu xuất HPV G'!B:AP,32,0)</f>
        <v>0</v>
      </c>
      <c r="AG12" s="11" t="s">
        <v>124</v>
      </c>
      <c r="AH12" s="11" t="s">
        <v>39</v>
      </c>
      <c r="AI12" s="11" t="s">
        <v>208</v>
      </c>
      <c r="AJ12" s="11" t="s">
        <v>125</v>
      </c>
      <c r="AK12" s="11" t="s">
        <v>209</v>
      </c>
      <c r="AL12" s="11" t="s">
        <v>126</v>
      </c>
      <c r="AM12" s="33" t="s">
        <v>47</v>
      </c>
      <c r="AN12" s="11" t="s">
        <v>318</v>
      </c>
      <c r="AO12" s="11" t="s">
        <v>319</v>
      </c>
      <c r="AP12" s="11" t="s">
        <v>320</v>
      </c>
      <c r="AQ12" s="11" t="s">
        <v>202</v>
      </c>
      <c r="AR12" s="11" t="s">
        <v>36</v>
      </c>
      <c r="AS12" s="11" t="s">
        <v>17</v>
      </c>
    </row>
    <row r="13" spans="1:45" s="5" customFormat="1">
      <c r="A13" s="61">
        <v>12</v>
      </c>
      <c r="B13" s="61">
        <v>2</v>
      </c>
      <c r="C13" s="11" t="s">
        <v>127</v>
      </c>
      <c r="D13" s="31" t="s">
        <v>83</v>
      </c>
      <c r="E13" s="32" t="s">
        <v>84</v>
      </c>
      <c r="F13" s="32" t="s">
        <v>308</v>
      </c>
      <c r="G13" s="32" t="s">
        <v>36</v>
      </c>
      <c r="H13" s="32" t="s">
        <v>309</v>
      </c>
      <c r="I13" s="32" t="s">
        <v>310</v>
      </c>
      <c r="J13" s="32" t="s">
        <v>311</v>
      </c>
      <c r="K13" s="32" t="s">
        <v>312</v>
      </c>
      <c r="L13" s="62">
        <f t="shared" si="0"/>
        <v>24</v>
      </c>
      <c r="M13" s="11" t="s">
        <v>293</v>
      </c>
      <c r="N13" s="11" t="s">
        <v>282</v>
      </c>
      <c r="O13" s="11" t="s">
        <v>66</v>
      </c>
      <c r="P13" s="11" t="s">
        <v>287</v>
      </c>
      <c r="Q13" s="11" t="s">
        <v>272</v>
      </c>
      <c r="R13" s="11" t="s">
        <v>66</v>
      </c>
      <c r="S13" s="11" t="s">
        <v>287</v>
      </c>
      <c r="T13" s="11" t="s">
        <v>272</v>
      </c>
      <c r="U13" s="11" t="s">
        <v>66</v>
      </c>
      <c r="V13" s="11" t="s">
        <v>287</v>
      </c>
      <c r="W13" s="11" t="s">
        <v>272</v>
      </c>
      <c r="X13" s="11" t="s">
        <v>66</v>
      </c>
      <c r="Y13" s="11">
        <f t="shared" si="1"/>
        <v>3</v>
      </c>
      <c r="Z13" s="11">
        <f t="shared" si="2"/>
        <v>3</v>
      </c>
      <c r="AA13" s="11">
        <f t="shared" si="3"/>
        <v>3</v>
      </c>
      <c r="AB13" s="106">
        <f t="shared" si="4"/>
        <v>9</v>
      </c>
      <c r="AC13" s="106">
        <f>ROUNDUP('Hiệu xuất HPV G'!$X$36,2)</f>
        <v>15</v>
      </c>
      <c r="AD13" s="106">
        <f>ROUNDUP('Hiệu xuất HPV G'!$X$37,2)</f>
        <v>0</v>
      </c>
      <c r="AE13" s="106">
        <f>VLOOKUP(C13,'Hiệu xuất HPV G'!B:AP,23,0)</f>
        <v>15</v>
      </c>
      <c r="AF13" s="106">
        <f>VLOOKUP(C13,'Hiệu xuất HPV G'!B:AP,32,0)</f>
        <v>0</v>
      </c>
      <c r="AG13" s="11" t="s">
        <v>188</v>
      </c>
      <c r="AH13" s="11"/>
      <c r="AI13" s="11" t="s">
        <v>176</v>
      </c>
      <c r="AJ13" s="11" t="s">
        <v>128</v>
      </c>
      <c r="AK13" s="11"/>
      <c r="AL13" s="11" t="s">
        <v>48</v>
      </c>
      <c r="AM13" s="33" t="s">
        <v>47</v>
      </c>
      <c r="AN13" s="11" t="s">
        <v>329</v>
      </c>
      <c r="AO13" s="11" t="s">
        <v>324</v>
      </c>
      <c r="AP13" s="11" t="s">
        <v>320</v>
      </c>
      <c r="AQ13" s="11" t="s">
        <v>220</v>
      </c>
      <c r="AR13" s="11"/>
      <c r="AS13" s="11" t="s">
        <v>17</v>
      </c>
    </row>
    <row r="14" spans="1:45" s="5" customFormat="1" ht="18.75">
      <c r="A14" s="93">
        <v>13</v>
      </c>
      <c r="B14" s="93"/>
      <c r="C14" s="11" t="s">
        <v>129</v>
      </c>
      <c r="D14" s="11" t="s">
        <v>79</v>
      </c>
      <c r="E14" s="11" t="s">
        <v>80</v>
      </c>
      <c r="F14" s="11" t="s">
        <v>308</v>
      </c>
      <c r="G14" s="11" t="s">
        <v>36</v>
      </c>
      <c r="H14" s="11" t="s">
        <v>309</v>
      </c>
      <c r="I14" s="11" t="s">
        <v>310</v>
      </c>
      <c r="J14" s="11" t="s">
        <v>311</v>
      </c>
      <c r="K14" s="11" t="s">
        <v>312</v>
      </c>
      <c r="L14" s="62">
        <f t="shared" si="0"/>
        <v>24</v>
      </c>
      <c r="M14" s="11" t="s">
        <v>294</v>
      </c>
      <c r="N14" s="11" t="s">
        <v>273</v>
      </c>
      <c r="O14" s="11" t="s">
        <v>66</v>
      </c>
      <c r="P14" s="63" t="s">
        <v>287</v>
      </c>
      <c r="Q14" s="63" t="s">
        <v>272</v>
      </c>
      <c r="R14" s="63" t="s">
        <v>66</v>
      </c>
      <c r="S14" s="11" t="s">
        <v>287</v>
      </c>
      <c r="T14" s="11" t="s">
        <v>272</v>
      </c>
      <c r="U14" s="11" t="s">
        <v>66</v>
      </c>
      <c r="V14" s="11" t="s">
        <v>287</v>
      </c>
      <c r="W14" s="11" t="s">
        <v>272</v>
      </c>
      <c r="X14" s="11" t="s">
        <v>66</v>
      </c>
      <c r="Y14" s="11">
        <f t="shared" si="1"/>
        <v>3</v>
      </c>
      <c r="Z14" s="11">
        <f t="shared" si="2"/>
        <v>3</v>
      </c>
      <c r="AA14" s="11">
        <f t="shared" si="3"/>
        <v>3</v>
      </c>
      <c r="AB14" s="106">
        <f t="shared" si="4"/>
        <v>9</v>
      </c>
      <c r="AC14" s="106">
        <f>ROUNDUP('Hiệu xuất HPV G'!$X$36,2)</f>
        <v>15</v>
      </c>
      <c r="AD14" s="106">
        <f>ROUNDUP('Hiệu xuất HPV G'!$X$37,2)</f>
        <v>0</v>
      </c>
      <c r="AE14" s="106">
        <f>VLOOKUP(C14,'Hiệu xuất HPV G'!B:AP,23,0)</f>
        <v>15</v>
      </c>
      <c r="AF14" s="106">
        <f>VLOOKUP(C14,'Hiệu xuất HPV G'!B:AP,32,0)</f>
        <v>0</v>
      </c>
      <c r="AG14" s="11" t="s">
        <v>203</v>
      </c>
      <c r="AH14" s="63"/>
      <c r="AI14" s="11" t="s">
        <v>81</v>
      </c>
      <c r="AJ14" s="64" t="s">
        <v>130</v>
      </c>
      <c r="AK14" s="63"/>
      <c r="AL14" s="11" t="s">
        <v>82</v>
      </c>
      <c r="AM14" s="33" t="s">
        <v>47</v>
      </c>
      <c r="AN14" s="11" t="s">
        <v>318</v>
      </c>
      <c r="AO14" s="11" t="s">
        <v>319</v>
      </c>
      <c r="AP14" s="11" t="s">
        <v>320</v>
      </c>
      <c r="AQ14" s="63" t="s">
        <v>30</v>
      </c>
      <c r="AR14" s="63" t="s">
        <v>131</v>
      </c>
      <c r="AS14" s="11" t="s">
        <v>17</v>
      </c>
    </row>
    <row r="15" spans="1:45" s="5" customFormat="1" ht="18.75">
      <c r="A15" s="93">
        <v>14</v>
      </c>
      <c r="B15" s="93"/>
      <c r="C15" s="11" t="s">
        <v>248</v>
      </c>
      <c r="D15" s="11" t="s">
        <v>221</v>
      </c>
      <c r="E15" s="11" t="s">
        <v>247</v>
      </c>
      <c r="F15" s="11" t="s">
        <v>308</v>
      </c>
      <c r="G15" s="11" t="s">
        <v>36</v>
      </c>
      <c r="H15" s="11" t="s">
        <v>309</v>
      </c>
      <c r="I15" s="11" t="s">
        <v>310</v>
      </c>
      <c r="J15" s="11" t="s">
        <v>311</v>
      </c>
      <c r="K15" s="11" t="s">
        <v>312</v>
      </c>
      <c r="L15" s="62">
        <f t="shared" si="0"/>
        <v>24</v>
      </c>
      <c r="M15" s="11" t="s">
        <v>295</v>
      </c>
      <c r="N15" s="11" t="s">
        <v>277</v>
      </c>
      <c r="O15" s="11" t="s">
        <v>66</v>
      </c>
      <c r="P15" s="63" t="s">
        <v>287</v>
      </c>
      <c r="Q15" s="63" t="s">
        <v>272</v>
      </c>
      <c r="R15" s="63" t="s">
        <v>66</v>
      </c>
      <c r="S15" s="11" t="s">
        <v>287</v>
      </c>
      <c r="T15" s="11" t="s">
        <v>272</v>
      </c>
      <c r="U15" s="11" t="s">
        <v>66</v>
      </c>
      <c r="V15" s="11" t="s">
        <v>287</v>
      </c>
      <c r="W15" s="11" t="s">
        <v>272</v>
      </c>
      <c r="X15" s="11" t="s">
        <v>66</v>
      </c>
      <c r="Y15" s="11">
        <f t="shared" si="1"/>
        <v>3</v>
      </c>
      <c r="Z15" s="11">
        <f t="shared" si="2"/>
        <v>3</v>
      </c>
      <c r="AA15" s="11">
        <f t="shared" si="3"/>
        <v>3</v>
      </c>
      <c r="AB15" s="106">
        <f t="shared" si="4"/>
        <v>9</v>
      </c>
      <c r="AC15" s="106">
        <f>ROUNDUP('Hiệu xuất HPV G'!$X$36,2)</f>
        <v>15</v>
      </c>
      <c r="AD15" s="106">
        <f>ROUNDUP('Hiệu xuất HPV G'!$X$37,2)</f>
        <v>0</v>
      </c>
      <c r="AE15" s="106">
        <f>VLOOKUP(C15,'Hiệu xuất HPV G'!B:AP,23,0)</f>
        <v>15</v>
      </c>
      <c r="AF15" s="106">
        <f>VLOOKUP(C15,'Hiệu xuất HPV G'!B:AP,32,0)</f>
        <v>0</v>
      </c>
      <c r="AG15" s="11" t="s">
        <v>229</v>
      </c>
      <c r="AH15" s="63" t="s">
        <v>230</v>
      </c>
      <c r="AI15" s="11" t="s">
        <v>231</v>
      </c>
      <c r="AJ15" s="64" t="s">
        <v>245</v>
      </c>
      <c r="AK15" s="63" t="s">
        <v>232</v>
      </c>
      <c r="AL15" s="11" t="s">
        <v>48</v>
      </c>
      <c r="AM15" s="33" t="s">
        <v>47</v>
      </c>
      <c r="AN15" s="11" t="s">
        <v>318</v>
      </c>
      <c r="AO15" s="11" t="s">
        <v>319</v>
      </c>
      <c r="AP15" s="11" t="s">
        <v>311</v>
      </c>
      <c r="AQ15" s="63" t="s">
        <v>233</v>
      </c>
      <c r="AR15" s="63" t="s">
        <v>36</v>
      </c>
      <c r="AS15" s="11" t="s">
        <v>17</v>
      </c>
    </row>
    <row r="16" spans="1:45" s="5" customFormat="1" ht="18.75">
      <c r="A16" s="93">
        <v>15</v>
      </c>
      <c r="B16" s="93"/>
      <c r="C16" s="11" t="s">
        <v>250</v>
      </c>
      <c r="D16" s="11" t="s">
        <v>228</v>
      </c>
      <c r="E16" s="11" t="s">
        <v>249</v>
      </c>
      <c r="F16" s="11" t="s">
        <v>308</v>
      </c>
      <c r="G16" s="11" t="s">
        <v>36</v>
      </c>
      <c r="H16" s="11" t="s">
        <v>309</v>
      </c>
      <c r="I16" s="11" t="s">
        <v>310</v>
      </c>
      <c r="J16" s="11" t="s">
        <v>311</v>
      </c>
      <c r="K16" s="11" t="s">
        <v>312</v>
      </c>
      <c r="L16" s="62">
        <f t="shared" si="0"/>
        <v>24</v>
      </c>
      <c r="M16" s="11" t="s">
        <v>296</v>
      </c>
      <c r="N16" s="11" t="s">
        <v>278</v>
      </c>
      <c r="O16" s="11" t="s">
        <v>66</v>
      </c>
      <c r="P16" s="63" t="s">
        <v>287</v>
      </c>
      <c r="Q16" s="63" t="s">
        <v>272</v>
      </c>
      <c r="R16" s="63" t="s">
        <v>66</v>
      </c>
      <c r="S16" s="11" t="s">
        <v>287</v>
      </c>
      <c r="T16" s="11" t="s">
        <v>272</v>
      </c>
      <c r="U16" s="11" t="s">
        <v>66</v>
      </c>
      <c r="V16" s="11" t="s">
        <v>287</v>
      </c>
      <c r="W16" s="11" t="s">
        <v>272</v>
      </c>
      <c r="X16" s="11" t="s">
        <v>66</v>
      </c>
      <c r="Y16" s="11">
        <f t="shared" si="1"/>
        <v>3</v>
      </c>
      <c r="Z16" s="11">
        <f t="shared" si="2"/>
        <v>3</v>
      </c>
      <c r="AA16" s="11">
        <f t="shared" si="3"/>
        <v>3</v>
      </c>
      <c r="AB16" s="106">
        <f t="shared" si="4"/>
        <v>9</v>
      </c>
      <c r="AC16" s="106">
        <f>ROUNDUP('Hiệu xuất HPV G'!$X$36,2)</f>
        <v>15</v>
      </c>
      <c r="AD16" s="106">
        <f>ROUNDUP('Hiệu xuất HPV G'!$X$37,2)</f>
        <v>0</v>
      </c>
      <c r="AE16" s="106">
        <f>VLOOKUP(C16,'Hiệu xuất HPV G'!B:AP,23,0)</f>
        <v>15</v>
      </c>
      <c r="AF16" s="106">
        <f>VLOOKUP(C16,'Hiệu xuất HPV G'!B:AP,32,0)</f>
        <v>0</v>
      </c>
      <c r="AG16" s="11" t="s">
        <v>222</v>
      </c>
      <c r="AH16" s="63" t="s">
        <v>223</v>
      </c>
      <c r="AI16" s="11" t="s">
        <v>224</v>
      </c>
      <c r="AJ16" s="64" t="s">
        <v>268</v>
      </c>
      <c r="AK16" s="63" t="s">
        <v>45</v>
      </c>
      <c r="AL16" s="11" t="s">
        <v>225</v>
      </c>
      <c r="AM16" s="33" t="s">
        <v>47</v>
      </c>
      <c r="AN16" s="11" t="s">
        <v>318</v>
      </c>
      <c r="AO16" s="11" t="s">
        <v>319</v>
      </c>
      <c r="AP16" s="11" t="s">
        <v>320</v>
      </c>
      <c r="AQ16" s="63" t="s">
        <v>21</v>
      </c>
      <c r="AR16" s="63" t="s">
        <v>35</v>
      </c>
      <c r="AS16" s="11" t="s">
        <v>17</v>
      </c>
    </row>
    <row r="17" spans="1:45" s="5" customFormat="1" ht="18.75">
      <c r="A17" s="93">
        <v>16</v>
      </c>
      <c r="B17" s="93"/>
      <c r="C17" s="11" t="s">
        <v>252</v>
      </c>
      <c r="D17" s="11" t="s">
        <v>242</v>
      </c>
      <c r="E17" s="11" t="s">
        <v>251</v>
      </c>
      <c r="F17" s="11" t="s">
        <v>308</v>
      </c>
      <c r="G17" s="11" t="s">
        <v>36</v>
      </c>
      <c r="H17" s="11" t="s">
        <v>309</v>
      </c>
      <c r="I17" s="11" t="s">
        <v>310</v>
      </c>
      <c r="J17" s="11" t="s">
        <v>311</v>
      </c>
      <c r="K17" s="11" t="s">
        <v>312</v>
      </c>
      <c r="L17" s="62">
        <f t="shared" si="0"/>
        <v>24</v>
      </c>
      <c r="M17" s="11" t="s">
        <v>297</v>
      </c>
      <c r="N17" s="11" t="s">
        <v>279</v>
      </c>
      <c r="O17" s="11" t="s">
        <v>66</v>
      </c>
      <c r="P17" s="63" t="s">
        <v>287</v>
      </c>
      <c r="Q17" s="63" t="s">
        <v>272</v>
      </c>
      <c r="R17" s="63" t="s">
        <v>66</v>
      </c>
      <c r="S17" s="11" t="s">
        <v>287</v>
      </c>
      <c r="T17" s="11" t="s">
        <v>272</v>
      </c>
      <c r="U17" s="11" t="s">
        <v>66</v>
      </c>
      <c r="V17" s="11" t="s">
        <v>287</v>
      </c>
      <c r="W17" s="11" t="s">
        <v>272</v>
      </c>
      <c r="X17" s="11" t="s">
        <v>66</v>
      </c>
      <c r="Y17" s="11">
        <f t="shared" si="1"/>
        <v>3</v>
      </c>
      <c r="Z17" s="11">
        <f t="shared" si="2"/>
        <v>3</v>
      </c>
      <c r="AA17" s="11">
        <f t="shared" si="3"/>
        <v>3</v>
      </c>
      <c r="AB17" s="106">
        <f t="shared" si="4"/>
        <v>9</v>
      </c>
      <c r="AC17" s="106">
        <f>ROUNDUP('Hiệu xuất HPV G'!$X$36,2)</f>
        <v>15</v>
      </c>
      <c r="AD17" s="106">
        <f>ROUNDUP('Hiệu xuất HPV G'!$X$37,2)</f>
        <v>0</v>
      </c>
      <c r="AE17" s="106">
        <f>VLOOKUP(C17,'Hiệu xuất HPV G'!B:AP,23,0)</f>
        <v>15</v>
      </c>
      <c r="AF17" s="106">
        <f>VLOOKUP(C17,'Hiệu xuất HPV G'!B:AP,32,0)</f>
        <v>0</v>
      </c>
      <c r="AG17" s="11" t="s">
        <v>229</v>
      </c>
      <c r="AH17" s="63" t="s">
        <v>243</v>
      </c>
      <c r="AI17" s="11" t="s">
        <v>244</v>
      </c>
      <c r="AJ17" s="64" t="s">
        <v>245</v>
      </c>
      <c r="AK17" s="63" t="s">
        <v>45</v>
      </c>
      <c r="AL17" s="11" t="s">
        <v>246</v>
      </c>
      <c r="AM17" s="33" t="s">
        <v>47</v>
      </c>
      <c r="AN17" s="11" t="s">
        <v>321</v>
      </c>
      <c r="AO17" s="11" t="s">
        <v>322</v>
      </c>
      <c r="AP17" s="11" t="s">
        <v>311</v>
      </c>
      <c r="AQ17" s="63" t="s">
        <v>30</v>
      </c>
      <c r="AR17" s="63"/>
      <c r="AS17" s="11" t="s">
        <v>17</v>
      </c>
    </row>
    <row r="18" spans="1:45" s="5" customFormat="1" ht="18.75">
      <c r="A18" s="93">
        <v>17</v>
      </c>
      <c r="B18" s="93"/>
      <c r="C18" s="11" t="s">
        <v>286</v>
      </c>
      <c r="D18" s="11" t="s">
        <v>97</v>
      </c>
      <c r="E18" s="11" t="s">
        <v>98</v>
      </c>
      <c r="F18" s="11" t="s">
        <v>308</v>
      </c>
      <c r="G18" s="11" t="s">
        <v>36</v>
      </c>
      <c r="H18" s="11" t="s">
        <v>309</v>
      </c>
      <c r="I18" s="11" t="s">
        <v>310</v>
      </c>
      <c r="J18" s="11" t="s">
        <v>311</v>
      </c>
      <c r="K18" s="11" t="s">
        <v>312</v>
      </c>
      <c r="L18" s="62">
        <f t="shared" si="0"/>
        <v>24</v>
      </c>
      <c r="M18" s="11" t="s">
        <v>287</v>
      </c>
      <c r="N18" s="11" t="s">
        <v>272</v>
      </c>
      <c r="O18" s="11" t="s">
        <v>66</v>
      </c>
      <c r="P18" s="63" t="s">
        <v>287</v>
      </c>
      <c r="Q18" s="63" t="s">
        <v>272</v>
      </c>
      <c r="R18" s="63" t="s">
        <v>66</v>
      </c>
      <c r="S18" s="11" t="s">
        <v>287</v>
      </c>
      <c r="T18" s="11" t="s">
        <v>272</v>
      </c>
      <c r="U18" s="11" t="s">
        <v>66</v>
      </c>
      <c r="V18" s="11" t="s">
        <v>287</v>
      </c>
      <c r="W18" s="11" t="s">
        <v>272</v>
      </c>
      <c r="X18" s="11" t="s">
        <v>66</v>
      </c>
      <c r="Y18" s="11">
        <f t="shared" si="1"/>
        <v>3</v>
      </c>
      <c r="Z18" s="11">
        <f t="shared" si="2"/>
        <v>3</v>
      </c>
      <c r="AA18" s="11">
        <f t="shared" si="3"/>
        <v>3</v>
      </c>
      <c r="AB18" s="106">
        <f t="shared" si="4"/>
        <v>9</v>
      </c>
      <c r="AC18" s="106">
        <f>ROUNDUP('Hiệu xuất HPV G'!$X$36,2)</f>
        <v>15</v>
      </c>
      <c r="AD18" s="106">
        <f>ROUNDUP('Hiệu xuất HPV G'!$X$37,2)</f>
        <v>0</v>
      </c>
      <c r="AE18" s="106">
        <f>VLOOKUP(C18,'Hiệu xuất HPV G'!B:AP,23,0)</f>
        <v>15</v>
      </c>
      <c r="AF18" s="106">
        <f>VLOOKUP(C18,'Hiệu xuất HPV G'!B:AP,32,0)</f>
        <v>0</v>
      </c>
      <c r="AG18" s="11" t="s">
        <v>167</v>
      </c>
      <c r="AH18" s="63" t="s">
        <v>159</v>
      </c>
      <c r="AI18" s="11" t="s">
        <v>160</v>
      </c>
      <c r="AJ18" s="64" t="s">
        <v>99</v>
      </c>
      <c r="AK18" s="63" t="s">
        <v>45</v>
      </c>
      <c r="AL18" s="11" t="s">
        <v>78</v>
      </c>
      <c r="AM18" s="33" t="s">
        <v>47</v>
      </c>
      <c r="AN18" s="11" t="s">
        <v>318</v>
      </c>
      <c r="AO18" s="11" t="s">
        <v>319</v>
      </c>
      <c r="AP18" s="11" t="s">
        <v>320</v>
      </c>
      <c r="AQ18" s="63" t="s">
        <v>21</v>
      </c>
      <c r="AR18" s="63"/>
      <c r="AS18" s="11" t="s">
        <v>207</v>
      </c>
    </row>
    <row r="19" spans="1:45" s="67" customFormat="1">
      <c r="A19" s="65">
        <v>18</v>
      </c>
      <c r="B19" s="65"/>
      <c r="C19" s="12" t="s">
        <v>132</v>
      </c>
      <c r="D19" s="12" t="s">
        <v>90</v>
      </c>
      <c r="E19" s="12" t="s">
        <v>91</v>
      </c>
      <c r="F19" s="12" t="s">
        <v>308</v>
      </c>
      <c r="G19" s="12" t="s">
        <v>36</v>
      </c>
      <c r="H19" s="12" t="s">
        <v>309</v>
      </c>
      <c r="I19" s="12" t="s">
        <v>310</v>
      </c>
      <c r="J19" s="12" t="s">
        <v>311</v>
      </c>
      <c r="K19" s="12" t="s">
        <v>312</v>
      </c>
      <c r="L19" s="66">
        <f t="shared" si="0"/>
        <v>24</v>
      </c>
      <c r="M19" s="12"/>
      <c r="N19" s="12"/>
      <c r="O19" s="12"/>
      <c r="P19" s="12"/>
      <c r="Q19" s="12"/>
      <c r="R19" s="12"/>
      <c r="S19" s="12" t="s">
        <v>287</v>
      </c>
      <c r="T19" s="12" t="s">
        <v>272</v>
      </c>
      <c r="U19" s="12" t="s">
        <v>66</v>
      </c>
      <c r="V19" s="12" t="s">
        <v>287</v>
      </c>
      <c r="W19" s="12" t="s">
        <v>272</v>
      </c>
      <c r="X19" s="12" t="s">
        <v>66</v>
      </c>
      <c r="Y19" s="12" t="str">
        <f t="shared" si="1"/>
        <v/>
      </c>
      <c r="Z19" s="12" t="str">
        <f t="shared" si="2"/>
        <v/>
      </c>
      <c r="AA19" s="12" t="str">
        <f t="shared" si="3"/>
        <v/>
      </c>
      <c r="AB19" s="98" t="str">
        <f t="shared" si="4"/>
        <v/>
      </c>
      <c r="AC19" s="98">
        <f>ROUNDUP('Hiệu xuất HPV G'!$X$36,2)</f>
        <v>15</v>
      </c>
      <c r="AD19" s="98">
        <f>ROUNDUP('Hiệu xuất HPV G'!$X$37,2)</f>
        <v>0</v>
      </c>
      <c r="AE19" s="98" t="str">
        <f>VLOOKUP(C19,'Hiệu xuất HPV G'!B:AP,23,0)</f>
        <v>N/A</v>
      </c>
      <c r="AF19" s="98" t="str">
        <f>VLOOKUP(C19,'Hiệu xuất HPV G'!B:AP,32,0)</f>
        <v>N/A</v>
      </c>
      <c r="AG19" s="12" t="s">
        <v>92</v>
      </c>
      <c r="AH19" s="12"/>
      <c r="AI19" s="12" t="s">
        <v>93</v>
      </c>
      <c r="AJ19" s="12" t="s">
        <v>92</v>
      </c>
      <c r="AK19" s="12"/>
      <c r="AL19" s="12" t="s">
        <v>93</v>
      </c>
      <c r="AM19" s="34" t="s">
        <v>94</v>
      </c>
      <c r="AN19" s="12" t="s">
        <v>321</v>
      </c>
      <c r="AO19" s="12" t="s">
        <v>323</v>
      </c>
      <c r="AP19" s="12" t="s">
        <v>320</v>
      </c>
      <c r="AQ19" s="12" t="s">
        <v>201</v>
      </c>
      <c r="AR19" s="12">
        <v>8</v>
      </c>
      <c r="AS19" s="12" t="s">
        <v>17</v>
      </c>
    </row>
    <row r="20" spans="1:45" s="67" customFormat="1">
      <c r="A20" s="65">
        <v>19</v>
      </c>
      <c r="B20" s="65" t="s">
        <v>18</v>
      </c>
      <c r="C20" s="12" t="s">
        <v>133</v>
      </c>
      <c r="D20" s="35" t="s">
        <v>134</v>
      </c>
      <c r="E20" s="36" t="s">
        <v>135</v>
      </c>
      <c r="F20" s="36" t="s">
        <v>308</v>
      </c>
      <c r="G20" s="36" t="s">
        <v>36</v>
      </c>
      <c r="H20" s="36" t="s">
        <v>309</v>
      </c>
      <c r="I20" s="36" t="s">
        <v>310</v>
      </c>
      <c r="J20" s="36" t="s">
        <v>311</v>
      </c>
      <c r="K20" s="36" t="s">
        <v>312</v>
      </c>
      <c r="L20" s="66">
        <f t="shared" si="0"/>
        <v>24</v>
      </c>
      <c r="M20" s="12" t="s">
        <v>298</v>
      </c>
      <c r="N20" s="12" t="s">
        <v>280</v>
      </c>
      <c r="O20" s="12" t="s">
        <v>66</v>
      </c>
      <c r="P20" s="98" t="s">
        <v>287</v>
      </c>
      <c r="Q20" s="98" t="s">
        <v>272</v>
      </c>
      <c r="R20" s="98" t="s">
        <v>66</v>
      </c>
      <c r="S20" s="12" t="s">
        <v>287</v>
      </c>
      <c r="T20" s="12" t="s">
        <v>272</v>
      </c>
      <c r="U20" s="12" t="s">
        <v>66</v>
      </c>
      <c r="V20" s="12" t="s">
        <v>287</v>
      </c>
      <c r="W20" s="12" t="s">
        <v>272</v>
      </c>
      <c r="X20" s="12" t="s">
        <v>66</v>
      </c>
      <c r="Y20" s="12">
        <f t="shared" si="1"/>
        <v>3</v>
      </c>
      <c r="Z20" s="12">
        <f t="shared" si="2"/>
        <v>3</v>
      </c>
      <c r="AA20" s="12">
        <f t="shared" si="3"/>
        <v>3</v>
      </c>
      <c r="AB20" s="98">
        <f t="shared" si="4"/>
        <v>9</v>
      </c>
      <c r="AC20" s="98">
        <f>ROUNDUP('Hiệu xuất HPV G'!$X$36,2)</f>
        <v>15</v>
      </c>
      <c r="AD20" s="98">
        <f>ROUNDUP('Hiệu xuất HPV G'!$X$37,2)</f>
        <v>0</v>
      </c>
      <c r="AE20" s="98">
        <f>VLOOKUP(C20,'Hiệu xuất HPV G'!B:AP,23,0)</f>
        <v>15</v>
      </c>
      <c r="AF20" s="98">
        <f>VLOOKUP(C20,'Hiệu xuất HPV G'!B:AP,32,0)</f>
        <v>0</v>
      </c>
      <c r="AG20" s="12" t="s">
        <v>136</v>
      </c>
      <c r="AH20" s="12"/>
      <c r="AI20" s="12" t="s">
        <v>137</v>
      </c>
      <c r="AJ20" s="12" t="s">
        <v>136</v>
      </c>
      <c r="AK20" s="12"/>
      <c r="AL20" s="12" t="s">
        <v>137</v>
      </c>
      <c r="AM20" s="34" t="s">
        <v>94</v>
      </c>
      <c r="AN20" s="12" t="s">
        <v>318</v>
      </c>
      <c r="AO20" s="12" t="s">
        <v>319</v>
      </c>
      <c r="AP20" s="12" t="s">
        <v>324</v>
      </c>
      <c r="AQ20" s="12"/>
      <c r="AR20" s="12"/>
      <c r="AS20" s="12"/>
    </row>
    <row r="21" spans="1:45" s="67" customFormat="1">
      <c r="A21" s="65">
        <v>20</v>
      </c>
      <c r="B21" s="65"/>
      <c r="C21" s="12" t="s">
        <v>253</v>
      </c>
      <c r="D21" s="35" t="s">
        <v>210</v>
      </c>
      <c r="E21" s="36" t="s">
        <v>211</v>
      </c>
      <c r="F21" s="36" t="s">
        <v>308</v>
      </c>
      <c r="G21" s="36" t="s">
        <v>36</v>
      </c>
      <c r="H21" s="36" t="s">
        <v>309</v>
      </c>
      <c r="I21" s="36" t="s">
        <v>310</v>
      </c>
      <c r="J21" s="36" t="s">
        <v>311</v>
      </c>
      <c r="K21" s="36" t="s">
        <v>312</v>
      </c>
      <c r="L21" s="66">
        <f t="shared" si="0"/>
        <v>24</v>
      </c>
      <c r="M21" s="12" t="s">
        <v>303</v>
      </c>
      <c r="N21" s="12" t="s">
        <v>299</v>
      </c>
      <c r="O21" s="12" t="s">
        <v>66</v>
      </c>
      <c r="P21" s="12" t="s">
        <v>287</v>
      </c>
      <c r="Q21" s="12" t="s">
        <v>272</v>
      </c>
      <c r="R21" s="12" t="s">
        <v>66</v>
      </c>
      <c r="S21" s="12" t="s">
        <v>287</v>
      </c>
      <c r="T21" s="12" t="s">
        <v>272</v>
      </c>
      <c r="U21" s="12" t="s">
        <v>66</v>
      </c>
      <c r="V21" s="12" t="s">
        <v>287</v>
      </c>
      <c r="W21" s="12" t="s">
        <v>272</v>
      </c>
      <c r="X21" s="12" t="s">
        <v>66</v>
      </c>
      <c r="Y21" s="12">
        <f t="shared" si="1"/>
        <v>3</v>
      </c>
      <c r="Z21" s="12">
        <f t="shared" si="2"/>
        <v>3</v>
      </c>
      <c r="AA21" s="12">
        <f t="shared" si="3"/>
        <v>3</v>
      </c>
      <c r="AB21" s="98">
        <f t="shared" si="4"/>
        <v>9</v>
      </c>
      <c r="AC21" s="98">
        <f>ROUNDUP('Hiệu xuất HPV G'!$X$36,2)</f>
        <v>15</v>
      </c>
      <c r="AD21" s="98">
        <f>ROUNDUP('Hiệu xuất HPV G'!$X$37,2)</f>
        <v>0</v>
      </c>
      <c r="AE21" s="98">
        <f>VLOOKUP(C21,'Hiệu xuất HPV G'!B:AP,23,0)</f>
        <v>15</v>
      </c>
      <c r="AF21" s="98">
        <f>VLOOKUP(C21,'Hiệu xuất HPV G'!B:AP,32,0)</f>
        <v>0</v>
      </c>
      <c r="AG21" s="12"/>
      <c r="AH21" s="12"/>
      <c r="AI21" s="12"/>
      <c r="AJ21" s="12" t="s">
        <v>226</v>
      </c>
      <c r="AK21" s="12" t="s">
        <v>45</v>
      </c>
      <c r="AL21" s="12" t="s">
        <v>137</v>
      </c>
      <c r="AM21" s="34" t="s">
        <v>94</v>
      </c>
      <c r="AN21" s="12" t="s">
        <v>325</v>
      </c>
      <c r="AO21" s="12" t="s">
        <v>326</v>
      </c>
      <c r="AP21" s="12" t="s">
        <v>320</v>
      </c>
      <c r="AQ21" s="12" t="s">
        <v>212</v>
      </c>
      <c r="AR21" s="12" t="s">
        <v>17</v>
      </c>
      <c r="AS21" s="12" t="s">
        <v>17</v>
      </c>
    </row>
    <row r="22" spans="1:45" s="70" customFormat="1">
      <c r="A22" s="68">
        <v>21</v>
      </c>
      <c r="B22" s="68">
        <v>1</v>
      </c>
      <c r="C22" s="13" t="s">
        <v>138</v>
      </c>
      <c r="D22" s="38" t="s">
        <v>139</v>
      </c>
      <c r="E22" s="38" t="s">
        <v>140</v>
      </c>
      <c r="F22" s="38" t="s">
        <v>308</v>
      </c>
      <c r="G22" s="38" t="s">
        <v>36</v>
      </c>
      <c r="H22" s="38" t="s">
        <v>309</v>
      </c>
      <c r="I22" s="38" t="s">
        <v>310</v>
      </c>
      <c r="J22" s="38" t="s">
        <v>311</v>
      </c>
      <c r="K22" s="38" t="s">
        <v>312</v>
      </c>
      <c r="L22" s="69">
        <f t="shared" si="0"/>
        <v>24</v>
      </c>
      <c r="M22" s="13"/>
      <c r="N22" s="13"/>
      <c r="O22" s="13"/>
      <c r="P22" s="13"/>
      <c r="Q22" s="13"/>
      <c r="R22" s="13"/>
      <c r="S22" s="13" t="s">
        <v>287</v>
      </c>
      <c r="T22" s="13" t="s">
        <v>272</v>
      </c>
      <c r="U22" s="13" t="s">
        <v>66</v>
      </c>
      <c r="V22" s="13" t="s">
        <v>287</v>
      </c>
      <c r="W22" s="13" t="s">
        <v>272</v>
      </c>
      <c r="X22" s="13" t="s">
        <v>66</v>
      </c>
      <c r="Y22" s="13" t="str">
        <f t="shared" si="1"/>
        <v/>
      </c>
      <c r="Z22" s="13" t="str">
        <f t="shared" si="2"/>
        <v/>
      </c>
      <c r="AA22" s="13" t="str">
        <f t="shared" si="3"/>
        <v/>
      </c>
      <c r="AB22" s="107" t="str">
        <f t="shared" si="4"/>
        <v/>
      </c>
      <c r="AC22" s="107">
        <f>ROUNDUP('Hiệu xuất HPV G'!$X$36,2)</f>
        <v>15</v>
      </c>
      <c r="AD22" s="107">
        <f>ROUNDUP('Hiệu xuất HPV G'!$X$37,2)</f>
        <v>0</v>
      </c>
      <c r="AE22" s="107" t="str">
        <f>VLOOKUP(C22,'Hiệu xuất HPV G'!B:AP,23,0)</f>
        <v>N/A</v>
      </c>
      <c r="AF22" s="107" t="str">
        <f>VLOOKUP(C22,'Hiệu xuất HPV G'!B:AP,32,0)</f>
        <v>N/A</v>
      </c>
      <c r="AG22" s="13" t="s">
        <v>141</v>
      </c>
      <c r="AH22" s="13"/>
      <c r="AI22" s="13" t="s">
        <v>142</v>
      </c>
      <c r="AJ22" s="13" t="s">
        <v>141</v>
      </c>
      <c r="AK22" s="13"/>
      <c r="AL22" s="13" t="s">
        <v>143</v>
      </c>
      <c r="AM22" s="39" t="s">
        <v>37</v>
      </c>
      <c r="AN22" s="13" t="s">
        <v>318</v>
      </c>
      <c r="AO22" s="13" t="s">
        <v>319</v>
      </c>
      <c r="AP22" s="13" t="s">
        <v>320</v>
      </c>
      <c r="AQ22" s="13" t="s">
        <v>50</v>
      </c>
      <c r="AR22" s="13"/>
      <c r="AS22" s="13"/>
    </row>
    <row r="23" spans="1:45" s="70" customFormat="1">
      <c r="A23" s="68">
        <v>22</v>
      </c>
      <c r="B23" s="68" t="s">
        <v>18</v>
      </c>
      <c r="C23" s="13" t="s">
        <v>144</v>
      </c>
      <c r="D23" s="37" t="s">
        <v>134</v>
      </c>
      <c r="E23" s="38" t="s">
        <v>135</v>
      </c>
      <c r="F23" s="38" t="s">
        <v>308</v>
      </c>
      <c r="G23" s="38" t="s">
        <v>36</v>
      </c>
      <c r="H23" s="38" t="s">
        <v>309</v>
      </c>
      <c r="I23" s="38" t="s">
        <v>310</v>
      </c>
      <c r="J23" s="38" t="s">
        <v>311</v>
      </c>
      <c r="K23" s="38" t="s">
        <v>312</v>
      </c>
      <c r="L23" s="69">
        <f t="shared" si="0"/>
        <v>24</v>
      </c>
      <c r="M23" s="13" t="s">
        <v>298</v>
      </c>
      <c r="N23" s="13" t="s">
        <v>280</v>
      </c>
      <c r="O23" s="13" t="s">
        <v>66</v>
      </c>
      <c r="P23" s="13" t="s">
        <v>287</v>
      </c>
      <c r="Q23" s="13" t="s">
        <v>272</v>
      </c>
      <c r="R23" s="13" t="s">
        <v>66</v>
      </c>
      <c r="S23" s="13" t="s">
        <v>287</v>
      </c>
      <c r="T23" s="13" t="s">
        <v>272</v>
      </c>
      <c r="U23" s="13" t="s">
        <v>66</v>
      </c>
      <c r="V23" s="13" t="s">
        <v>287</v>
      </c>
      <c r="W23" s="13" t="s">
        <v>272</v>
      </c>
      <c r="X23" s="13" t="s">
        <v>66</v>
      </c>
      <c r="Y23" s="13">
        <f t="shared" si="1"/>
        <v>3</v>
      </c>
      <c r="Z23" s="13">
        <f t="shared" si="2"/>
        <v>3</v>
      </c>
      <c r="AA23" s="13">
        <f t="shared" si="3"/>
        <v>3</v>
      </c>
      <c r="AB23" s="107">
        <f t="shared" si="4"/>
        <v>9</v>
      </c>
      <c r="AC23" s="107">
        <f>ROUNDUP('Hiệu xuất HPV G'!$X$36,2)</f>
        <v>15</v>
      </c>
      <c r="AD23" s="107">
        <f>ROUNDUP('Hiệu xuất HPV G'!$X$37,2)</f>
        <v>0</v>
      </c>
      <c r="AE23" s="107">
        <f>VLOOKUP(C23,'Hiệu xuất HPV G'!B:AP,23,0)</f>
        <v>15</v>
      </c>
      <c r="AF23" s="107">
        <f>VLOOKUP(C23,'Hiệu xuất HPV G'!B:AP,32,0)</f>
        <v>0</v>
      </c>
      <c r="AG23" s="13"/>
      <c r="AH23" s="13"/>
      <c r="AI23" s="13" t="s">
        <v>145</v>
      </c>
      <c r="AJ23" s="13"/>
      <c r="AK23" s="13"/>
      <c r="AL23" s="13" t="s">
        <v>145</v>
      </c>
      <c r="AM23" s="39" t="s">
        <v>37</v>
      </c>
      <c r="AN23" s="13" t="s">
        <v>327</v>
      </c>
      <c r="AO23" s="13" t="s">
        <v>328</v>
      </c>
      <c r="AP23" s="13" t="s">
        <v>324</v>
      </c>
      <c r="AQ23" s="13"/>
      <c r="AR23" s="13"/>
      <c r="AS23" s="13"/>
    </row>
    <row r="24" spans="1:45" s="70" customFormat="1">
      <c r="A24" s="68">
        <v>23</v>
      </c>
      <c r="B24" s="68"/>
      <c r="C24" s="13" t="s">
        <v>255</v>
      </c>
      <c r="D24" s="37" t="s">
        <v>234</v>
      </c>
      <c r="E24" s="38" t="s">
        <v>254</v>
      </c>
      <c r="F24" s="38" t="s">
        <v>308</v>
      </c>
      <c r="G24" s="38" t="s">
        <v>36</v>
      </c>
      <c r="H24" s="38" t="s">
        <v>309</v>
      </c>
      <c r="I24" s="38" t="s">
        <v>310</v>
      </c>
      <c r="J24" s="38" t="s">
        <v>311</v>
      </c>
      <c r="K24" s="38" t="s">
        <v>312</v>
      </c>
      <c r="L24" s="69">
        <f t="shared" si="0"/>
        <v>24</v>
      </c>
      <c r="M24" s="13" t="s">
        <v>300</v>
      </c>
      <c r="N24" s="13" t="s">
        <v>284</v>
      </c>
      <c r="O24" s="13" t="s">
        <v>66</v>
      </c>
      <c r="P24" s="13" t="s">
        <v>287</v>
      </c>
      <c r="Q24" s="13" t="s">
        <v>272</v>
      </c>
      <c r="R24" s="13" t="s">
        <v>66</v>
      </c>
      <c r="S24" s="13" t="s">
        <v>287</v>
      </c>
      <c r="T24" s="13" t="s">
        <v>272</v>
      </c>
      <c r="U24" s="13" t="s">
        <v>66</v>
      </c>
      <c r="V24" s="13" t="s">
        <v>287</v>
      </c>
      <c r="W24" s="13" t="s">
        <v>272</v>
      </c>
      <c r="X24" s="13" t="s">
        <v>66</v>
      </c>
      <c r="Y24" s="13">
        <f t="shared" si="1"/>
        <v>3</v>
      </c>
      <c r="Z24" s="13">
        <f t="shared" si="2"/>
        <v>3</v>
      </c>
      <c r="AA24" s="13">
        <f t="shared" si="3"/>
        <v>3</v>
      </c>
      <c r="AB24" s="107">
        <f t="shared" si="4"/>
        <v>9</v>
      </c>
      <c r="AC24" s="107">
        <f>ROUNDUP('Hiệu xuất HPV G'!$X$36,2)</f>
        <v>15</v>
      </c>
      <c r="AD24" s="107">
        <f>ROUNDUP('Hiệu xuất HPV G'!$X$37,2)</f>
        <v>0</v>
      </c>
      <c r="AE24" s="107">
        <f>VLOOKUP(C24,'Hiệu xuất HPV G'!B:AP,23,0)</f>
        <v>15</v>
      </c>
      <c r="AF24" s="107">
        <f>VLOOKUP(C24,'Hiệu xuất HPV G'!B:AP,32,0)</f>
        <v>0</v>
      </c>
      <c r="AG24" s="13" t="s">
        <v>239</v>
      </c>
      <c r="AH24" s="13" t="s">
        <v>237</v>
      </c>
      <c r="AI24" s="13" t="s">
        <v>236</v>
      </c>
      <c r="AJ24" s="13" t="s">
        <v>235</v>
      </c>
      <c r="AK24" s="13" t="s">
        <v>45</v>
      </c>
      <c r="AL24" s="13" t="s">
        <v>238</v>
      </c>
      <c r="AM24" s="39" t="s">
        <v>37</v>
      </c>
      <c r="AN24" s="13" t="s">
        <v>318</v>
      </c>
      <c r="AO24" s="13" t="s">
        <v>319</v>
      </c>
      <c r="AP24" s="13" t="s">
        <v>320</v>
      </c>
      <c r="AQ24" s="13" t="s">
        <v>40</v>
      </c>
      <c r="AR24" s="13" t="s">
        <v>240</v>
      </c>
      <c r="AS24" s="13" t="s">
        <v>241</v>
      </c>
    </row>
    <row r="25" spans="1:45" s="70" customFormat="1">
      <c r="A25" s="68">
        <v>24</v>
      </c>
      <c r="B25" s="68" t="s">
        <v>27</v>
      </c>
      <c r="C25" s="13" t="s">
        <v>305</v>
      </c>
      <c r="D25" s="37" t="s">
        <v>31</v>
      </c>
      <c r="E25" s="38" t="s">
        <v>32</v>
      </c>
      <c r="F25" s="38" t="s">
        <v>308</v>
      </c>
      <c r="G25" s="38" t="s">
        <v>36</v>
      </c>
      <c r="H25" s="38" t="s">
        <v>309</v>
      </c>
      <c r="I25" s="38" t="s">
        <v>310</v>
      </c>
      <c r="J25" s="38" t="s">
        <v>311</v>
      </c>
      <c r="K25" s="38" t="s">
        <v>312</v>
      </c>
      <c r="L25" s="69">
        <f t="shared" si="0"/>
        <v>24</v>
      </c>
      <c r="M25" s="13"/>
      <c r="N25" s="13"/>
      <c r="O25" s="13"/>
      <c r="P25" s="13"/>
      <c r="Q25" s="13"/>
      <c r="R25" s="13"/>
      <c r="S25" s="13" t="s">
        <v>287</v>
      </c>
      <c r="T25" s="13" t="s">
        <v>272</v>
      </c>
      <c r="U25" s="13" t="s">
        <v>66</v>
      </c>
      <c r="V25" s="13" t="s">
        <v>287</v>
      </c>
      <c r="W25" s="13" t="s">
        <v>272</v>
      </c>
      <c r="X25" s="13" t="s">
        <v>66</v>
      </c>
      <c r="Y25" s="13" t="str">
        <f t="shared" si="1"/>
        <v/>
      </c>
      <c r="Z25" s="13" t="str">
        <f t="shared" si="2"/>
        <v/>
      </c>
      <c r="AA25" s="13" t="str">
        <f t="shared" si="3"/>
        <v/>
      </c>
      <c r="AB25" s="107" t="str">
        <f t="shared" si="4"/>
        <v/>
      </c>
      <c r="AC25" s="107">
        <f>ROUNDUP('Hiệu xuất HPV G'!$X$36,2)</f>
        <v>15</v>
      </c>
      <c r="AD25" s="107">
        <f>ROUNDUP('Hiệu xuất HPV G'!$X$37,2)</f>
        <v>0</v>
      </c>
      <c r="AE25" s="107" t="str">
        <f>VLOOKUP(C25,'Hiệu xuất HPV G'!B:AP,23,0)</f>
        <v>N/A</v>
      </c>
      <c r="AF25" s="107" t="str">
        <f>VLOOKUP(C25,'Hiệu xuất HPV G'!B:AP,32,0)</f>
        <v>N/A</v>
      </c>
      <c r="AG25" s="13" t="s">
        <v>172</v>
      </c>
      <c r="AH25" s="13"/>
      <c r="AI25" s="13" t="s">
        <v>173</v>
      </c>
      <c r="AJ25" s="13" t="s">
        <v>172</v>
      </c>
      <c r="AK25" s="13"/>
      <c r="AL25" s="13" t="s">
        <v>174</v>
      </c>
      <c r="AM25" s="39" t="s">
        <v>37</v>
      </c>
      <c r="AN25" s="13" t="s">
        <v>329</v>
      </c>
      <c r="AO25" s="13" t="s">
        <v>324</v>
      </c>
      <c r="AP25" s="13" t="s">
        <v>320</v>
      </c>
      <c r="AQ25" s="13"/>
      <c r="AR25" s="13"/>
      <c r="AS25" s="13"/>
    </row>
    <row r="26" spans="1:45" s="73" customFormat="1">
      <c r="A26" s="71">
        <v>25</v>
      </c>
      <c r="B26" s="71"/>
      <c r="C26" s="14" t="s">
        <v>146</v>
      </c>
      <c r="D26" s="40" t="s">
        <v>43</v>
      </c>
      <c r="E26" s="41" t="s">
        <v>147</v>
      </c>
      <c r="F26" s="41" t="s">
        <v>308</v>
      </c>
      <c r="G26" s="41" t="s">
        <v>36</v>
      </c>
      <c r="H26" s="41" t="s">
        <v>309</v>
      </c>
      <c r="I26" s="41" t="s">
        <v>310</v>
      </c>
      <c r="J26" s="41" t="s">
        <v>311</v>
      </c>
      <c r="K26" s="41" t="s">
        <v>312</v>
      </c>
      <c r="L26" s="72">
        <f t="shared" si="0"/>
        <v>24</v>
      </c>
      <c r="M26" s="14" t="s">
        <v>292</v>
      </c>
      <c r="N26" s="14" t="s">
        <v>273</v>
      </c>
      <c r="O26" s="14" t="s">
        <v>66</v>
      </c>
      <c r="P26" s="14" t="s">
        <v>287</v>
      </c>
      <c r="Q26" s="14" t="s">
        <v>272</v>
      </c>
      <c r="R26" s="14" t="s">
        <v>66</v>
      </c>
      <c r="S26" s="14" t="s">
        <v>287</v>
      </c>
      <c r="T26" s="14" t="s">
        <v>272</v>
      </c>
      <c r="U26" s="14" t="s">
        <v>66</v>
      </c>
      <c r="V26" s="14" t="s">
        <v>287</v>
      </c>
      <c r="W26" s="14" t="s">
        <v>272</v>
      </c>
      <c r="X26" s="14" t="s">
        <v>66</v>
      </c>
      <c r="Y26" s="14">
        <f t="shared" si="1"/>
        <v>3</v>
      </c>
      <c r="Z26" s="14">
        <f t="shared" si="2"/>
        <v>3</v>
      </c>
      <c r="AA26" s="14">
        <f t="shared" si="3"/>
        <v>3</v>
      </c>
      <c r="AB26" s="108">
        <f t="shared" si="4"/>
        <v>9</v>
      </c>
      <c r="AC26" s="108">
        <f>ROUNDUP('Hiệu xuất HPV G'!$X$36,2)</f>
        <v>15</v>
      </c>
      <c r="AD26" s="108">
        <f>ROUNDUP('Hiệu xuất HPV G'!$X$37,2)</f>
        <v>0</v>
      </c>
      <c r="AE26" s="108">
        <f>VLOOKUP(C26,'Hiệu xuất HPV G'!B:AP,23,0)</f>
        <v>15</v>
      </c>
      <c r="AF26" s="108">
        <f>VLOOKUP(C26,'Hiệu xuất HPV G'!B:AP,32,0)</f>
        <v>0</v>
      </c>
      <c r="AG26" s="14" t="s">
        <v>148</v>
      </c>
      <c r="AH26" s="14" t="s">
        <v>38</v>
      </c>
      <c r="AI26" s="14" t="s">
        <v>44</v>
      </c>
      <c r="AJ26" s="14" t="s">
        <v>149</v>
      </c>
      <c r="AK26" s="14" t="s">
        <v>38</v>
      </c>
      <c r="AL26" s="14" t="s">
        <v>150</v>
      </c>
      <c r="AM26" s="42" t="s">
        <v>41</v>
      </c>
      <c r="AN26" s="14" t="s">
        <v>318</v>
      </c>
      <c r="AO26" s="14" t="s">
        <v>319</v>
      </c>
      <c r="AP26" s="14" t="s">
        <v>320</v>
      </c>
      <c r="AQ26" s="14" t="s">
        <v>21</v>
      </c>
      <c r="AR26" s="14" t="s">
        <v>36</v>
      </c>
      <c r="AS26" s="14" t="s">
        <v>18</v>
      </c>
    </row>
    <row r="27" spans="1:45" s="73" customFormat="1">
      <c r="A27" s="71">
        <v>26</v>
      </c>
      <c r="B27" s="71"/>
      <c r="C27" s="14" t="s">
        <v>185</v>
      </c>
      <c r="D27" s="40" t="s">
        <v>177</v>
      </c>
      <c r="E27" s="41" t="s">
        <v>186</v>
      </c>
      <c r="F27" s="41" t="s">
        <v>308</v>
      </c>
      <c r="G27" s="41" t="s">
        <v>36</v>
      </c>
      <c r="H27" s="41" t="s">
        <v>309</v>
      </c>
      <c r="I27" s="41" t="s">
        <v>310</v>
      </c>
      <c r="J27" s="41" t="s">
        <v>311</v>
      </c>
      <c r="K27" s="41" t="s">
        <v>312</v>
      </c>
      <c r="L27" s="72">
        <f t="shared" si="0"/>
        <v>24</v>
      </c>
      <c r="M27" s="14" t="s">
        <v>292</v>
      </c>
      <c r="N27" s="14" t="s">
        <v>283</v>
      </c>
      <c r="O27" s="14" t="s">
        <v>66</v>
      </c>
      <c r="P27" s="14" t="s">
        <v>287</v>
      </c>
      <c r="Q27" s="14" t="s">
        <v>272</v>
      </c>
      <c r="R27" s="14" t="s">
        <v>66</v>
      </c>
      <c r="S27" s="14" t="s">
        <v>287</v>
      </c>
      <c r="T27" s="14" t="s">
        <v>272</v>
      </c>
      <c r="U27" s="14" t="s">
        <v>66</v>
      </c>
      <c r="V27" s="14" t="s">
        <v>287</v>
      </c>
      <c r="W27" s="14" t="s">
        <v>272</v>
      </c>
      <c r="X27" s="14" t="s">
        <v>66</v>
      </c>
      <c r="Y27" s="14">
        <f t="shared" si="1"/>
        <v>3</v>
      </c>
      <c r="Z27" s="14">
        <f t="shared" si="2"/>
        <v>3</v>
      </c>
      <c r="AA27" s="14">
        <f t="shared" si="3"/>
        <v>3</v>
      </c>
      <c r="AB27" s="108">
        <f t="shared" si="4"/>
        <v>9</v>
      </c>
      <c r="AC27" s="108">
        <f>ROUNDUP('Hiệu xuất HPV G'!$X$36,2)</f>
        <v>15</v>
      </c>
      <c r="AD27" s="108">
        <f>ROUNDUP('Hiệu xuất HPV G'!$X$37,2)</f>
        <v>0</v>
      </c>
      <c r="AE27" s="108">
        <f>VLOOKUP(C27,'Hiệu xuất HPV G'!B:AP,23,0)</f>
        <v>15</v>
      </c>
      <c r="AF27" s="108">
        <f>VLOOKUP(C27,'Hiệu xuất HPV G'!B:AP,32,0)</f>
        <v>0</v>
      </c>
      <c r="AG27" s="14" t="s">
        <v>181</v>
      </c>
      <c r="AH27" s="14" t="s">
        <v>243</v>
      </c>
      <c r="AI27" s="14" t="s">
        <v>182</v>
      </c>
      <c r="AJ27" s="14" t="s">
        <v>183</v>
      </c>
      <c r="AK27" s="14" t="s">
        <v>178</v>
      </c>
      <c r="AL27" s="14" t="s">
        <v>179</v>
      </c>
      <c r="AM27" s="42" t="s">
        <v>41</v>
      </c>
      <c r="AN27" s="14" t="s">
        <v>318</v>
      </c>
      <c r="AO27" s="14" t="s">
        <v>319</v>
      </c>
      <c r="AP27" s="14" t="s">
        <v>311</v>
      </c>
      <c r="AQ27" s="14" t="s">
        <v>184</v>
      </c>
      <c r="AR27" s="14" t="s">
        <v>180</v>
      </c>
      <c r="AS27" s="14" t="s">
        <v>17</v>
      </c>
    </row>
    <row r="28" spans="1:45" s="76" customFormat="1" ht="31.5">
      <c r="A28" s="74">
        <v>27</v>
      </c>
      <c r="B28" s="74" t="s">
        <v>42</v>
      </c>
      <c r="C28" s="15" t="s">
        <v>156</v>
      </c>
      <c r="D28" s="15" t="s">
        <v>52</v>
      </c>
      <c r="E28" s="15" t="s">
        <v>53</v>
      </c>
      <c r="F28" s="15" t="s">
        <v>308</v>
      </c>
      <c r="G28" s="15" t="s">
        <v>36</v>
      </c>
      <c r="H28" s="15" t="s">
        <v>309</v>
      </c>
      <c r="I28" s="15" t="s">
        <v>310</v>
      </c>
      <c r="J28" s="15" t="s">
        <v>311</v>
      </c>
      <c r="K28" s="15" t="s">
        <v>312</v>
      </c>
      <c r="L28" s="43">
        <f t="shared" si="0"/>
        <v>24</v>
      </c>
      <c r="M28" s="15" t="s">
        <v>301</v>
      </c>
      <c r="N28" s="97" t="s">
        <v>273</v>
      </c>
      <c r="O28" s="97" t="s">
        <v>66</v>
      </c>
      <c r="P28" s="15" t="s">
        <v>287</v>
      </c>
      <c r="Q28" s="15" t="s">
        <v>272</v>
      </c>
      <c r="R28" s="15" t="s">
        <v>66</v>
      </c>
      <c r="S28" s="15" t="s">
        <v>287</v>
      </c>
      <c r="T28" s="15" t="s">
        <v>272</v>
      </c>
      <c r="U28" s="15" t="s">
        <v>66</v>
      </c>
      <c r="V28" s="15" t="s">
        <v>287</v>
      </c>
      <c r="W28" s="15" t="s">
        <v>272</v>
      </c>
      <c r="X28" s="15" t="s">
        <v>66</v>
      </c>
      <c r="Y28" s="15">
        <f t="shared" si="1"/>
        <v>3</v>
      </c>
      <c r="Z28" s="15">
        <f t="shared" si="2"/>
        <v>3</v>
      </c>
      <c r="AA28" s="15">
        <f t="shared" si="3"/>
        <v>3</v>
      </c>
      <c r="AB28" s="109">
        <f t="shared" si="4"/>
        <v>9</v>
      </c>
      <c r="AC28" s="109">
        <f>ROUNDUP('Hiệu xuất HPV G'!$X$36,2)</f>
        <v>15</v>
      </c>
      <c r="AD28" s="109">
        <f>ROUNDUP('Hiệu xuất HPV G'!$X$37,2)</f>
        <v>0</v>
      </c>
      <c r="AE28" s="109">
        <f>VLOOKUP(C28,'Hiệu xuất HPV G'!B:AP,23,0)</f>
        <v>15</v>
      </c>
      <c r="AF28" s="109">
        <f>VLOOKUP(C28,'Hiệu xuất HPV G'!B:AP,32,0)</f>
        <v>0</v>
      </c>
      <c r="AG28" s="75" t="s">
        <v>95</v>
      </c>
      <c r="AH28" s="15" t="s">
        <v>217</v>
      </c>
      <c r="AI28" s="15" t="s">
        <v>96</v>
      </c>
      <c r="AJ28" s="15" t="s">
        <v>157</v>
      </c>
      <c r="AK28" s="15" t="s">
        <v>45</v>
      </c>
      <c r="AL28" s="15" t="s">
        <v>54</v>
      </c>
      <c r="AM28" s="43" t="s">
        <v>55</v>
      </c>
      <c r="AN28" s="15" t="s">
        <v>318</v>
      </c>
      <c r="AO28" s="15" t="s">
        <v>319</v>
      </c>
      <c r="AP28" s="15" t="s">
        <v>320</v>
      </c>
      <c r="AQ28" s="15" t="s">
        <v>158</v>
      </c>
      <c r="AR28" s="15" t="s">
        <v>17</v>
      </c>
      <c r="AS28" s="15" t="s">
        <v>17</v>
      </c>
    </row>
    <row r="29" spans="1:45" s="96" customFormat="1">
      <c r="A29" s="91">
        <v>28</v>
      </c>
      <c r="B29" s="91"/>
      <c r="C29" s="2" t="s">
        <v>175</v>
      </c>
      <c r="D29" s="44" t="s">
        <v>162</v>
      </c>
      <c r="E29" s="44" t="s">
        <v>163</v>
      </c>
      <c r="F29" s="44" t="s">
        <v>308</v>
      </c>
      <c r="G29" s="44" t="s">
        <v>36</v>
      </c>
      <c r="H29" s="44" t="s">
        <v>309</v>
      </c>
      <c r="I29" s="44" t="s">
        <v>310</v>
      </c>
      <c r="J29" s="44" t="s">
        <v>311</v>
      </c>
      <c r="K29" s="44" t="s">
        <v>312</v>
      </c>
      <c r="L29" s="77">
        <f t="shared" si="0"/>
        <v>24</v>
      </c>
      <c r="M29" s="81" t="s">
        <v>302</v>
      </c>
      <c r="N29" s="81" t="s">
        <v>281</v>
      </c>
      <c r="O29" s="81" t="s">
        <v>66</v>
      </c>
      <c r="P29" s="78" t="s">
        <v>287</v>
      </c>
      <c r="Q29" s="78" t="s">
        <v>272</v>
      </c>
      <c r="R29" s="78" t="s">
        <v>66</v>
      </c>
      <c r="S29" s="2" t="s">
        <v>287</v>
      </c>
      <c r="T29" s="2" t="s">
        <v>272</v>
      </c>
      <c r="U29" s="2" t="s">
        <v>66</v>
      </c>
      <c r="V29" s="2" t="s">
        <v>287</v>
      </c>
      <c r="W29" s="2" t="s">
        <v>272</v>
      </c>
      <c r="X29" s="2" t="s">
        <v>66</v>
      </c>
      <c r="Y29" s="2">
        <f t="shared" si="1"/>
        <v>3</v>
      </c>
      <c r="Z29" s="2">
        <f t="shared" si="2"/>
        <v>3</v>
      </c>
      <c r="AA29" s="2">
        <f t="shared" si="3"/>
        <v>3</v>
      </c>
      <c r="AB29" s="110">
        <f t="shared" si="4"/>
        <v>9</v>
      </c>
      <c r="AC29" s="110">
        <f>ROUNDUP('Hiệu xuất HPV G'!$X$36,2)</f>
        <v>15</v>
      </c>
      <c r="AD29" s="110">
        <f>ROUNDUP('Hiệu xuất HPV G'!$X$37,2)</f>
        <v>0</v>
      </c>
      <c r="AE29" s="110">
        <f>VLOOKUP(C29,'Hiệu xuất HPV G'!B:AP,23,0)</f>
        <v>15</v>
      </c>
      <c r="AF29" s="110">
        <f>VLOOKUP(C29,'Hiệu xuất HPV G'!B:AP,32,0)</f>
        <v>0</v>
      </c>
      <c r="AG29" s="44" t="s">
        <v>164</v>
      </c>
      <c r="AH29" s="44" t="s">
        <v>190</v>
      </c>
      <c r="AI29" s="44" t="s">
        <v>165</v>
      </c>
      <c r="AJ29" s="44" t="s">
        <v>164</v>
      </c>
      <c r="AK29" s="44" t="s">
        <v>45</v>
      </c>
      <c r="AL29" s="44" t="s">
        <v>165</v>
      </c>
      <c r="AM29" s="45" t="s">
        <v>169</v>
      </c>
      <c r="AN29" s="44" t="s">
        <v>321</v>
      </c>
      <c r="AO29" s="44" t="s">
        <v>322</v>
      </c>
      <c r="AP29" s="44" t="s">
        <v>311</v>
      </c>
      <c r="AQ29" s="44" t="s">
        <v>166</v>
      </c>
      <c r="AR29" s="44" t="s">
        <v>166</v>
      </c>
      <c r="AS29" s="44" t="s">
        <v>17</v>
      </c>
    </row>
    <row r="30" spans="1:45" s="96" customFormat="1">
      <c r="A30" s="94">
        <v>29</v>
      </c>
      <c r="B30" s="94" t="s">
        <v>18</v>
      </c>
      <c r="C30" s="78" t="s">
        <v>218</v>
      </c>
      <c r="D30" s="79" t="s">
        <v>134</v>
      </c>
      <c r="E30" s="79" t="s">
        <v>135</v>
      </c>
      <c r="F30" s="79" t="s">
        <v>308</v>
      </c>
      <c r="G30" s="79" t="s">
        <v>36</v>
      </c>
      <c r="H30" s="79" t="s">
        <v>309</v>
      </c>
      <c r="I30" s="79" t="s">
        <v>310</v>
      </c>
      <c r="J30" s="79" t="s">
        <v>311</v>
      </c>
      <c r="K30" s="79" t="s">
        <v>312</v>
      </c>
      <c r="L30" s="80">
        <f t="shared" si="0"/>
        <v>24</v>
      </c>
      <c r="M30" s="81" t="s">
        <v>298</v>
      </c>
      <c r="N30" s="81" t="s">
        <v>280</v>
      </c>
      <c r="O30" s="81" t="s">
        <v>66</v>
      </c>
      <c r="P30" s="78" t="s">
        <v>287</v>
      </c>
      <c r="Q30" s="78" t="s">
        <v>272</v>
      </c>
      <c r="R30" s="78" t="s">
        <v>66</v>
      </c>
      <c r="S30" s="78" t="s">
        <v>287</v>
      </c>
      <c r="T30" s="78" t="s">
        <v>272</v>
      </c>
      <c r="U30" s="78" t="s">
        <v>66</v>
      </c>
      <c r="V30" s="78" t="s">
        <v>287</v>
      </c>
      <c r="W30" s="78" t="s">
        <v>272</v>
      </c>
      <c r="X30" s="78" t="s">
        <v>66</v>
      </c>
      <c r="Y30" s="78">
        <f t="shared" si="1"/>
        <v>3</v>
      </c>
      <c r="Z30" s="78">
        <f t="shared" si="2"/>
        <v>3</v>
      </c>
      <c r="AA30" s="78">
        <f t="shared" si="3"/>
        <v>3</v>
      </c>
      <c r="AB30" s="111">
        <f t="shared" si="4"/>
        <v>9</v>
      </c>
      <c r="AC30" s="111">
        <f>ROUNDUP('Hiệu xuất HPV G'!$X$36,2)</f>
        <v>15</v>
      </c>
      <c r="AD30" s="111">
        <f>ROUNDUP('Hiệu xuất HPV G'!$X$37,2)</f>
        <v>0</v>
      </c>
      <c r="AE30" s="111">
        <f>VLOOKUP(C30,'Hiệu xuất HPV G'!B:AP,23,0)</f>
        <v>15</v>
      </c>
      <c r="AF30" s="111">
        <f>VLOOKUP(C30,'Hiệu xuất HPV G'!B:AP,32,0)</f>
        <v>0</v>
      </c>
      <c r="AG30" s="79"/>
      <c r="AH30" s="79"/>
      <c r="AI30" s="79" t="s">
        <v>169</v>
      </c>
      <c r="AJ30" s="79"/>
      <c r="AK30" s="79"/>
      <c r="AL30" s="79" t="s">
        <v>169</v>
      </c>
      <c r="AM30" s="82" t="s">
        <v>169</v>
      </c>
      <c r="AN30" s="79" t="s">
        <v>318</v>
      </c>
      <c r="AO30" s="79" t="s">
        <v>319</v>
      </c>
      <c r="AP30" s="44" t="s">
        <v>320</v>
      </c>
      <c r="AQ30" s="79"/>
      <c r="AR30" s="79"/>
      <c r="AS30" s="79"/>
    </row>
    <row r="31" spans="1:45" s="89" customFormat="1">
      <c r="A31" s="95">
        <v>30</v>
      </c>
      <c r="B31" s="95"/>
      <c r="C31" s="84" t="s">
        <v>257</v>
      </c>
      <c r="D31" s="84" t="s">
        <v>97</v>
      </c>
      <c r="E31" s="84" t="s">
        <v>98</v>
      </c>
      <c r="F31" s="84" t="s">
        <v>308</v>
      </c>
      <c r="G31" s="84" t="s">
        <v>36</v>
      </c>
      <c r="H31" s="84" t="s">
        <v>309</v>
      </c>
      <c r="I31" s="84" t="s">
        <v>310</v>
      </c>
      <c r="J31" s="84" t="s">
        <v>311</v>
      </c>
      <c r="K31" s="84" t="s">
        <v>312</v>
      </c>
      <c r="L31" s="85">
        <f t="shared" si="0"/>
        <v>24</v>
      </c>
      <c r="M31" s="86"/>
      <c r="N31" s="86"/>
      <c r="O31" s="86"/>
      <c r="P31" s="83"/>
      <c r="Q31" s="84"/>
      <c r="R31" s="84"/>
      <c r="S31" s="83" t="s">
        <v>287</v>
      </c>
      <c r="T31" s="83" t="s">
        <v>272</v>
      </c>
      <c r="U31" s="83" t="s">
        <v>66</v>
      </c>
      <c r="V31" s="83" t="s">
        <v>287</v>
      </c>
      <c r="W31" s="83" t="s">
        <v>272</v>
      </c>
      <c r="X31" s="83" t="s">
        <v>66</v>
      </c>
      <c r="Y31" s="83" t="str">
        <f t="shared" si="1"/>
        <v/>
      </c>
      <c r="Z31" s="83" t="str">
        <f t="shared" si="2"/>
        <v/>
      </c>
      <c r="AA31" s="83" t="str">
        <f t="shared" si="3"/>
        <v/>
      </c>
      <c r="AB31" s="112" t="str">
        <f t="shared" si="4"/>
        <v/>
      </c>
      <c r="AC31" s="112">
        <f>ROUNDUP('Hiệu xuất HPV G'!$X$36,2)</f>
        <v>15</v>
      </c>
      <c r="AD31" s="112">
        <f>ROUNDUP('Hiệu xuất HPV G'!$X$37,2)</f>
        <v>0</v>
      </c>
      <c r="AE31" s="112">
        <f>VLOOKUP(C31,'Hiệu xuất HPV G'!B:AP,23,0)</f>
        <v>6</v>
      </c>
      <c r="AF31" s="112">
        <f>VLOOKUP(C31,'Hiệu xuất HPV G'!B:AP,32,0)</f>
        <v>0</v>
      </c>
      <c r="AG31" s="84" t="s">
        <v>167</v>
      </c>
      <c r="AH31" s="84" t="s">
        <v>159</v>
      </c>
      <c r="AI31" s="84" t="s">
        <v>160</v>
      </c>
      <c r="AJ31" s="84" t="s">
        <v>99</v>
      </c>
      <c r="AK31" s="84" t="s">
        <v>45</v>
      </c>
      <c r="AL31" s="84" t="s">
        <v>100</v>
      </c>
      <c r="AM31" s="92" t="s">
        <v>269</v>
      </c>
      <c r="AN31" s="87" t="s">
        <v>321</v>
      </c>
      <c r="AO31" s="87" t="s">
        <v>323</v>
      </c>
      <c r="AP31" s="87" t="s">
        <v>320</v>
      </c>
      <c r="AQ31" s="88" t="s">
        <v>21</v>
      </c>
      <c r="AR31" s="88"/>
      <c r="AS31" s="87" t="s">
        <v>206</v>
      </c>
    </row>
    <row r="32" spans="1:45" s="89" customFormat="1">
      <c r="A32" s="95">
        <v>31</v>
      </c>
      <c r="B32" s="95"/>
      <c r="C32" s="84" t="s">
        <v>258</v>
      </c>
      <c r="D32" s="84" t="s">
        <v>97</v>
      </c>
      <c r="E32" s="84" t="s">
        <v>98</v>
      </c>
      <c r="F32" s="84" t="s">
        <v>308</v>
      </c>
      <c r="G32" s="84" t="s">
        <v>36</v>
      </c>
      <c r="H32" s="84" t="s">
        <v>309</v>
      </c>
      <c r="I32" s="84" t="s">
        <v>310</v>
      </c>
      <c r="J32" s="84" t="s">
        <v>311</v>
      </c>
      <c r="K32" s="84" t="s">
        <v>312</v>
      </c>
      <c r="L32" s="85">
        <f t="shared" si="0"/>
        <v>24</v>
      </c>
      <c r="M32" s="86"/>
      <c r="N32" s="86"/>
      <c r="O32" s="86"/>
      <c r="P32" s="83"/>
      <c r="Q32" s="84"/>
      <c r="R32" s="84"/>
      <c r="S32" s="83" t="s">
        <v>287</v>
      </c>
      <c r="T32" s="83" t="s">
        <v>272</v>
      </c>
      <c r="U32" s="83" t="s">
        <v>66</v>
      </c>
      <c r="V32" s="83" t="s">
        <v>287</v>
      </c>
      <c r="W32" s="83" t="s">
        <v>272</v>
      </c>
      <c r="X32" s="83" t="s">
        <v>66</v>
      </c>
      <c r="Y32" s="83" t="str">
        <f t="shared" si="1"/>
        <v/>
      </c>
      <c r="Z32" s="83" t="str">
        <f t="shared" si="2"/>
        <v/>
      </c>
      <c r="AA32" s="83" t="str">
        <f>IF(R32=X32,3,"")</f>
        <v/>
      </c>
      <c r="AB32" s="112" t="str">
        <f t="shared" si="4"/>
        <v/>
      </c>
      <c r="AC32" s="112">
        <f>ROUNDUP('Hiệu xuất HPV G'!$X$36,2)</f>
        <v>15</v>
      </c>
      <c r="AD32" s="112">
        <f>ROUNDUP('Hiệu xuất HPV G'!$X$37,2)</f>
        <v>0</v>
      </c>
      <c r="AE32" s="112">
        <f>VLOOKUP(C32,'Hiệu xuất HPV G'!B:AP,23,0)</f>
        <v>6</v>
      </c>
      <c r="AF32" s="112">
        <f>VLOOKUP(C32,'Hiệu xuất HPV G'!B:AP,32,0)</f>
        <v>0</v>
      </c>
      <c r="AG32" s="84" t="s">
        <v>167</v>
      </c>
      <c r="AH32" s="84" t="s">
        <v>159</v>
      </c>
      <c r="AI32" s="84" t="s">
        <v>160</v>
      </c>
      <c r="AJ32" s="84" t="s">
        <v>99</v>
      </c>
      <c r="AK32" s="84" t="s">
        <v>45</v>
      </c>
      <c r="AL32" s="84" t="s">
        <v>168</v>
      </c>
      <c r="AM32" s="92" t="s">
        <v>269</v>
      </c>
      <c r="AN32" s="87" t="s">
        <v>318</v>
      </c>
      <c r="AO32" s="87" t="s">
        <v>319</v>
      </c>
      <c r="AP32" s="87" t="s">
        <v>324</v>
      </c>
      <c r="AQ32" s="88" t="s">
        <v>21</v>
      </c>
      <c r="AR32" s="88"/>
      <c r="AS32" s="87" t="s">
        <v>207</v>
      </c>
    </row>
    <row r="33" spans="3:22">
      <c r="V33" s="3" t="s">
        <v>285</v>
      </c>
    </row>
    <row r="34" spans="3:22">
      <c r="L34" s="1"/>
    </row>
    <row r="35" spans="3:22">
      <c r="C35" s="4" t="s">
        <v>259</v>
      </c>
    </row>
  </sheetData>
  <phoneticPr fontId="15" type="noConversion"/>
  <dataValidations count="1">
    <dataValidation type="list" allowBlank="1" showInputMessage="1" showErrorMessage="1" sqref="C35" xr:uid="{00000000-0002-0000-1700-000000000000}">
      <formula1>$C$2:$C$32</formula1>
    </dataValidation>
  </dataValidations>
  <hyperlinks>
    <hyperlink ref="AG28" r:id="rId1" xr:uid="{00000000-0004-0000-17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P122"/>
  <sheetViews>
    <sheetView tabSelected="1" zoomScaleNormal="100" workbookViewId="0">
      <pane xSplit="3" ySplit="3" topLeftCell="D73" activePane="bottomRight" state="frozen"/>
      <selection activeCell="C26" sqref="C26"/>
      <selection pane="topRight" activeCell="C26" sqref="C26"/>
      <selection pane="bottomLeft" activeCell="C26" sqref="C26"/>
      <selection pane="bottomRight" activeCell="E78" sqref="E78"/>
    </sheetView>
  </sheetViews>
  <sheetFormatPr defaultColWidth="11.5" defaultRowHeight="15.75"/>
  <cols>
    <col min="1" max="1" width="7.25" bestFit="1" customWidth="1"/>
    <col min="2" max="2" width="10.125" customWidth="1"/>
    <col min="3" max="3" width="11.125" customWidth="1"/>
    <col min="4" max="4" width="36.875" customWidth="1"/>
    <col min="5" max="5" width="18.25" bestFit="1" customWidth="1"/>
    <col min="6" max="6" width="5" customWidth="1"/>
    <col min="7" max="7" width="9.75" bestFit="1" customWidth="1"/>
    <col min="8" max="14" width="1.875" bestFit="1" customWidth="1"/>
    <col min="15" max="15" width="8.25" bestFit="1" customWidth="1"/>
    <col min="16" max="18" width="11.375" bestFit="1" customWidth="1"/>
    <col min="19" max="19" width="4.25" bestFit="1" customWidth="1"/>
    <col min="20" max="20" width="11.375" bestFit="1" customWidth="1"/>
    <col min="21" max="24" width="7.375" bestFit="1" customWidth="1"/>
    <col min="25" max="27" width="5.125" bestFit="1" customWidth="1"/>
    <col min="28" max="28" width="4.25" bestFit="1" customWidth="1"/>
    <col min="29" max="29" width="5.125" bestFit="1" customWidth="1"/>
    <col min="30" max="33" width="4.25" bestFit="1" customWidth="1"/>
    <col min="34" max="42" width="5.25" bestFit="1" customWidth="1"/>
  </cols>
  <sheetData>
    <row r="2" spans="1:42">
      <c r="F2" s="113">
        <v>2021</v>
      </c>
      <c r="G2" s="114">
        <v>2022</v>
      </c>
      <c r="H2" s="115"/>
      <c r="I2" s="115"/>
      <c r="J2" s="116"/>
      <c r="K2" s="189">
        <v>2023</v>
      </c>
      <c r="L2" s="190"/>
      <c r="M2" s="190"/>
      <c r="N2" s="191"/>
      <c r="O2" s="117">
        <v>2024</v>
      </c>
      <c r="P2" s="192" t="s">
        <v>59</v>
      </c>
      <c r="Q2" s="193"/>
      <c r="R2" s="193"/>
      <c r="S2" s="193"/>
      <c r="T2" s="193"/>
      <c r="U2" s="193"/>
      <c r="V2" s="193"/>
      <c r="W2" s="193"/>
      <c r="X2" s="194"/>
      <c r="Y2" s="195" t="s">
        <v>60</v>
      </c>
      <c r="Z2" s="196"/>
      <c r="AA2" s="196"/>
      <c r="AB2" s="196"/>
      <c r="AC2" s="196"/>
      <c r="AD2" s="196"/>
      <c r="AE2" s="196"/>
      <c r="AF2" s="196"/>
      <c r="AG2" s="197"/>
      <c r="AH2" s="198" t="s">
        <v>60</v>
      </c>
      <c r="AI2" s="199"/>
      <c r="AJ2" s="199"/>
      <c r="AK2" s="199"/>
      <c r="AL2" s="199"/>
      <c r="AM2" s="199"/>
      <c r="AN2" s="199"/>
      <c r="AO2" s="199"/>
      <c r="AP2" s="199"/>
    </row>
    <row r="3" spans="1:42">
      <c r="A3" s="118" t="s">
        <v>0</v>
      </c>
      <c r="B3" s="118" t="s">
        <v>2</v>
      </c>
      <c r="C3" s="118" t="s">
        <v>61</v>
      </c>
      <c r="D3" s="119" t="s">
        <v>62</v>
      </c>
      <c r="E3" s="120" t="s">
        <v>65</v>
      </c>
      <c r="F3" s="121">
        <v>4</v>
      </c>
      <c r="G3" s="121">
        <v>1</v>
      </c>
      <c r="H3" s="121">
        <v>2</v>
      </c>
      <c r="I3" s="121">
        <v>3</v>
      </c>
      <c r="J3" s="121">
        <v>4</v>
      </c>
      <c r="K3" s="121">
        <v>1</v>
      </c>
      <c r="L3" s="121">
        <v>2</v>
      </c>
      <c r="M3" s="121">
        <v>3</v>
      </c>
      <c r="N3" s="121">
        <v>4</v>
      </c>
      <c r="O3" s="121">
        <v>1</v>
      </c>
      <c r="P3" s="122">
        <v>1</v>
      </c>
      <c r="Q3" s="122">
        <v>2</v>
      </c>
      <c r="R3" s="122">
        <v>3</v>
      </c>
      <c r="S3" s="122">
        <v>4</v>
      </c>
      <c r="T3" s="122">
        <v>5</v>
      </c>
      <c r="U3" s="122">
        <v>6</v>
      </c>
      <c r="V3" s="122">
        <v>7</v>
      </c>
      <c r="W3" s="122">
        <v>8</v>
      </c>
      <c r="X3" s="122">
        <v>9</v>
      </c>
      <c r="Y3" s="123">
        <v>1</v>
      </c>
      <c r="Z3" s="123">
        <v>2</v>
      </c>
      <c r="AA3" s="123">
        <v>3</v>
      </c>
      <c r="AB3" s="123">
        <v>4</v>
      </c>
      <c r="AC3" s="123">
        <v>5</v>
      </c>
      <c r="AD3" s="123">
        <v>6</v>
      </c>
      <c r="AE3" s="123">
        <v>7</v>
      </c>
      <c r="AF3" s="123">
        <v>8</v>
      </c>
      <c r="AG3" s="123">
        <v>9</v>
      </c>
      <c r="AH3" s="124">
        <v>1</v>
      </c>
      <c r="AI3" s="124">
        <v>2</v>
      </c>
      <c r="AJ3" s="124">
        <v>3</v>
      </c>
      <c r="AK3" s="124">
        <v>4</v>
      </c>
      <c r="AL3" s="124">
        <v>5</v>
      </c>
      <c r="AM3" s="124">
        <v>6</v>
      </c>
      <c r="AN3" s="124">
        <v>7</v>
      </c>
      <c r="AO3" s="124">
        <v>8</v>
      </c>
      <c r="AP3" s="124">
        <v>9</v>
      </c>
    </row>
    <row r="4" spans="1:42">
      <c r="A4" s="125">
        <v>1</v>
      </c>
      <c r="B4" s="100" t="s">
        <v>106</v>
      </c>
      <c r="C4" s="126" t="s">
        <v>75</v>
      </c>
      <c r="D4" s="127" t="s">
        <v>76</v>
      </c>
      <c r="E4" s="128" t="s">
        <v>16</v>
      </c>
      <c r="F4" s="129">
        <v>6</v>
      </c>
      <c r="G4" s="129">
        <v>6</v>
      </c>
      <c r="H4" s="125">
        <v>6</v>
      </c>
      <c r="I4" s="125">
        <v>6</v>
      </c>
      <c r="J4" s="125">
        <v>6</v>
      </c>
      <c r="K4" s="125">
        <v>6</v>
      </c>
      <c r="L4" s="125">
        <v>6</v>
      </c>
      <c r="M4" s="125"/>
      <c r="N4" s="125"/>
      <c r="O4" s="125" t="s">
        <v>330</v>
      </c>
      <c r="P4" s="125">
        <f t="shared" ref="P4:X4" si="0">IF(COUNTA(F4:G4)=2,SUM(F4:G4),"N/A")</f>
        <v>12</v>
      </c>
      <c r="Q4" s="125">
        <f t="shared" si="0"/>
        <v>12</v>
      </c>
      <c r="R4" s="125">
        <f t="shared" si="0"/>
        <v>12</v>
      </c>
      <c r="S4" s="125">
        <f t="shared" si="0"/>
        <v>12</v>
      </c>
      <c r="T4" s="125">
        <f t="shared" si="0"/>
        <v>12</v>
      </c>
      <c r="U4" s="125">
        <f t="shared" si="0"/>
        <v>12</v>
      </c>
      <c r="V4" s="125" t="str">
        <f t="shared" si="0"/>
        <v>N/A</v>
      </c>
      <c r="W4" s="125" t="str">
        <f t="shared" si="0"/>
        <v>N/A</v>
      </c>
      <c r="X4" s="125" t="str">
        <f t="shared" si="0"/>
        <v>N/A</v>
      </c>
      <c r="Y4" s="125">
        <f t="shared" ref="Y4:Y34" si="1">IF(P4&lt;&gt;"N/A",IF(P$37&lt;&gt;0,ROUNDUP((P4-P$36)/P$37,2),0),P4)</f>
        <v>0.45</v>
      </c>
      <c r="Z4" s="125">
        <f t="shared" ref="Z4:Z34" si="2">IF(Q4&lt;&gt;"N/A",IF(Q$37&lt;&gt;0,ROUNDUP((Q4-Q$36)/Q$37,2),0),Q4)</f>
        <v>0.42</v>
      </c>
      <c r="AA4" s="125">
        <f t="shared" ref="AA4:AA34" si="3">IF(R4&lt;&gt;"N/A",IF(R$37&lt;&gt;0,ROUNDUP((R4-R$36)/R$37,2),0),R4)</f>
        <v>0.25</v>
      </c>
      <c r="AB4" s="125">
        <f t="shared" ref="AB4:AB34" si="4">IF(S4&lt;&gt;"N/A",IF(S$37&lt;&gt;0,ROUNDUP((S4-S$36)/S$37,2),0),S4)</f>
        <v>0</v>
      </c>
      <c r="AC4" s="125">
        <f t="shared" ref="AC4:AC34" si="5">IF(T4&lt;&gt;"N/A",IF(T$37&lt;&gt;0,ROUNDUP((T4-T$36)/T$37,2),0),T4)</f>
        <v>0.26</v>
      </c>
      <c r="AD4" s="125">
        <f t="shared" ref="AD4:AD34" si="6">IF(U4&lt;&gt;"N/A",IF(U$37&lt;&gt;0,ROUNDUP((U4-U$36)/U$37,2),0),U4)</f>
        <v>0.32</v>
      </c>
      <c r="AE4" s="125" t="str">
        <f t="shared" ref="AE4:AE34" si="7">IF(V4&lt;&gt;"N/A",IF(V$37&lt;&gt;0,ROUNDUP((V4-V$36)/V$37,2),0),V4)</f>
        <v>N/A</v>
      </c>
      <c r="AF4" s="125" t="str">
        <f t="shared" ref="AF4:AF34" si="8">IF(W4&lt;&gt;"N/A",IF(W$37&lt;&gt;0,ROUNDUP((W4-W$36)/W$37,2),0),W4)</f>
        <v>N/A</v>
      </c>
      <c r="AG4" s="125" t="str">
        <f t="shared" ref="AG4:AG34" si="9">IF(X4&lt;&gt;"N/A",IF(X$37&lt;&gt;0,ROUNDUP((X4-X$36)/X$37,2),0),X4)</f>
        <v>N/A</v>
      </c>
      <c r="AH4" s="125">
        <f>IF(Y4="N/A",#N/A,Y4)</f>
        <v>0.45</v>
      </c>
      <c r="AI4" s="125">
        <f t="shared" ref="AI4:AP4" si="10">IF(Z4="N/A",#N/A,Z4)</f>
        <v>0.42</v>
      </c>
      <c r="AJ4" s="125">
        <f t="shared" si="10"/>
        <v>0.25</v>
      </c>
      <c r="AK4" s="125">
        <f t="shared" si="10"/>
        <v>0</v>
      </c>
      <c r="AL4" s="125">
        <f t="shared" si="10"/>
        <v>0.26</v>
      </c>
      <c r="AM4" s="125">
        <f t="shared" si="10"/>
        <v>0.32</v>
      </c>
      <c r="AN4" s="125" t="e">
        <f t="shared" si="10"/>
        <v>#N/A</v>
      </c>
      <c r="AO4" s="125" t="e">
        <f t="shared" si="10"/>
        <v>#N/A</v>
      </c>
      <c r="AP4" s="125" t="e">
        <f t="shared" si="10"/>
        <v>#N/A</v>
      </c>
    </row>
    <row r="5" spans="1:42">
      <c r="A5" s="125">
        <v>2</v>
      </c>
      <c r="B5" s="100" t="s">
        <v>108</v>
      </c>
      <c r="C5" s="126" t="s">
        <v>19</v>
      </c>
      <c r="D5" s="127" t="s">
        <v>20</v>
      </c>
      <c r="E5" s="128" t="s">
        <v>16</v>
      </c>
      <c r="F5" s="129">
        <v>6</v>
      </c>
      <c r="G5" s="129">
        <v>6</v>
      </c>
      <c r="H5" s="125">
        <v>6</v>
      </c>
      <c r="I5" s="125">
        <v>6</v>
      </c>
      <c r="J5" s="125">
        <v>6</v>
      </c>
      <c r="K5" s="125">
        <v>6</v>
      </c>
      <c r="L5" s="125">
        <v>6</v>
      </c>
      <c r="M5" s="125">
        <v>6</v>
      </c>
      <c r="N5" s="125">
        <v>6</v>
      </c>
      <c r="O5" s="125">
        <v>9</v>
      </c>
      <c r="P5" s="125">
        <f t="shared" ref="P5:P34" si="11">IF(COUNTA(F5:G5)=2,SUM(F5:G5),"N/A")</f>
        <v>12</v>
      </c>
      <c r="Q5" s="125">
        <f t="shared" ref="Q5:Q34" si="12">IF(COUNTA(G5:H5)=2,SUM(G5:H5),"N/A")</f>
        <v>12</v>
      </c>
      <c r="R5" s="125">
        <f t="shared" ref="R5:R34" si="13">IF(COUNTA(H5:I5)=2,SUM(H5:I5),"N/A")</f>
        <v>12</v>
      </c>
      <c r="S5" s="125">
        <f t="shared" ref="S5:S34" si="14">IF(COUNTA(I5:J5)=2,SUM(I5:J5),"N/A")</f>
        <v>12</v>
      </c>
      <c r="T5" s="125">
        <f t="shared" ref="T5:T34" si="15">IF(COUNTA(J5:K5)=2,SUM(J5:K5),"N/A")</f>
        <v>12</v>
      </c>
      <c r="U5" s="125">
        <f t="shared" ref="U5:U34" si="16">IF(COUNTA(K5:L5)=2,SUM(K5:L5),"N/A")</f>
        <v>12</v>
      </c>
      <c r="V5" s="125">
        <f t="shared" ref="V5:V34" si="17">IF(COUNTA(L5:M5)=2,SUM(L5:M5),"N/A")</f>
        <v>12</v>
      </c>
      <c r="W5" s="125">
        <f t="shared" ref="W5:W34" si="18">IF(COUNTA(M5:N5)=2,SUM(M5:N5),"N/A")</f>
        <v>12</v>
      </c>
      <c r="X5" s="125">
        <f t="shared" ref="X5:X34" si="19">IF(COUNTA(N5:O5)=2,SUM(N5:O5),"N/A")</f>
        <v>15</v>
      </c>
      <c r="Y5" s="125">
        <f t="shared" si="1"/>
        <v>0.45</v>
      </c>
      <c r="Z5" s="125">
        <f t="shared" si="2"/>
        <v>0.42</v>
      </c>
      <c r="AA5" s="125">
        <f t="shared" si="3"/>
        <v>0.25</v>
      </c>
      <c r="AB5" s="125">
        <f t="shared" si="4"/>
        <v>0</v>
      </c>
      <c r="AC5" s="125">
        <f t="shared" si="5"/>
        <v>0.26</v>
      </c>
      <c r="AD5" s="125">
        <f t="shared" si="6"/>
        <v>0.32</v>
      </c>
      <c r="AE5" s="125">
        <f t="shared" si="7"/>
        <v>0.23</v>
      </c>
      <c r="AF5" s="125">
        <f t="shared" si="8"/>
        <v>0</v>
      </c>
      <c r="AG5" s="125">
        <f t="shared" si="9"/>
        <v>0</v>
      </c>
      <c r="AH5" s="125">
        <f t="shared" ref="AH5:AH34" si="20">IF(Y5="N/A",#N/A,Y5)</f>
        <v>0.45</v>
      </c>
      <c r="AI5" s="125">
        <f t="shared" ref="AI5:AI34" si="21">IF(Z5="N/A",#N/A,Z5)</f>
        <v>0.42</v>
      </c>
      <c r="AJ5" s="125">
        <f t="shared" ref="AJ5:AJ34" si="22">IF(AA5="N/A",#N/A,AA5)</f>
        <v>0.25</v>
      </c>
      <c r="AK5" s="125">
        <f t="shared" ref="AK5:AK34" si="23">IF(AB5="N/A",#N/A,AB5)</f>
        <v>0</v>
      </c>
      <c r="AL5" s="125">
        <f t="shared" ref="AL5:AL34" si="24">IF(AC5="N/A",#N/A,AC5)</f>
        <v>0.26</v>
      </c>
      <c r="AM5" s="125">
        <f t="shared" ref="AM5:AM34" si="25">IF(AD5="N/A",#N/A,AD5)</f>
        <v>0.32</v>
      </c>
      <c r="AN5" s="125">
        <f t="shared" ref="AN5:AN34" si="26">IF(AE5="N/A",#N/A,AE5)</f>
        <v>0.23</v>
      </c>
      <c r="AO5" s="125">
        <f t="shared" ref="AO5:AO34" si="27">IF(AF5="N/A",#N/A,AF5)</f>
        <v>0</v>
      </c>
      <c r="AP5" s="125">
        <f t="shared" ref="AP5:AP34" si="28">IF(AG5="N/A",#N/A,AG5)</f>
        <v>0</v>
      </c>
    </row>
    <row r="6" spans="1:42">
      <c r="A6" s="125">
        <v>3</v>
      </c>
      <c r="B6" s="100" t="s">
        <v>114</v>
      </c>
      <c r="C6" s="126" t="s">
        <v>23</v>
      </c>
      <c r="D6" s="127" t="s">
        <v>58</v>
      </c>
      <c r="E6" s="128" t="s">
        <v>16</v>
      </c>
      <c r="F6" s="129">
        <v>6</v>
      </c>
      <c r="G6" s="129">
        <v>6</v>
      </c>
      <c r="H6" s="125">
        <v>6</v>
      </c>
      <c r="I6" s="125">
        <v>6</v>
      </c>
      <c r="J6" s="125">
        <v>6</v>
      </c>
      <c r="K6" s="125">
        <v>6</v>
      </c>
      <c r="L6" s="125">
        <v>6</v>
      </c>
      <c r="M6" s="125">
        <v>6</v>
      </c>
      <c r="N6" s="125">
        <v>6</v>
      </c>
      <c r="O6" s="125">
        <v>9</v>
      </c>
      <c r="P6" s="125">
        <f t="shared" si="11"/>
        <v>12</v>
      </c>
      <c r="Q6" s="125">
        <f t="shared" si="12"/>
        <v>12</v>
      </c>
      <c r="R6" s="125">
        <f t="shared" si="13"/>
        <v>12</v>
      </c>
      <c r="S6" s="125">
        <f t="shared" si="14"/>
        <v>12</v>
      </c>
      <c r="T6" s="125">
        <f t="shared" si="15"/>
        <v>12</v>
      </c>
      <c r="U6" s="125">
        <f t="shared" si="16"/>
        <v>12</v>
      </c>
      <c r="V6" s="125">
        <f t="shared" si="17"/>
        <v>12</v>
      </c>
      <c r="W6" s="125">
        <f t="shared" si="18"/>
        <v>12</v>
      </c>
      <c r="X6" s="125">
        <f t="shared" si="19"/>
        <v>15</v>
      </c>
      <c r="Y6" s="125">
        <f t="shared" si="1"/>
        <v>0.45</v>
      </c>
      <c r="Z6" s="125">
        <f t="shared" si="2"/>
        <v>0.42</v>
      </c>
      <c r="AA6" s="125">
        <f t="shared" si="3"/>
        <v>0.25</v>
      </c>
      <c r="AB6" s="125">
        <f t="shared" si="4"/>
        <v>0</v>
      </c>
      <c r="AC6" s="125">
        <f t="shared" si="5"/>
        <v>0.26</v>
      </c>
      <c r="AD6" s="125">
        <f t="shared" si="6"/>
        <v>0.32</v>
      </c>
      <c r="AE6" s="125">
        <f t="shared" si="7"/>
        <v>0.23</v>
      </c>
      <c r="AF6" s="125">
        <f t="shared" si="8"/>
        <v>0</v>
      </c>
      <c r="AG6" s="125">
        <f t="shared" si="9"/>
        <v>0</v>
      </c>
      <c r="AH6" s="125">
        <f t="shared" si="20"/>
        <v>0.45</v>
      </c>
      <c r="AI6" s="125">
        <f t="shared" si="21"/>
        <v>0.42</v>
      </c>
      <c r="AJ6" s="125">
        <f t="shared" si="22"/>
        <v>0.25</v>
      </c>
      <c r="AK6" s="125">
        <f t="shared" si="23"/>
        <v>0</v>
      </c>
      <c r="AL6" s="125">
        <f t="shared" si="24"/>
        <v>0.26</v>
      </c>
      <c r="AM6" s="125">
        <f t="shared" si="25"/>
        <v>0.32</v>
      </c>
      <c r="AN6" s="125">
        <f t="shared" si="26"/>
        <v>0.23</v>
      </c>
      <c r="AO6" s="125">
        <f t="shared" si="27"/>
        <v>0</v>
      </c>
      <c r="AP6" s="125">
        <f t="shared" si="28"/>
        <v>0</v>
      </c>
    </row>
    <row r="7" spans="1:42">
      <c r="A7" s="125">
        <v>4</v>
      </c>
      <c r="B7" s="102" t="s">
        <v>151</v>
      </c>
      <c r="C7" s="130" t="s">
        <v>85</v>
      </c>
      <c r="D7" s="131" t="s">
        <v>86</v>
      </c>
      <c r="E7" s="132" t="s">
        <v>46</v>
      </c>
      <c r="F7" s="129">
        <v>6</v>
      </c>
      <c r="G7" s="129">
        <v>6</v>
      </c>
      <c r="H7" s="125">
        <v>6</v>
      </c>
      <c r="I7" s="125">
        <v>6</v>
      </c>
      <c r="J7" s="125">
        <v>6</v>
      </c>
      <c r="K7" s="125">
        <v>6</v>
      </c>
      <c r="L7" s="125">
        <v>6</v>
      </c>
      <c r="M7" s="125"/>
      <c r="N7" s="125"/>
      <c r="O7" s="125" t="s">
        <v>330</v>
      </c>
      <c r="P7" s="125">
        <f t="shared" si="11"/>
        <v>12</v>
      </c>
      <c r="Q7" s="125">
        <f t="shared" si="12"/>
        <v>12</v>
      </c>
      <c r="R7" s="125">
        <f t="shared" si="13"/>
        <v>12</v>
      </c>
      <c r="S7" s="125">
        <f t="shared" si="14"/>
        <v>12</v>
      </c>
      <c r="T7" s="125">
        <f t="shared" si="15"/>
        <v>12</v>
      </c>
      <c r="U7" s="125">
        <f t="shared" si="16"/>
        <v>12</v>
      </c>
      <c r="V7" s="125" t="str">
        <f t="shared" si="17"/>
        <v>N/A</v>
      </c>
      <c r="W7" s="125" t="str">
        <f t="shared" si="18"/>
        <v>N/A</v>
      </c>
      <c r="X7" s="125" t="str">
        <f t="shared" si="19"/>
        <v>N/A</v>
      </c>
      <c r="Y7" s="125">
        <f t="shared" si="1"/>
        <v>0.45</v>
      </c>
      <c r="Z7" s="125">
        <f t="shared" si="2"/>
        <v>0.42</v>
      </c>
      <c r="AA7" s="125">
        <f t="shared" si="3"/>
        <v>0.25</v>
      </c>
      <c r="AB7" s="125">
        <f t="shared" si="4"/>
        <v>0</v>
      </c>
      <c r="AC7" s="125">
        <f t="shared" si="5"/>
        <v>0.26</v>
      </c>
      <c r="AD7" s="125">
        <f t="shared" si="6"/>
        <v>0.32</v>
      </c>
      <c r="AE7" s="125" t="str">
        <f t="shared" si="7"/>
        <v>N/A</v>
      </c>
      <c r="AF7" s="125" t="str">
        <f t="shared" si="8"/>
        <v>N/A</v>
      </c>
      <c r="AG7" s="125" t="str">
        <f t="shared" si="9"/>
        <v>N/A</v>
      </c>
      <c r="AH7" s="125">
        <f t="shared" si="20"/>
        <v>0.45</v>
      </c>
      <c r="AI7" s="125">
        <f t="shared" si="21"/>
        <v>0.42</v>
      </c>
      <c r="AJ7" s="125">
        <f t="shared" si="22"/>
        <v>0.25</v>
      </c>
      <c r="AK7" s="125">
        <f t="shared" si="23"/>
        <v>0</v>
      </c>
      <c r="AL7" s="125">
        <f t="shared" si="24"/>
        <v>0.26</v>
      </c>
      <c r="AM7" s="125">
        <f t="shared" si="25"/>
        <v>0.32</v>
      </c>
      <c r="AN7" s="125" t="e">
        <f t="shared" si="26"/>
        <v>#N/A</v>
      </c>
      <c r="AO7" s="125" t="e">
        <f t="shared" si="27"/>
        <v>#N/A</v>
      </c>
      <c r="AP7" s="125" t="e">
        <f t="shared" si="28"/>
        <v>#N/A</v>
      </c>
    </row>
    <row r="8" spans="1:42">
      <c r="A8" s="125">
        <v>5</v>
      </c>
      <c r="B8" s="102" t="s">
        <v>259</v>
      </c>
      <c r="C8" s="130" t="s">
        <v>28</v>
      </c>
      <c r="D8" s="131" t="s">
        <v>29</v>
      </c>
      <c r="E8" s="132" t="s">
        <v>46</v>
      </c>
      <c r="F8" s="129"/>
      <c r="G8" s="129"/>
      <c r="H8" s="125"/>
      <c r="I8" s="125"/>
      <c r="J8" s="125"/>
      <c r="K8" s="125">
        <v>6</v>
      </c>
      <c r="L8" s="125">
        <v>6</v>
      </c>
      <c r="M8" s="125">
        <v>6</v>
      </c>
      <c r="N8" s="125">
        <v>6</v>
      </c>
      <c r="O8" s="125">
        <v>9</v>
      </c>
      <c r="P8" s="125" t="str">
        <f t="shared" si="11"/>
        <v>N/A</v>
      </c>
      <c r="Q8" s="125" t="str">
        <f t="shared" si="12"/>
        <v>N/A</v>
      </c>
      <c r="R8" s="125" t="str">
        <f t="shared" si="13"/>
        <v>N/A</v>
      </c>
      <c r="S8" s="125" t="str">
        <f t="shared" si="14"/>
        <v>N/A</v>
      </c>
      <c r="T8" s="125" t="str">
        <f t="shared" si="15"/>
        <v>N/A</v>
      </c>
      <c r="U8" s="125">
        <f t="shared" si="16"/>
        <v>12</v>
      </c>
      <c r="V8" s="125">
        <f t="shared" si="17"/>
        <v>12</v>
      </c>
      <c r="W8" s="125">
        <f t="shared" si="18"/>
        <v>12</v>
      </c>
      <c r="X8" s="125">
        <f t="shared" si="19"/>
        <v>15</v>
      </c>
      <c r="Y8" s="125" t="str">
        <f t="shared" si="1"/>
        <v>N/A</v>
      </c>
      <c r="Z8" s="125" t="str">
        <f t="shared" si="2"/>
        <v>N/A</v>
      </c>
      <c r="AA8" s="125" t="str">
        <f t="shared" si="3"/>
        <v>N/A</v>
      </c>
      <c r="AB8" s="125" t="str">
        <f t="shared" si="4"/>
        <v>N/A</v>
      </c>
      <c r="AC8" s="125" t="str">
        <f t="shared" si="5"/>
        <v>N/A</v>
      </c>
      <c r="AD8" s="125">
        <f t="shared" si="6"/>
        <v>0.32</v>
      </c>
      <c r="AE8" s="125">
        <f t="shared" si="7"/>
        <v>0.23</v>
      </c>
      <c r="AF8" s="125">
        <f t="shared" si="8"/>
        <v>0</v>
      </c>
      <c r="AG8" s="125">
        <f t="shared" si="9"/>
        <v>0</v>
      </c>
      <c r="AH8" s="125" t="e">
        <f t="shared" si="20"/>
        <v>#N/A</v>
      </c>
      <c r="AI8" s="125" t="e">
        <f t="shared" si="21"/>
        <v>#N/A</v>
      </c>
      <c r="AJ8" s="125" t="e">
        <f t="shared" si="22"/>
        <v>#N/A</v>
      </c>
      <c r="AK8" s="125" t="e">
        <f t="shared" si="23"/>
        <v>#N/A</v>
      </c>
      <c r="AL8" s="125" t="e">
        <f t="shared" si="24"/>
        <v>#N/A</v>
      </c>
      <c r="AM8" s="125">
        <f t="shared" si="25"/>
        <v>0.32</v>
      </c>
      <c r="AN8" s="125">
        <f t="shared" si="26"/>
        <v>0.23</v>
      </c>
      <c r="AO8" s="125">
        <f t="shared" si="27"/>
        <v>0</v>
      </c>
      <c r="AP8" s="125">
        <f t="shared" si="28"/>
        <v>0</v>
      </c>
    </row>
    <row r="9" spans="1:42">
      <c r="A9" s="125">
        <v>6</v>
      </c>
      <c r="B9" s="102" t="s">
        <v>306</v>
      </c>
      <c r="C9" s="130" t="s">
        <v>31</v>
      </c>
      <c r="D9" s="131" t="s">
        <v>32</v>
      </c>
      <c r="E9" s="132" t="s">
        <v>46</v>
      </c>
      <c r="F9" s="129"/>
      <c r="G9" s="129"/>
      <c r="H9" s="125"/>
      <c r="I9" s="125"/>
      <c r="J9" s="125"/>
      <c r="K9" s="125"/>
      <c r="L9" s="125"/>
      <c r="M9" s="125"/>
      <c r="N9" s="125">
        <v>6</v>
      </c>
      <c r="O9" s="125">
        <v>9</v>
      </c>
      <c r="P9" s="125" t="str">
        <f t="shared" ref="P9" si="29">IF(COUNTA(F9:G9)=2,SUM(F9:G9),"N/A")</f>
        <v>N/A</v>
      </c>
      <c r="Q9" s="125" t="str">
        <f t="shared" ref="Q9" si="30">IF(COUNTA(G9:H9)=2,SUM(G9:H9),"N/A")</f>
        <v>N/A</v>
      </c>
      <c r="R9" s="125" t="str">
        <f t="shared" ref="R9" si="31">IF(COUNTA(H9:I9)=2,SUM(H9:I9),"N/A")</f>
        <v>N/A</v>
      </c>
      <c r="S9" s="125" t="str">
        <f t="shared" ref="S9" si="32">IF(COUNTA(I9:J9)=2,SUM(I9:J9),"N/A")</f>
        <v>N/A</v>
      </c>
      <c r="T9" s="125" t="str">
        <f t="shared" ref="T9" si="33">IF(COUNTA(J9:K9)=2,SUM(J9:K9),"N/A")</f>
        <v>N/A</v>
      </c>
      <c r="U9" s="125" t="str">
        <f t="shared" ref="U9" si="34">IF(COUNTA(K9:L9)=2,SUM(K9:L9),"N/A")</f>
        <v>N/A</v>
      </c>
      <c r="V9" s="125" t="str">
        <f t="shared" ref="V9" si="35">IF(COUNTA(L9:M9)=2,SUM(L9:M9),"N/A")</f>
        <v>N/A</v>
      </c>
      <c r="W9" s="125" t="str">
        <f t="shared" ref="W9" si="36">IF(COUNTA(M9:N9)=2,SUM(M9:N9),"N/A")</f>
        <v>N/A</v>
      </c>
      <c r="X9" s="125">
        <f t="shared" ref="X9" si="37">IF(COUNTA(N9:O9)=2,SUM(N9:O9),"N/A")</f>
        <v>15</v>
      </c>
      <c r="Y9" s="125" t="str">
        <f t="shared" si="1"/>
        <v>N/A</v>
      </c>
      <c r="Z9" s="125" t="str">
        <f t="shared" si="2"/>
        <v>N/A</v>
      </c>
      <c r="AA9" s="125" t="str">
        <f t="shared" si="3"/>
        <v>N/A</v>
      </c>
      <c r="AB9" s="125" t="str">
        <f t="shared" si="4"/>
        <v>N/A</v>
      </c>
      <c r="AC9" s="125" t="str">
        <f t="shared" si="5"/>
        <v>N/A</v>
      </c>
      <c r="AD9" s="125" t="str">
        <f t="shared" si="6"/>
        <v>N/A</v>
      </c>
      <c r="AE9" s="125" t="str">
        <f t="shared" si="7"/>
        <v>N/A</v>
      </c>
      <c r="AF9" s="125" t="str">
        <f t="shared" si="8"/>
        <v>N/A</v>
      </c>
      <c r="AG9" s="125">
        <f t="shared" si="9"/>
        <v>0</v>
      </c>
      <c r="AH9" s="125" t="e">
        <f t="shared" ref="AH9" si="38">IF(Y9="N/A",#N/A,Y9)</f>
        <v>#N/A</v>
      </c>
      <c r="AI9" s="125" t="e">
        <f t="shared" ref="AI9" si="39">IF(Z9="N/A",#N/A,Z9)</f>
        <v>#N/A</v>
      </c>
      <c r="AJ9" s="125" t="e">
        <f t="shared" ref="AJ9" si="40">IF(AA9="N/A",#N/A,AA9)</f>
        <v>#N/A</v>
      </c>
      <c r="AK9" s="125" t="e">
        <f t="shared" ref="AK9" si="41">IF(AB9="N/A",#N/A,AB9)</f>
        <v>#N/A</v>
      </c>
      <c r="AL9" s="125" t="e">
        <f t="shared" ref="AL9" si="42">IF(AC9="N/A",#N/A,AC9)</f>
        <v>#N/A</v>
      </c>
      <c r="AM9" s="125" t="e">
        <f t="shared" ref="AM9" si="43">IF(AD9="N/A",#N/A,AD9)</f>
        <v>#N/A</v>
      </c>
      <c r="AN9" s="125" t="e">
        <f t="shared" ref="AN9" si="44">IF(AE9="N/A",#N/A,AE9)</f>
        <v>#N/A</v>
      </c>
      <c r="AO9" s="125" t="e">
        <f t="shared" ref="AO9" si="45">IF(AF9="N/A",#N/A,AF9)</f>
        <v>#N/A</v>
      </c>
      <c r="AP9" s="125">
        <f t="shared" ref="AP9" si="46">IF(AG9="N/A",#N/A,AG9)</f>
        <v>0</v>
      </c>
    </row>
    <row r="10" spans="1:42">
      <c r="A10" s="125">
        <v>7</v>
      </c>
      <c r="B10" s="103" t="s">
        <v>155</v>
      </c>
      <c r="C10" s="133" t="s">
        <v>88</v>
      </c>
      <c r="D10" s="134" t="s">
        <v>89</v>
      </c>
      <c r="E10" s="135" t="s">
        <v>227</v>
      </c>
      <c r="F10" s="129">
        <v>6</v>
      </c>
      <c r="G10" s="129">
        <v>6</v>
      </c>
      <c r="H10" s="125">
        <v>6</v>
      </c>
      <c r="I10" s="125">
        <v>6</v>
      </c>
      <c r="J10" s="125">
        <v>6</v>
      </c>
      <c r="K10" s="125">
        <v>6</v>
      </c>
      <c r="L10" s="125">
        <v>6</v>
      </c>
      <c r="M10" s="125">
        <v>6</v>
      </c>
      <c r="N10" s="125">
        <v>6</v>
      </c>
      <c r="O10" s="125">
        <v>9</v>
      </c>
      <c r="P10" s="125">
        <f t="shared" si="11"/>
        <v>12</v>
      </c>
      <c r="Q10" s="125">
        <f t="shared" si="12"/>
        <v>12</v>
      </c>
      <c r="R10" s="125">
        <f t="shared" si="13"/>
        <v>12</v>
      </c>
      <c r="S10" s="125">
        <f t="shared" si="14"/>
        <v>12</v>
      </c>
      <c r="T10" s="125">
        <f t="shared" si="15"/>
        <v>12</v>
      </c>
      <c r="U10" s="125">
        <f t="shared" si="16"/>
        <v>12</v>
      </c>
      <c r="V10" s="125">
        <f t="shared" si="17"/>
        <v>12</v>
      </c>
      <c r="W10" s="125">
        <f t="shared" si="18"/>
        <v>12</v>
      </c>
      <c r="X10" s="125">
        <f t="shared" si="19"/>
        <v>15</v>
      </c>
      <c r="Y10" s="125">
        <f t="shared" si="1"/>
        <v>0.45</v>
      </c>
      <c r="Z10" s="125">
        <f t="shared" si="2"/>
        <v>0.42</v>
      </c>
      <c r="AA10" s="125">
        <f t="shared" si="3"/>
        <v>0.25</v>
      </c>
      <c r="AB10" s="125">
        <f t="shared" si="4"/>
        <v>0</v>
      </c>
      <c r="AC10" s="125">
        <f t="shared" si="5"/>
        <v>0.26</v>
      </c>
      <c r="AD10" s="125">
        <f t="shared" si="6"/>
        <v>0.32</v>
      </c>
      <c r="AE10" s="125">
        <f t="shared" si="7"/>
        <v>0.23</v>
      </c>
      <c r="AF10" s="125">
        <f t="shared" si="8"/>
        <v>0</v>
      </c>
      <c r="AG10" s="125">
        <f t="shared" si="9"/>
        <v>0</v>
      </c>
      <c r="AH10" s="125">
        <f t="shared" si="20"/>
        <v>0.45</v>
      </c>
      <c r="AI10" s="125">
        <f t="shared" si="21"/>
        <v>0.42</v>
      </c>
      <c r="AJ10" s="125">
        <f t="shared" si="22"/>
        <v>0.25</v>
      </c>
      <c r="AK10" s="125">
        <f t="shared" si="23"/>
        <v>0</v>
      </c>
      <c r="AL10" s="125">
        <f t="shared" si="24"/>
        <v>0.26</v>
      </c>
      <c r="AM10" s="125">
        <f t="shared" si="25"/>
        <v>0.32</v>
      </c>
      <c r="AN10" s="125">
        <f t="shared" si="26"/>
        <v>0.23</v>
      </c>
      <c r="AO10" s="125">
        <f t="shared" si="27"/>
        <v>0</v>
      </c>
      <c r="AP10" s="125">
        <f t="shared" si="28"/>
        <v>0</v>
      </c>
    </row>
    <row r="11" spans="1:42">
      <c r="A11" s="125">
        <v>8</v>
      </c>
      <c r="B11" s="103" t="s">
        <v>256</v>
      </c>
      <c r="C11" s="133" t="s">
        <v>204</v>
      </c>
      <c r="D11" s="134" t="s">
        <v>205</v>
      </c>
      <c r="E11" s="135" t="s">
        <v>227</v>
      </c>
      <c r="F11" s="129"/>
      <c r="G11" s="129"/>
      <c r="H11" s="125"/>
      <c r="I11" s="125"/>
      <c r="J11" s="125"/>
      <c r="K11" s="125">
        <v>6</v>
      </c>
      <c r="L11" s="125">
        <v>6</v>
      </c>
      <c r="M11" s="125">
        <v>6</v>
      </c>
      <c r="N11" s="125">
        <v>6</v>
      </c>
      <c r="O11" s="125">
        <v>9</v>
      </c>
      <c r="P11" s="125" t="str">
        <f t="shared" si="11"/>
        <v>N/A</v>
      </c>
      <c r="Q11" s="125" t="str">
        <f t="shared" si="12"/>
        <v>N/A</v>
      </c>
      <c r="R11" s="125" t="str">
        <f t="shared" si="13"/>
        <v>N/A</v>
      </c>
      <c r="S11" s="125" t="str">
        <f t="shared" si="14"/>
        <v>N/A</v>
      </c>
      <c r="T11" s="125" t="str">
        <f t="shared" si="15"/>
        <v>N/A</v>
      </c>
      <c r="U11" s="125">
        <f t="shared" si="16"/>
        <v>12</v>
      </c>
      <c r="V11" s="125">
        <f t="shared" si="17"/>
        <v>12</v>
      </c>
      <c r="W11" s="125">
        <f t="shared" si="18"/>
        <v>12</v>
      </c>
      <c r="X11" s="125">
        <f t="shared" si="19"/>
        <v>15</v>
      </c>
      <c r="Y11" s="125" t="str">
        <f t="shared" si="1"/>
        <v>N/A</v>
      </c>
      <c r="Z11" s="125" t="str">
        <f t="shared" si="2"/>
        <v>N/A</v>
      </c>
      <c r="AA11" s="125" t="str">
        <f t="shared" si="3"/>
        <v>N/A</v>
      </c>
      <c r="AB11" s="125" t="str">
        <f t="shared" si="4"/>
        <v>N/A</v>
      </c>
      <c r="AC11" s="125" t="str">
        <f t="shared" si="5"/>
        <v>N/A</v>
      </c>
      <c r="AD11" s="125">
        <f t="shared" si="6"/>
        <v>0.32</v>
      </c>
      <c r="AE11" s="125">
        <f t="shared" si="7"/>
        <v>0.23</v>
      </c>
      <c r="AF11" s="125">
        <f t="shared" si="8"/>
        <v>0</v>
      </c>
      <c r="AG11" s="125">
        <f t="shared" si="9"/>
        <v>0</v>
      </c>
      <c r="AH11" s="125" t="e">
        <f t="shared" si="20"/>
        <v>#N/A</v>
      </c>
      <c r="AI11" s="125" t="e">
        <f t="shared" si="21"/>
        <v>#N/A</v>
      </c>
      <c r="AJ11" s="125" t="e">
        <f t="shared" si="22"/>
        <v>#N/A</v>
      </c>
      <c r="AK11" s="125" t="e">
        <f t="shared" si="23"/>
        <v>#N/A</v>
      </c>
      <c r="AL11" s="125" t="e">
        <f t="shared" si="24"/>
        <v>#N/A</v>
      </c>
      <c r="AM11" s="125">
        <f t="shared" si="25"/>
        <v>0.32</v>
      </c>
      <c r="AN11" s="125">
        <f t="shared" si="26"/>
        <v>0.23</v>
      </c>
      <c r="AO11" s="125">
        <f t="shared" si="27"/>
        <v>0</v>
      </c>
      <c r="AP11" s="125">
        <f t="shared" si="28"/>
        <v>0</v>
      </c>
    </row>
    <row r="12" spans="1:42">
      <c r="A12" s="125">
        <v>9</v>
      </c>
      <c r="B12" s="104" t="s">
        <v>115</v>
      </c>
      <c r="C12" s="136" t="s">
        <v>116</v>
      </c>
      <c r="D12" s="137" t="s">
        <v>117</v>
      </c>
      <c r="E12" s="138" t="s">
        <v>187</v>
      </c>
      <c r="F12" s="129">
        <v>6</v>
      </c>
      <c r="G12" s="129">
        <v>6</v>
      </c>
      <c r="H12" s="125">
        <v>6</v>
      </c>
      <c r="I12" s="125">
        <v>6</v>
      </c>
      <c r="J12" s="125">
        <v>6</v>
      </c>
      <c r="K12" s="125">
        <v>6</v>
      </c>
      <c r="L12" s="125">
        <v>6</v>
      </c>
      <c r="M12" s="125">
        <v>6</v>
      </c>
      <c r="N12" s="125">
        <v>6</v>
      </c>
      <c r="O12" s="125">
        <v>9</v>
      </c>
      <c r="P12" s="125">
        <f t="shared" si="11"/>
        <v>12</v>
      </c>
      <c r="Q12" s="125">
        <f t="shared" si="12"/>
        <v>12</v>
      </c>
      <c r="R12" s="125">
        <f t="shared" si="13"/>
        <v>12</v>
      </c>
      <c r="S12" s="125">
        <f t="shared" si="14"/>
        <v>12</v>
      </c>
      <c r="T12" s="125">
        <f t="shared" si="15"/>
        <v>12</v>
      </c>
      <c r="U12" s="125">
        <f t="shared" si="16"/>
        <v>12</v>
      </c>
      <c r="V12" s="125">
        <f t="shared" si="17"/>
        <v>12</v>
      </c>
      <c r="W12" s="125">
        <f t="shared" si="18"/>
        <v>12</v>
      </c>
      <c r="X12" s="125">
        <f t="shared" si="19"/>
        <v>15</v>
      </c>
      <c r="Y12" s="125">
        <f t="shared" si="1"/>
        <v>0.45</v>
      </c>
      <c r="Z12" s="125">
        <f t="shared" si="2"/>
        <v>0.42</v>
      </c>
      <c r="AA12" s="125">
        <f t="shared" si="3"/>
        <v>0.25</v>
      </c>
      <c r="AB12" s="125">
        <f t="shared" si="4"/>
        <v>0</v>
      </c>
      <c r="AC12" s="125">
        <f t="shared" si="5"/>
        <v>0.26</v>
      </c>
      <c r="AD12" s="125">
        <f t="shared" si="6"/>
        <v>0.32</v>
      </c>
      <c r="AE12" s="125">
        <f t="shared" si="7"/>
        <v>0.23</v>
      </c>
      <c r="AF12" s="125">
        <f t="shared" si="8"/>
        <v>0</v>
      </c>
      <c r="AG12" s="125">
        <f t="shared" si="9"/>
        <v>0</v>
      </c>
      <c r="AH12" s="125">
        <f t="shared" si="20"/>
        <v>0.45</v>
      </c>
      <c r="AI12" s="125">
        <f t="shared" si="21"/>
        <v>0.42</v>
      </c>
      <c r="AJ12" s="125">
        <f t="shared" si="22"/>
        <v>0.25</v>
      </c>
      <c r="AK12" s="125">
        <f t="shared" si="23"/>
        <v>0</v>
      </c>
      <c r="AL12" s="125">
        <f t="shared" si="24"/>
        <v>0.26</v>
      </c>
      <c r="AM12" s="125">
        <f t="shared" si="25"/>
        <v>0.32</v>
      </c>
      <c r="AN12" s="125">
        <f t="shared" si="26"/>
        <v>0.23</v>
      </c>
      <c r="AO12" s="125">
        <f t="shared" si="27"/>
        <v>0</v>
      </c>
      <c r="AP12" s="125">
        <f t="shared" si="28"/>
        <v>0</v>
      </c>
    </row>
    <row r="13" spans="1:42">
      <c r="A13" s="125">
        <v>10</v>
      </c>
      <c r="B13" s="105" t="s">
        <v>122</v>
      </c>
      <c r="C13" s="139" t="s">
        <v>33</v>
      </c>
      <c r="D13" s="140" t="s">
        <v>34</v>
      </c>
      <c r="E13" s="141" t="s">
        <v>41</v>
      </c>
      <c r="F13" s="129">
        <v>3</v>
      </c>
      <c r="G13" s="129">
        <v>6</v>
      </c>
      <c r="H13" s="125">
        <v>6</v>
      </c>
      <c r="I13" s="125">
        <v>6</v>
      </c>
      <c r="J13" s="125">
        <v>6</v>
      </c>
      <c r="K13" s="125">
        <v>3</v>
      </c>
      <c r="L13" s="125">
        <v>6</v>
      </c>
      <c r="M13" s="125">
        <v>6</v>
      </c>
      <c r="N13" s="125">
        <v>6</v>
      </c>
      <c r="O13" s="125">
        <v>9</v>
      </c>
      <c r="P13" s="125">
        <f t="shared" si="11"/>
        <v>9</v>
      </c>
      <c r="Q13" s="125">
        <f t="shared" si="12"/>
        <v>12</v>
      </c>
      <c r="R13" s="125">
        <f t="shared" si="13"/>
        <v>12</v>
      </c>
      <c r="S13" s="125">
        <f t="shared" si="14"/>
        <v>12</v>
      </c>
      <c r="T13" s="125">
        <f t="shared" si="15"/>
        <v>9</v>
      </c>
      <c r="U13" s="125">
        <f t="shared" si="16"/>
        <v>9</v>
      </c>
      <c r="V13" s="125">
        <f t="shared" si="17"/>
        <v>12</v>
      </c>
      <c r="W13" s="125">
        <f t="shared" si="18"/>
        <v>12</v>
      </c>
      <c r="X13" s="125">
        <f t="shared" si="19"/>
        <v>15</v>
      </c>
      <c r="Y13" s="125">
        <f t="shared" si="1"/>
        <v>-0.83</v>
      </c>
      <c r="Z13" s="125">
        <f t="shared" si="2"/>
        <v>0.42</v>
      </c>
      <c r="AA13" s="125">
        <f t="shared" si="3"/>
        <v>0.25</v>
      </c>
      <c r="AB13" s="125">
        <f t="shared" si="4"/>
        <v>0</v>
      </c>
      <c r="AC13" s="125">
        <f t="shared" si="5"/>
        <v>-3.6199999999999997</v>
      </c>
      <c r="AD13" s="125">
        <f t="shared" si="6"/>
        <v>-3.01</v>
      </c>
      <c r="AE13" s="125">
        <f t="shared" si="7"/>
        <v>0.23</v>
      </c>
      <c r="AF13" s="125">
        <f t="shared" si="8"/>
        <v>0</v>
      </c>
      <c r="AG13" s="125">
        <f t="shared" si="9"/>
        <v>0</v>
      </c>
      <c r="AH13" s="125">
        <f t="shared" si="20"/>
        <v>-0.83</v>
      </c>
      <c r="AI13" s="125">
        <f t="shared" si="21"/>
        <v>0.42</v>
      </c>
      <c r="AJ13" s="125">
        <f t="shared" si="22"/>
        <v>0.25</v>
      </c>
      <c r="AK13" s="125">
        <f t="shared" si="23"/>
        <v>0</v>
      </c>
      <c r="AL13" s="125">
        <f t="shared" si="24"/>
        <v>-3.6199999999999997</v>
      </c>
      <c r="AM13" s="125">
        <f t="shared" si="25"/>
        <v>-3.01</v>
      </c>
      <c r="AN13" s="125">
        <f t="shared" si="26"/>
        <v>0.23</v>
      </c>
      <c r="AO13" s="125">
        <f t="shared" si="27"/>
        <v>0</v>
      </c>
      <c r="AP13" s="125">
        <f t="shared" si="28"/>
        <v>0</v>
      </c>
    </row>
    <row r="14" spans="1:42">
      <c r="A14" s="125">
        <v>11</v>
      </c>
      <c r="B14" s="106" t="s">
        <v>123</v>
      </c>
      <c r="C14" s="142" t="s">
        <v>56</v>
      </c>
      <c r="D14" s="143" t="s">
        <v>77</v>
      </c>
      <c r="E14" s="144" t="s">
        <v>47</v>
      </c>
      <c r="F14" s="129">
        <v>6</v>
      </c>
      <c r="G14" s="129">
        <v>6</v>
      </c>
      <c r="H14" s="125">
        <v>6</v>
      </c>
      <c r="I14" s="125">
        <v>6</v>
      </c>
      <c r="J14" s="125">
        <v>6</v>
      </c>
      <c r="K14" s="125">
        <v>6</v>
      </c>
      <c r="L14" s="125">
        <v>6</v>
      </c>
      <c r="M14" s="125">
        <v>6</v>
      </c>
      <c r="N14" s="125">
        <v>6</v>
      </c>
      <c r="O14" s="125">
        <v>9</v>
      </c>
      <c r="P14" s="125">
        <f t="shared" si="11"/>
        <v>12</v>
      </c>
      <c r="Q14" s="125">
        <f t="shared" si="12"/>
        <v>12</v>
      </c>
      <c r="R14" s="125">
        <f t="shared" si="13"/>
        <v>12</v>
      </c>
      <c r="S14" s="125">
        <f t="shared" si="14"/>
        <v>12</v>
      </c>
      <c r="T14" s="125">
        <f t="shared" si="15"/>
        <v>12</v>
      </c>
      <c r="U14" s="125">
        <f t="shared" si="16"/>
        <v>12</v>
      </c>
      <c r="V14" s="125">
        <f t="shared" si="17"/>
        <v>12</v>
      </c>
      <c r="W14" s="125">
        <f t="shared" si="18"/>
        <v>12</v>
      </c>
      <c r="X14" s="125">
        <f t="shared" si="19"/>
        <v>15</v>
      </c>
      <c r="Y14" s="125">
        <f t="shared" si="1"/>
        <v>0.45</v>
      </c>
      <c r="Z14" s="125">
        <f t="shared" si="2"/>
        <v>0.42</v>
      </c>
      <c r="AA14" s="125">
        <f t="shared" si="3"/>
        <v>0.25</v>
      </c>
      <c r="AB14" s="125">
        <f t="shared" si="4"/>
        <v>0</v>
      </c>
      <c r="AC14" s="125">
        <f t="shared" si="5"/>
        <v>0.26</v>
      </c>
      <c r="AD14" s="125">
        <f t="shared" si="6"/>
        <v>0.32</v>
      </c>
      <c r="AE14" s="125">
        <f t="shared" si="7"/>
        <v>0.23</v>
      </c>
      <c r="AF14" s="125">
        <f t="shared" si="8"/>
        <v>0</v>
      </c>
      <c r="AG14" s="125">
        <f t="shared" si="9"/>
        <v>0</v>
      </c>
      <c r="AH14" s="125">
        <f t="shared" si="20"/>
        <v>0.45</v>
      </c>
      <c r="AI14" s="125">
        <f t="shared" si="21"/>
        <v>0.42</v>
      </c>
      <c r="AJ14" s="125">
        <f t="shared" si="22"/>
        <v>0.25</v>
      </c>
      <c r="AK14" s="125">
        <f t="shared" si="23"/>
        <v>0</v>
      </c>
      <c r="AL14" s="125">
        <f t="shared" si="24"/>
        <v>0.26</v>
      </c>
      <c r="AM14" s="125">
        <f t="shared" si="25"/>
        <v>0.32</v>
      </c>
      <c r="AN14" s="125">
        <f t="shared" si="26"/>
        <v>0.23</v>
      </c>
      <c r="AO14" s="125">
        <f t="shared" si="27"/>
        <v>0</v>
      </c>
      <c r="AP14" s="125">
        <f t="shared" si="28"/>
        <v>0</v>
      </c>
    </row>
    <row r="15" spans="1:42">
      <c r="A15" s="125">
        <v>12</v>
      </c>
      <c r="B15" s="106" t="s">
        <v>127</v>
      </c>
      <c r="C15" s="142" t="s">
        <v>83</v>
      </c>
      <c r="D15" s="143" t="s">
        <v>84</v>
      </c>
      <c r="E15" s="144" t="s">
        <v>47</v>
      </c>
      <c r="F15" s="129">
        <v>6</v>
      </c>
      <c r="G15" s="129">
        <v>6</v>
      </c>
      <c r="H15" s="125">
        <v>6</v>
      </c>
      <c r="I15" s="125">
        <v>6</v>
      </c>
      <c r="J15" s="125">
        <v>6</v>
      </c>
      <c r="K15" s="125">
        <v>6</v>
      </c>
      <c r="L15" s="125">
        <v>6</v>
      </c>
      <c r="M15" s="125">
        <v>6</v>
      </c>
      <c r="N15" s="125">
        <v>6</v>
      </c>
      <c r="O15" s="125">
        <v>9</v>
      </c>
      <c r="P15" s="125">
        <f t="shared" si="11"/>
        <v>12</v>
      </c>
      <c r="Q15" s="125">
        <f t="shared" si="12"/>
        <v>12</v>
      </c>
      <c r="R15" s="125">
        <f t="shared" si="13"/>
        <v>12</v>
      </c>
      <c r="S15" s="125">
        <f t="shared" si="14"/>
        <v>12</v>
      </c>
      <c r="T15" s="125">
        <f t="shared" si="15"/>
        <v>12</v>
      </c>
      <c r="U15" s="125">
        <f t="shared" si="16"/>
        <v>12</v>
      </c>
      <c r="V15" s="125">
        <f t="shared" si="17"/>
        <v>12</v>
      </c>
      <c r="W15" s="125">
        <f t="shared" si="18"/>
        <v>12</v>
      </c>
      <c r="X15" s="125">
        <f t="shared" si="19"/>
        <v>15</v>
      </c>
      <c r="Y15" s="125">
        <f t="shared" si="1"/>
        <v>0.45</v>
      </c>
      <c r="Z15" s="125">
        <f t="shared" si="2"/>
        <v>0.42</v>
      </c>
      <c r="AA15" s="125">
        <f t="shared" si="3"/>
        <v>0.25</v>
      </c>
      <c r="AB15" s="125">
        <f t="shared" si="4"/>
        <v>0</v>
      </c>
      <c r="AC15" s="125">
        <f t="shared" si="5"/>
        <v>0.26</v>
      </c>
      <c r="AD15" s="125">
        <f t="shared" si="6"/>
        <v>0.32</v>
      </c>
      <c r="AE15" s="125">
        <f t="shared" si="7"/>
        <v>0.23</v>
      </c>
      <c r="AF15" s="125">
        <f t="shared" si="8"/>
        <v>0</v>
      </c>
      <c r="AG15" s="125">
        <f t="shared" si="9"/>
        <v>0</v>
      </c>
      <c r="AH15" s="125">
        <f t="shared" si="20"/>
        <v>0.45</v>
      </c>
      <c r="AI15" s="125">
        <f t="shared" si="21"/>
        <v>0.42</v>
      </c>
      <c r="AJ15" s="125">
        <f t="shared" si="22"/>
        <v>0.25</v>
      </c>
      <c r="AK15" s="125">
        <f t="shared" si="23"/>
        <v>0</v>
      </c>
      <c r="AL15" s="125">
        <f t="shared" si="24"/>
        <v>0.26</v>
      </c>
      <c r="AM15" s="125">
        <f t="shared" si="25"/>
        <v>0.32</v>
      </c>
      <c r="AN15" s="125">
        <f t="shared" si="26"/>
        <v>0.23</v>
      </c>
      <c r="AO15" s="125">
        <f t="shared" si="27"/>
        <v>0</v>
      </c>
      <c r="AP15" s="125">
        <f t="shared" si="28"/>
        <v>0</v>
      </c>
    </row>
    <row r="16" spans="1:42">
      <c r="A16" s="125">
        <v>13</v>
      </c>
      <c r="B16" s="106" t="s">
        <v>129</v>
      </c>
      <c r="C16" s="106" t="s">
        <v>79</v>
      </c>
      <c r="D16" s="106" t="s">
        <v>80</v>
      </c>
      <c r="E16" s="144" t="s">
        <v>47</v>
      </c>
      <c r="F16" s="129">
        <v>6</v>
      </c>
      <c r="G16" s="129">
        <v>6</v>
      </c>
      <c r="H16" s="125">
        <v>6</v>
      </c>
      <c r="I16" s="125">
        <v>6</v>
      </c>
      <c r="J16" s="125">
        <v>6</v>
      </c>
      <c r="K16" s="125">
        <v>6</v>
      </c>
      <c r="L16" s="125">
        <v>6</v>
      </c>
      <c r="M16" s="125">
        <v>6</v>
      </c>
      <c r="N16" s="125">
        <v>6</v>
      </c>
      <c r="O16" s="125">
        <v>9</v>
      </c>
      <c r="P16" s="125">
        <f t="shared" si="11"/>
        <v>12</v>
      </c>
      <c r="Q16" s="125">
        <f t="shared" si="12"/>
        <v>12</v>
      </c>
      <c r="R16" s="125">
        <f t="shared" si="13"/>
        <v>12</v>
      </c>
      <c r="S16" s="125">
        <f t="shared" si="14"/>
        <v>12</v>
      </c>
      <c r="T16" s="125">
        <f t="shared" si="15"/>
        <v>12</v>
      </c>
      <c r="U16" s="125">
        <f t="shared" si="16"/>
        <v>12</v>
      </c>
      <c r="V16" s="125">
        <f t="shared" si="17"/>
        <v>12</v>
      </c>
      <c r="W16" s="125">
        <f t="shared" si="18"/>
        <v>12</v>
      </c>
      <c r="X16" s="125">
        <f t="shared" si="19"/>
        <v>15</v>
      </c>
      <c r="Y16" s="125">
        <f t="shared" si="1"/>
        <v>0.45</v>
      </c>
      <c r="Z16" s="125">
        <f t="shared" si="2"/>
        <v>0.42</v>
      </c>
      <c r="AA16" s="125">
        <f t="shared" si="3"/>
        <v>0.25</v>
      </c>
      <c r="AB16" s="125">
        <f t="shared" si="4"/>
        <v>0</v>
      </c>
      <c r="AC16" s="125">
        <f t="shared" si="5"/>
        <v>0.26</v>
      </c>
      <c r="AD16" s="125">
        <f t="shared" si="6"/>
        <v>0.32</v>
      </c>
      <c r="AE16" s="125">
        <f t="shared" si="7"/>
        <v>0.23</v>
      </c>
      <c r="AF16" s="125">
        <f t="shared" si="8"/>
        <v>0</v>
      </c>
      <c r="AG16" s="125">
        <f t="shared" si="9"/>
        <v>0</v>
      </c>
      <c r="AH16" s="125">
        <f t="shared" si="20"/>
        <v>0.45</v>
      </c>
      <c r="AI16" s="125">
        <f t="shared" si="21"/>
        <v>0.42</v>
      </c>
      <c r="AJ16" s="125">
        <f t="shared" si="22"/>
        <v>0.25</v>
      </c>
      <c r="AK16" s="125">
        <f t="shared" si="23"/>
        <v>0</v>
      </c>
      <c r="AL16" s="125">
        <f t="shared" si="24"/>
        <v>0.26</v>
      </c>
      <c r="AM16" s="125">
        <f t="shared" si="25"/>
        <v>0.32</v>
      </c>
      <c r="AN16" s="125">
        <f t="shared" si="26"/>
        <v>0.23</v>
      </c>
      <c r="AO16" s="125">
        <f t="shared" si="27"/>
        <v>0</v>
      </c>
      <c r="AP16" s="125">
        <f t="shared" si="28"/>
        <v>0</v>
      </c>
    </row>
    <row r="17" spans="1:42">
      <c r="A17" s="125">
        <v>14</v>
      </c>
      <c r="B17" s="106" t="s">
        <v>248</v>
      </c>
      <c r="C17" s="106" t="s">
        <v>221</v>
      </c>
      <c r="D17" s="106" t="s">
        <v>247</v>
      </c>
      <c r="E17" s="144" t="s">
        <v>47</v>
      </c>
      <c r="F17" s="129"/>
      <c r="G17" s="129"/>
      <c r="H17" s="125"/>
      <c r="I17" s="125"/>
      <c r="J17" s="125"/>
      <c r="K17" s="125">
        <v>6</v>
      </c>
      <c r="L17" s="125">
        <v>6</v>
      </c>
      <c r="M17" s="125">
        <v>6</v>
      </c>
      <c r="N17" s="125">
        <v>6</v>
      </c>
      <c r="O17" s="125">
        <v>9</v>
      </c>
      <c r="P17" s="125" t="str">
        <f t="shared" si="11"/>
        <v>N/A</v>
      </c>
      <c r="Q17" s="125" t="str">
        <f t="shared" si="12"/>
        <v>N/A</v>
      </c>
      <c r="R17" s="125" t="str">
        <f t="shared" si="13"/>
        <v>N/A</v>
      </c>
      <c r="S17" s="125" t="str">
        <f t="shared" si="14"/>
        <v>N/A</v>
      </c>
      <c r="T17" s="125" t="str">
        <f t="shared" si="15"/>
        <v>N/A</v>
      </c>
      <c r="U17" s="125">
        <f t="shared" si="16"/>
        <v>12</v>
      </c>
      <c r="V17" s="125">
        <f t="shared" si="17"/>
        <v>12</v>
      </c>
      <c r="W17" s="125">
        <f t="shared" si="18"/>
        <v>12</v>
      </c>
      <c r="X17" s="125">
        <f t="shared" si="19"/>
        <v>15</v>
      </c>
      <c r="Y17" s="125" t="str">
        <f t="shared" si="1"/>
        <v>N/A</v>
      </c>
      <c r="Z17" s="125" t="str">
        <f t="shared" si="2"/>
        <v>N/A</v>
      </c>
      <c r="AA17" s="125" t="str">
        <f t="shared" si="3"/>
        <v>N/A</v>
      </c>
      <c r="AB17" s="125" t="str">
        <f t="shared" si="4"/>
        <v>N/A</v>
      </c>
      <c r="AC17" s="125" t="str">
        <f t="shared" si="5"/>
        <v>N/A</v>
      </c>
      <c r="AD17" s="125">
        <f t="shared" si="6"/>
        <v>0.32</v>
      </c>
      <c r="AE17" s="125">
        <f t="shared" si="7"/>
        <v>0.23</v>
      </c>
      <c r="AF17" s="125">
        <f t="shared" si="8"/>
        <v>0</v>
      </c>
      <c r="AG17" s="125">
        <f t="shared" si="9"/>
        <v>0</v>
      </c>
      <c r="AH17" s="125" t="e">
        <f t="shared" si="20"/>
        <v>#N/A</v>
      </c>
      <c r="AI17" s="125" t="e">
        <f t="shared" si="21"/>
        <v>#N/A</v>
      </c>
      <c r="AJ17" s="125" t="e">
        <f t="shared" si="22"/>
        <v>#N/A</v>
      </c>
      <c r="AK17" s="125" t="e">
        <f t="shared" si="23"/>
        <v>#N/A</v>
      </c>
      <c r="AL17" s="125" t="e">
        <f t="shared" si="24"/>
        <v>#N/A</v>
      </c>
      <c r="AM17" s="125">
        <f t="shared" si="25"/>
        <v>0.32</v>
      </c>
      <c r="AN17" s="125">
        <f t="shared" si="26"/>
        <v>0.23</v>
      </c>
      <c r="AO17" s="125">
        <f t="shared" si="27"/>
        <v>0</v>
      </c>
      <c r="AP17" s="125">
        <f t="shared" si="28"/>
        <v>0</v>
      </c>
    </row>
    <row r="18" spans="1:42">
      <c r="A18" s="125">
        <v>15</v>
      </c>
      <c r="B18" s="106" t="s">
        <v>250</v>
      </c>
      <c r="C18" s="106" t="s">
        <v>228</v>
      </c>
      <c r="D18" s="106" t="s">
        <v>249</v>
      </c>
      <c r="E18" s="144" t="s">
        <v>47</v>
      </c>
      <c r="F18" s="129"/>
      <c r="G18" s="129"/>
      <c r="H18" s="125"/>
      <c r="I18" s="125"/>
      <c r="J18" s="125"/>
      <c r="K18" s="125">
        <v>6</v>
      </c>
      <c r="L18" s="125">
        <v>6</v>
      </c>
      <c r="M18" s="125">
        <v>6</v>
      </c>
      <c r="N18" s="125">
        <v>6</v>
      </c>
      <c r="O18" s="125">
        <v>9</v>
      </c>
      <c r="P18" s="125" t="str">
        <f t="shared" si="11"/>
        <v>N/A</v>
      </c>
      <c r="Q18" s="125" t="str">
        <f t="shared" si="12"/>
        <v>N/A</v>
      </c>
      <c r="R18" s="125" t="str">
        <f t="shared" si="13"/>
        <v>N/A</v>
      </c>
      <c r="S18" s="125" t="str">
        <f t="shared" si="14"/>
        <v>N/A</v>
      </c>
      <c r="T18" s="125" t="str">
        <f t="shared" si="15"/>
        <v>N/A</v>
      </c>
      <c r="U18" s="125">
        <f t="shared" si="16"/>
        <v>12</v>
      </c>
      <c r="V18" s="125">
        <f t="shared" si="17"/>
        <v>12</v>
      </c>
      <c r="W18" s="125">
        <f t="shared" si="18"/>
        <v>12</v>
      </c>
      <c r="X18" s="125">
        <f t="shared" si="19"/>
        <v>15</v>
      </c>
      <c r="Y18" s="125" t="str">
        <f t="shared" si="1"/>
        <v>N/A</v>
      </c>
      <c r="Z18" s="125" t="str">
        <f t="shared" si="2"/>
        <v>N/A</v>
      </c>
      <c r="AA18" s="125" t="str">
        <f t="shared" si="3"/>
        <v>N/A</v>
      </c>
      <c r="AB18" s="125" t="str">
        <f t="shared" si="4"/>
        <v>N/A</v>
      </c>
      <c r="AC18" s="125" t="str">
        <f t="shared" si="5"/>
        <v>N/A</v>
      </c>
      <c r="AD18" s="125">
        <f t="shared" si="6"/>
        <v>0.32</v>
      </c>
      <c r="AE18" s="125">
        <f t="shared" si="7"/>
        <v>0.23</v>
      </c>
      <c r="AF18" s="125">
        <f t="shared" si="8"/>
        <v>0</v>
      </c>
      <c r="AG18" s="125">
        <f t="shared" si="9"/>
        <v>0</v>
      </c>
      <c r="AH18" s="125" t="e">
        <f t="shared" si="20"/>
        <v>#N/A</v>
      </c>
      <c r="AI18" s="125" t="e">
        <f t="shared" si="21"/>
        <v>#N/A</v>
      </c>
      <c r="AJ18" s="125" t="e">
        <f t="shared" si="22"/>
        <v>#N/A</v>
      </c>
      <c r="AK18" s="125" t="e">
        <f t="shared" si="23"/>
        <v>#N/A</v>
      </c>
      <c r="AL18" s="125" t="e">
        <f t="shared" si="24"/>
        <v>#N/A</v>
      </c>
      <c r="AM18" s="125">
        <f t="shared" si="25"/>
        <v>0.32</v>
      </c>
      <c r="AN18" s="125">
        <f t="shared" si="26"/>
        <v>0.23</v>
      </c>
      <c r="AO18" s="125">
        <f t="shared" si="27"/>
        <v>0</v>
      </c>
      <c r="AP18" s="125">
        <f t="shared" si="28"/>
        <v>0</v>
      </c>
    </row>
    <row r="19" spans="1:42">
      <c r="A19" s="125">
        <v>16</v>
      </c>
      <c r="B19" s="106" t="s">
        <v>252</v>
      </c>
      <c r="C19" s="106" t="s">
        <v>242</v>
      </c>
      <c r="D19" s="106" t="s">
        <v>251</v>
      </c>
      <c r="E19" s="144" t="s">
        <v>47</v>
      </c>
      <c r="F19" s="129"/>
      <c r="G19" s="129"/>
      <c r="H19" s="125"/>
      <c r="I19" s="125"/>
      <c r="J19" s="125"/>
      <c r="K19" s="125">
        <v>6</v>
      </c>
      <c r="L19" s="125">
        <v>6</v>
      </c>
      <c r="M19" s="125">
        <v>6</v>
      </c>
      <c r="N19" s="125">
        <v>6</v>
      </c>
      <c r="O19" s="125">
        <v>9</v>
      </c>
      <c r="P19" s="125" t="str">
        <f t="shared" si="11"/>
        <v>N/A</v>
      </c>
      <c r="Q19" s="125" t="str">
        <f t="shared" si="12"/>
        <v>N/A</v>
      </c>
      <c r="R19" s="125" t="str">
        <f t="shared" si="13"/>
        <v>N/A</v>
      </c>
      <c r="S19" s="125" t="str">
        <f t="shared" si="14"/>
        <v>N/A</v>
      </c>
      <c r="T19" s="125" t="str">
        <f t="shared" si="15"/>
        <v>N/A</v>
      </c>
      <c r="U19" s="125">
        <f t="shared" si="16"/>
        <v>12</v>
      </c>
      <c r="V19" s="125">
        <f t="shared" si="17"/>
        <v>12</v>
      </c>
      <c r="W19" s="125">
        <f t="shared" si="18"/>
        <v>12</v>
      </c>
      <c r="X19" s="125">
        <f t="shared" si="19"/>
        <v>15</v>
      </c>
      <c r="Y19" s="125" t="str">
        <f t="shared" si="1"/>
        <v>N/A</v>
      </c>
      <c r="Z19" s="125" t="str">
        <f t="shared" si="2"/>
        <v>N/A</v>
      </c>
      <c r="AA19" s="125" t="str">
        <f t="shared" si="3"/>
        <v>N/A</v>
      </c>
      <c r="AB19" s="125" t="str">
        <f t="shared" si="4"/>
        <v>N/A</v>
      </c>
      <c r="AC19" s="125" t="str">
        <f t="shared" si="5"/>
        <v>N/A</v>
      </c>
      <c r="AD19" s="125">
        <f t="shared" si="6"/>
        <v>0.32</v>
      </c>
      <c r="AE19" s="125">
        <f t="shared" si="7"/>
        <v>0.23</v>
      </c>
      <c r="AF19" s="125">
        <f t="shared" si="8"/>
        <v>0</v>
      </c>
      <c r="AG19" s="125">
        <f t="shared" si="9"/>
        <v>0</v>
      </c>
      <c r="AH19" s="125" t="e">
        <f t="shared" si="20"/>
        <v>#N/A</v>
      </c>
      <c r="AI19" s="125" t="e">
        <f t="shared" si="21"/>
        <v>#N/A</v>
      </c>
      <c r="AJ19" s="125" t="e">
        <f t="shared" si="22"/>
        <v>#N/A</v>
      </c>
      <c r="AK19" s="125" t="e">
        <f t="shared" si="23"/>
        <v>#N/A</v>
      </c>
      <c r="AL19" s="125" t="e">
        <f t="shared" si="24"/>
        <v>#N/A</v>
      </c>
      <c r="AM19" s="125">
        <f t="shared" si="25"/>
        <v>0.32</v>
      </c>
      <c r="AN19" s="125">
        <f t="shared" si="26"/>
        <v>0.23</v>
      </c>
      <c r="AO19" s="125">
        <f t="shared" si="27"/>
        <v>0</v>
      </c>
      <c r="AP19" s="125">
        <f t="shared" si="28"/>
        <v>0</v>
      </c>
    </row>
    <row r="20" spans="1:42">
      <c r="A20" s="125">
        <v>17</v>
      </c>
      <c r="B20" s="106" t="s">
        <v>286</v>
      </c>
      <c r="C20" s="106" t="s">
        <v>97</v>
      </c>
      <c r="D20" s="106" t="s">
        <v>98</v>
      </c>
      <c r="E20" s="144" t="s">
        <v>47</v>
      </c>
      <c r="F20" s="129"/>
      <c r="G20" s="129"/>
      <c r="H20" s="125"/>
      <c r="I20" s="125"/>
      <c r="J20" s="125"/>
      <c r="K20" s="125"/>
      <c r="L20" s="125"/>
      <c r="M20" s="125"/>
      <c r="N20" s="125">
        <v>6</v>
      </c>
      <c r="O20" s="125">
        <v>9</v>
      </c>
      <c r="P20" s="125" t="str">
        <f t="shared" ref="P20" si="47">IF(COUNTA(F20:G20)=2,SUM(F20:G20),"N/A")</f>
        <v>N/A</v>
      </c>
      <c r="Q20" s="125" t="str">
        <f t="shared" ref="Q20" si="48">IF(COUNTA(G20:H20)=2,SUM(G20:H20),"N/A")</f>
        <v>N/A</v>
      </c>
      <c r="R20" s="125" t="str">
        <f t="shared" ref="R20" si="49">IF(COUNTA(H20:I20)=2,SUM(H20:I20),"N/A")</f>
        <v>N/A</v>
      </c>
      <c r="S20" s="125" t="str">
        <f t="shared" ref="S20" si="50">IF(COUNTA(I20:J20)=2,SUM(I20:J20),"N/A")</f>
        <v>N/A</v>
      </c>
      <c r="T20" s="125" t="str">
        <f t="shared" ref="T20" si="51">IF(COUNTA(J20:K20)=2,SUM(J20:K20),"N/A")</f>
        <v>N/A</v>
      </c>
      <c r="U20" s="125" t="str">
        <f t="shared" ref="U20" si="52">IF(COUNTA(K20:L20)=2,SUM(K20:L20),"N/A")</f>
        <v>N/A</v>
      </c>
      <c r="V20" s="125" t="str">
        <f t="shared" ref="V20" si="53">IF(COUNTA(L20:M20)=2,SUM(L20:M20),"N/A")</f>
        <v>N/A</v>
      </c>
      <c r="W20" s="125" t="str">
        <f t="shared" ref="W20" si="54">IF(COUNTA(M20:N20)=2,SUM(M20:N20),"N/A")</f>
        <v>N/A</v>
      </c>
      <c r="X20" s="125">
        <f t="shared" ref="X20" si="55">IF(COUNTA(N20:O20)=2,SUM(N20:O20),"N/A")</f>
        <v>15</v>
      </c>
      <c r="Y20" s="125" t="str">
        <f t="shared" si="1"/>
        <v>N/A</v>
      </c>
      <c r="Z20" s="125" t="str">
        <f t="shared" si="2"/>
        <v>N/A</v>
      </c>
      <c r="AA20" s="125" t="str">
        <f t="shared" si="3"/>
        <v>N/A</v>
      </c>
      <c r="AB20" s="125" t="str">
        <f t="shared" si="4"/>
        <v>N/A</v>
      </c>
      <c r="AC20" s="125" t="str">
        <f t="shared" si="5"/>
        <v>N/A</v>
      </c>
      <c r="AD20" s="125" t="str">
        <f t="shared" si="6"/>
        <v>N/A</v>
      </c>
      <c r="AE20" s="125" t="str">
        <f t="shared" si="7"/>
        <v>N/A</v>
      </c>
      <c r="AF20" s="125" t="str">
        <f t="shared" si="8"/>
        <v>N/A</v>
      </c>
      <c r="AG20" s="125">
        <f t="shared" si="9"/>
        <v>0</v>
      </c>
      <c r="AH20" s="125" t="e">
        <f t="shared" ref="AH20" si="56">IF(Y20="N/A",#N/A,Y20)</f>
        <v>#N/A</v>
      </c>
      <c r="AI20" s="125" t="e">
        <f t="shared" ref="AI20" si="57">IF(Z20="N/A",#N/A,Z20)</f>
        <v>#N/A</v>
      </c>
      <c r="AJ20" s="125" t="e">
        <f t="shared" ref="AJ20" si="58">IF(AA20="N/A",#N/A,AA20)</f>
        <v>#N/A</v>
      </c>
      <c r="AK20" s="125" t="e">
        <f t="shared" ref="AK20" si="59">IF(AB20="N/A",#N/A,AB20)</f>
        <v>#N/A</v>
      </c>
      <c r="AL20" s="125" t="e">
        <f t="shared" ref="AL20" si="60">IF(AC20="N/A",#N/A,AC20)</f>
        <v>#N/A</v>
      </c>
      <c r="AM20" s="125" t="e">
        <f t="shared" ref="AM20" si="61">IF(AD20="N/A",#N/A,AD20)</f>
        <v>#N/A</v>
      </c>
      <c r="AN20" s="125" t="e">
        <f t="shared" ref="AN20" si="62">IF(AE20="N/A",#N/A,AE20)</f>
        <v>#N/A</v>
      </c>
      <c r="AO20" s="125" t="e">
        <f t="shared" ref="AO20" si="63">IF(AF20="N/A",#N/A,AF20)</f>
        <v>#N/A</v>
      </c>
      <c r="AP20" s="125">
        <f t="shared" ref="AP20" si="64">IF(AG20="N/A",#N/A,AG20)</f>
        <v>0</v>
      </c>
    </row>
    <row r="21" spans="1:42">
      <c r="A21" s="125">
        <v>18</v>
      </c>
      <c r="B21" s="98" t="s">
        <v>132</v>
      </c>
      <c r="C21" s="98" t="s">
        <v>90</v>
      </c>
      <c r="D21" s="98" t="s">
        <v>91</v>
      </c>
      <c r="E21" s="145" t="s">
        <v>94</v>
      </c>
      <c r="F21" s="129">
        <v>0</v>
      </c>
      <c r="G21" s="129">
        <v>3</v>
      </c>
      <c r="H21" s="125">
        <v>3</v>
      </c>
      <c r="I21" s="125">
        <v>6</v>
      </c>
      <c r="J21" s="125">
        <v>6</v>
      </c>
      <c r="K21" s="125"/>
      <c r="L21" s="125"/>
      <c r="M21" s="125"/>
      <c r="N21" s="125"/>
      <c r="O21" s="125" t="s">
        <v>330</v>
      </c>
      <c r="P21" s="125">
        <f t="shared" si="11"/>
        <v>3</v>
      </c>
      <c r="Q21" s="125">
        <f t="shared" si="12"/>
        <v>6</v>
      </c>
      <c r="R21" s="125">
        <f t="shared" si="13"/>
        <v>9</v>
      </c>
      <c r="S21" s="125">
        <f t="shared" si="14"/>
        <v>12</v>
      </c>
      <c r="T21" s="125" t="str">
        <f t="shared" si="15"/>
        <v>N/A</v>
      </c>
      <c r="U21" s="125" t="str">
        <f t="shared" si="16"/>
        <v>N/A</v>
      </c>
      <c r="V21" s="125" t="str">
        <f t="shared" si="17"/>
        <v>N/A</v>
      </c>
      <c r="W21" s="125" t="str">
        <f t="shared" si="18"/>
        <v>N/A</v>
      </c>
      <c r="X21" s="125" t="str">
        <f t="shared" si="19"/>
        <v>N/A</v>
      </c>
      <c r="Y21" s="125">
        <f t="shared" si="1"/>
        <v>-3.3699999999999997</v>
      </c>
      <c r="Z21" s="125">
        <f t="shared" si="2"/>
        <v>-3.1399999999999997</v>
      </c>
      <c r="AA21" s="125">
        <f t="shared" si="3"/>
        <v>-3.8899999999999997</v>
      </c>
      <c r="AB21" s="125">
        <f t="shared" si="4"/>
        <v>0</v>
      </c>
      <c r="AC21" s="125" t="str">
        <f t="shared" si="5"/>
        <v>N/A</v>
      </c>
      <c r="AD21" s="125" t="str">
        <f t="shared" si="6"/>
        <v>N/A</v>
      </c>
      <c r="AE21" s="125" t="str">
        <f t="shared" si="7"/>
        <v>N/A</v>
      </c>
      <c r="AF21" s="125" t="str">
        <f t="shared" si="8"/>
        <v>N/A</v>
      </c>
      <c r="AG21" s="125" t="str">
        <f t="shared" si="9"/>
        <v>N/A</v>
      </c>
      <c r="AH21" s="125">
        <f t="shared" si="20"/>
        <v>-3.3699999999999997</v>
      </c>
      <c r="AI21" s="125">
        <f t="shared" si="21"/>
        <v>-3.1399999999999997</v>
      </c>
      <c r="AJ21" s="125">
        <f t="shared" si="22"/>
        <v>-3.8899999999999997</v>
      </c>
      <c r="AK21" s="125">
        <f t="shared" si="23"/>
        <v>0</v>
      </c>
      <c r="AL21" s="125" t="e">
        <f t="shared" si="24"/>
        <v>#N/A</v>
      </c>
      <c r="AM21" s="125" t="e">
        <f t="shared" si="25"/>
        <v>#N/A</v>
      </c>
      <c r="AN21" s="125" t="e">
        <f t="shared" si="26"/>
        <v>#N/A</v>
      </c>
      <c r="AO21" s="125" t="e">
        <f t="shared" si="27"/>
        <v>#N/A</v>
      </c>
      <c r="AP21" s="125" t="e">
        <f t="shared" si="28"/>
        <v>#N/A</v>
      </c>
    </row>
    <row r="22" spans="1:42">
      <c r="A22" s="125">
        <v>19</v>
      </c>
      <c r="B22" s="98" t="s">
        <v>133</v>
      </c>
      <c r="C22" s="146" t="s">
        <v>134</v>
      </c>
      <c r="D22" s="147" t="s">
        <v>135</v>
      </c>
      <c r="E22" s="145" t="s">
        <v>94</v>
      </c>
      <c r="F22" s="129">
        <v>6</v>
      </c>
      <c r="G22" s="129">
        <v>3</v>
      </c>
      <c r="H22" s="125">
        <v>6</v>
      </c>
      <c r="I22" s="125">
        <v>6</v>
      </c>
      <c r="J22" s="125">
        <v>6</v>
      </c>
      <c r="K22" s="125">
        <v>6</v>
      </c>
      <c r="L22" s="125">
        <v>6</v>
      </c>
      <c r="M22" s="125"/>
      <c r="N22" s="125">
        <v>6</v>
      </c>
      <c r="O22" s="125">
        <v>9</v>
      </c>
      <c r="P22" s="125">
        <f t="shared" si="11"/>
        <v>9</v>
      </c>
      <c r="Q22" s="125">
        <f t="shared" si="12"/>
        <v>9</v>
      </c>
      <c r="R22" s="125">
        <f t="shared" si="13"/>
        <v>12</v>
      </c>
      <c r="S22" s="125">
        <f t="shared" si="14"/>
        <v>12</v>
      </c>
      <c r="T22" s="125">
        <f t="shared" si="15"/>
        <v>12</v>
      </c>
      <c r="U22" s="125">
        <f t="shared" si="16"/>
        <v>12</v>
      </c>
      <c r="V22" s="125" t="str">
        <f t="shared" si="17"/>
        <v>N/A</v>
      </c>
      <c r="W22" s="125" t="str">
        <f t="shared" si="18"/>
        <v>N/A</v>
      </c>
      <c r="X22" s="125">
        <f t="shared" si="19"/>
        <v>15</v>
      </c>
      <c r="Y22" s="125">
        <f t="shared" si="1"/>
        <v>-0.83</v>
      </c>
      <c r="Z22" s="125">
        <f t="shared" si="2"/>
        <v>-1.36</v>
      </c>
      <c r="AA22" s="125">
        <f t="shared" si="3"/>
        <v>0.25</v>
      </c>
      <c r="AB22" s="125">
        <f t="shared" si="4"/>
        <v>0</v>
      </c>
      <c r="AC22" s="125">
        <f t="shared" si="5"/>
        <v>0.26</v>
      </c>
      <c r="AD22" s="125">
        <f t="shared" si="6"/>
        <v>0.32</v>
      </c>
      <c r="AE22" s="125" t="str">
        <f t="shared" si="7"/>
        <v>N/A</v>
      </c>
      <c r="AF22" s="125" t="str">
        <f t="shared" si="8"/>
        <v>N/A</v>
      </c>
      <c r="AG22" s="125">
        <f t="shared" si="9"/>
        <v>0</v>
      </c>
      <c r="AH22" s="125">
        <f t="shared" si="20"/>
        <v>-0.83</v>
      </c>
      <c r="AI22" s="125">
        <f t="shared" si="21"/>
        <v>-1.36</v>
      </c>
      <c r="AJ22" s="125">
        <f t="shared" si="22"/>
        <v>0.25</v>
      </c>
      <c r="AK22" s="125">
        <f t="shared" si="23"/>
        <v>0</v>
      </c>
      <c r="AL22" s="125">
        <f t="shared" si="24"/>
        <v>0.26</v>
      </c>
      <c r="AM22" s="125">
        <f t="shared" si="25"/>
        <v>0.32</v>
      </c>
      <c r="AN22" s="125" t="e">
        <f t="shared" si="26"/>
        <v>#N/A</v>
      </c>
      <c r="AO22" s="125" t="e">
        <f t="shared" si="27"/>
        <v>#N/A</v>
      </c>
      <c r="AP22" s="125">
        <f t="shared" si="28"/>
        <v>0</v>
      </c>
    </row>
    <row r="23" spans="1:42">
      <c r="A23" s="125">
        <v>20</v>
      </c>
      <c r="B23" s="98" t="s">
        <v>253</v>
      </c>
      <c r="C23" s="146" t="s">
        <v>210</v>
      </c>
      <c r="D23" s="147" t="s">
        <v>211</v>
      </c>
      <c r="E23" s="145" t="s">
        <v>94</v>
      </c>
      <c r="F23" s="129"/>
      <c r="G23" s="129"/>
      <c r="H23" s="125"/>
      <c r="I23" s="125"/>
      <c r="J23" s="125"/>
      <c r="K23" s="125">
        <v>6</v>
      </c>
      <c r="L23" s="125">
        <v>6</v>
      </c>
      <c r="M23" s="125">
        <v>6</v>
      </c>
      <c r="N23" s="125">
        <v>6</v>
      </c>
      <c r="O23" s="125">
        <v>9</v>
      </c>
      <c r="P23" s="125" t="str">
        <f t="shared" si="11"/>
        <v>N/A</v>
      </c>
      <c r="Q23" s="125" t="str">
        <f t="shared" si="12"/>
        <v>N/A</v>
      </c>
      <c r="R23" s="125" t="str">
        <f t="shared" si="13"/>
        <v>N/A</v>
      </c>
      <c r="S23" s="125" t="str">
        <f t="shared" si="14"/>
        <v>N/A</v>
      </c>
      <c r="T23" s="125" t="str">
        <f t="shared" si="15"/>
        <v>N/A</v>
      </c>
      <c r="U23" s="125">
        <f t="shared" si="16"/>
        <v>12</v>
      </c>
      <c r="V23" s="125">
        <f t="shared" si="17"/>
        <v>12</v>
      </c>
      <c r="W23" s="125">
        <f t="shared" si="18"/>
        <v>12</v>
      </c>
      <c r="X23" s="125">
        <f t="shared" si="19"/>
        <v>15</v>
      </c>
      <c r="Y23" s="125" t="str">
        <f t="shared" si="1"/>
        <v>N/A</v>
      </c>
      <c r="Z23" s="125" t="str">
        <f t="shared" si="2"/>
        <v>N/A</v>
      </c>
      <c r="AA23" s="125" t="str">
        <f t="shared" si="3"/>
        <v>N/A</v>
      </c>
      <c r="AB23" s="125" t="str">
        <f t="shared" si="4"/>
        <v>N/A</v>
      </c>
      <c r="AC23" s="125" t="str">
        <f t="shared" si="5"/>
        <v>N/A</v>
      </c>
      <c r="AD23" s="125">
        <f t="shared" si="6"/>
        <v>0.32</v>
      </c>
      <c r="AE23" s="125">
        <f t="shared" si="7"/>
        <v>0.23</v>
      </c>
      <c r="AF23" s="125">
        <f t="shared" si="8"/>
        <v>0</v>
      </c>
      <c r="AG23" s="125">
        <f t="shared" si="9"/>
        <v>0</v>
      </c>
      <c r="AH23" s="125" t="e">
        <f t="shared" si="20"/>
        <v>#N/A</v>
      </c>
      <c r="AI23" s="125" t="e">
        <f t="shared" si="21"/>
        <v>#N/A</v>
      </c>
      <c r="AJ23" s="125" t="e">
        <f t="shared" si="22"/>
        <v>#N/A</v>
      </c>
      <c r="AK23" s="125" t="e">
        <f t="shared" si="23"/>
        <v>#N/A</v>
      </c>
      <c r="AL23" s="125" t="e">
        <f t="shared" si="24"/>
        <v>#N/A</v>
      </c>
      <c r="AM23" s="125">
        <f t="shared" si="25"/>
        <v>0.32</v>
      </c>
      <c r="AN23" s="125">
        <f t="shared" si="26"/>
        <v>0.23</v>
      </c>
      <c r="AO23" s="125">
        <f t="shared" si="27"/>
        <v>0</v>
      </c>
      <c r="AP23" s="125">
        <f t="shared" si="28"/>
        <v>0</v>
      </c>
    </row>
    <row r="24" spans="1:42">
      <c r="A24" s="125">
        <v>21</v>
      </c>
      <c r="B24" s="107" t="s">
        <v>138</v>
      </c>
      <c r="C24" s="148" t="s">
        <v>139</v>
      </c>
      <c r="D24" s="149" t="s">
        <v>140</v>
      </c>
      <c r="E24" s="150" t="s">
        <v>37</v>
      </c>
      <c r="F24" s="129">
        <v>6</v>
      </c>
      <c r="G24" s="129">
        <v>6</v>
      </c>
      <c r="H24" s="125">
        <v>6</v>
      </c>
      <c r="I24" s="125"/>
      <c r="J24" s="125"/>
      <c r="K24" s="125"/>
      <c r="L24" s="125"/>
      <c r="M24" s="125"/>
      <c r="N24" s="125"/>
      <c r="O24" s="125" t="s">
        <v>330</v>
      </c>
      <c r="P24" s="125">
        <f t="shared" si="11"/>
        <v>12</v>
      </c>
      <c r="Q24" s="125">
        <f t="shared" si="12"/>
        <v>12</v>
      </c>
      <c r="R24" s="125" t="str">
        <f t="shared" si="13"/>
        <v>N/A</v>
      </c>
      <c r="S24" s="125" t="str">
        <f t="shared" si="14"/>
        <v>N/A</v>
      </c>
      <c r="T24" s="125" t="str">
        <f t="shared" si="15"/>
        <v>N/A</v>
      </c>
      <c r="U24" s="125" t="str">
        <f t="shared" si="16"/>
        <v>N/A</v>
      </c>
      <c r="V24" s="125" t="str">
        <f t="shared" si="17"/>
        <v>N/A</v>
      </c>
      <c r="W24" s="125" t="str">
        <f t="shared" si="18"/>
        <v>N/A</v>
      </c>
      <c r="X24" s="125" t="str">
        <f t="shared" si="19"/>
        <v>N/A</v>
      </c>
      <c r="Y24" s="125">
        <f t="shared" si="1"/>
        <v>0.45</v>
      </c>
      <c r="Z24" s="125">
        <f t="shared" si="2"/>
        <v>0.42</v>
      </c>
      <c r="AA24" s="125" t="str">
        <f t="shared" si="3"/>
        <v>N/A</v>
      </c>
      <c r="AB24" s="125" t="str">
        <f t="shared" si="4"/>
        <v>N/A</v>
      </c>
      <c r="AC24" s="125" t="str">
        <f t="shared" si="5"/>
        <v>N/A</v>
      </c>
      <c r="AD24" s="125" t="str">
        <f t="shared" si="6"/>
        <v>N/A</v>
      </c>
      <c r="AE24" s="125" t="str">
        <f t="shared" si="7"/>
        <v>N/A</v>
      </c>
      <c r="AF24" s="125" t="str">
        <f t="shared" si="8"/>
        <v>N/A</v>
      </c>
      <c r="AG24" s="125" t="str">
        <f t="shared" si="9"/>
        <v>N/A</v>
      </c>
      <c r="AH24" s="125">
        <f t="shared" si="20"/>
        <v>0.45</v>
      </c>
      <c r="AI24" s="125">
        <f t="shared" si="21"/>
        <v>0.42</v>
      </c>
      <c r="AJ24" s="125" t="e">
        <f t="shared" si="22"/>
        <v>#N/A</v>
      </c>
      <c r="AK24" s="125" t="e">
        <f t="shared" si="23"/>
        <v>#N/A</v>
      </c>
      <c r="AL24" s="125" t="e">
        <f t="shared" si="24"/>
        <v>#N/A</v>
      </c>
      <c r="AM24" s="125" t="e">
        <f t="shared" si="25"/>
        <v>#N/A</v>
      </c>
      <c r="AN24" s="125" t="e">
        <f t="shared" si="26"/>
        <v>#N/A</v>
      </c>
      <c r="AO24" s="125" t="e">
        <f t="shared" si="27"/>
        <v>#N/A</v>
      </c>
      <c r="AP24" s="125" t="e">
        <f t="shared" si="28"/>
        <v>#N/A</v>
      </c>
    </row>
    <row r="25" spans="1:42">
      <c r="A25" s="125">
        <v>22</v>
      </c>
      <c r="B25" s="107" t="s">
        <v>144</v>
      </c>
      <c r="C25" s="148" t="s">
        <v>134</v>
      </c>
      <c r="D25" s="149" t="s">
        <v>135</v>
      </c>
      <c r="E25" s="150" t="s">
        <v>37</v>
      </c>
      <c r="F25" s="129">
        <v>6</v>
      </c>
      <c r="G25" s="129">
        <v>6</v>
      </c>
      <c r="H25" s="125">
        <v>6</v>
      </c>
      <c r="I25" s="125">
        <v>6</v>
      </c>
      <c r="J25" s="125">
        <v>6</v>
      </c>
      <c r="K25" s="125">
        <v>6</v>
      </c>
      <c r="L25" s="125">
        <v>6</v>
      </c>
      <c r="M25" s="125">
        <v>6</v>
      </c>
      <c r="N25" s="125">
        <v>6</v>
      </c>
      <c r="O25" s="125">
        <v>9</v>
      </c>
      <c r="P25" s="125">
        <f t="shared" si="11"/>
        <v>12</v>
      </c>
      <c r="Q25" s="125">
        <f t="shared" si="12"/>
        <v>12</v>
      </c>
      <c r="R25" s="125">
        <f t="shared" si="13"/>
        <v>12</v>
      </c>
      <c r="S25" s="125">
        <f t="shared" si="14"/>
        <v>12</v>
      </c>
      <c r="T25" s="125">
        <f t="shared" si="15"/>
        <v>12</v>
      </c>
      <c r="U25" s="125">
        <f t="shared" si="16"/>
        <v>12</v>
      </c>
      <c r="V25" s="125">
        <f t="shared" si="17"/>
        <v>12</v>
      </c>
      <c r="W25" s="125">
        <f t="shared" si="18"/>
        <v>12</v>
      </c>
      <c r="X25" s="125">
        <f t="shared" si="19"/>
        <v>15</v>
      </c>
      <c r="Y25" s="125">
        <f t="shared" si="1"/>
        <v>0.45</v>
      </c>
      <c r="Z25" s="125">
        <f t="shared" si="2"/>
        <v>0.42</v>
      </c>
      <c r="AA25" s="125">
        <f t="shared" si="3"/>
        <v>0.25</v>
      </c>
      <c r="AB25" s="125">
        <f t="shared" si="4"/>
        <v>0</v>
      </c>
      <c r="AC25" s="125">
        <f t="shared" si="5"/>
        <v>0.26</v>
      </c>
      <c r="AD25" s="125">
        <f t="shared" si="6"/>
        <v>0.32</v>
      </c>
      <c r="AE25" s="125">
        <f t="shared" si="7"/>
        <v>0.23</v>
      </c>
      <c r="AF25" s="125">
        <f t="shared" si="8"/>
        <v>0</v>
      </c>
      <c r="AG25" s="125">
        <f t="shared" si="9"/>
        <v>0</v>
      </c>
      <c r="AH25" s="125">
        <f t="shared" si="20"/>
        <v>0.45</v>
      </c>
      <c r="AI25" s="125">
        <f t="shared" si="21"/>
        <v>0.42</v>
      </c>
      <c r="AJ25" s="125">
        <f t="shared" si="22"/>
        <v>0.25</v>
      </c>
      <c r="AK25" s="125">
        <f t="shared" si="23"/>
        <v>0</v>
      </c>
      <c r="AL25" s="125">
        <f t="shared" si="24"/>
        <v>0.26</v>
      </c>
      <c r="AM25" s="125">
        <f t="shared" si="25"/>
        <v>0.32</v>
      </c>
      <c r="AN25" s="125">
        <f t="shared" si="26"/>
        <v>0.23</v>
      </c>
      <c r="AO25" s="125">
        <f t="shared" si="27"/>
        <v>0</v>
      </c>
      <c r="AP25" s="125">
        <f t="shared" si="28"/>
        <v>0</v>
      </c>
    </row>
    <row r="26" spans="1:42">
      <c r="A26" s="125">
        <v>23</v>
      </c>
      <c r="B26" s="107" t="s">
        <v>255</v>
      </c>
      <c r="C26" s="148" t="s">
        <v>234</v>
      </c>
      <c r="D26" s="149" t="s">
        <v>254</v>
      </c>
      <c r="E26" s="150" t="s">
        <v>37</v>
      </c>
      <c r="F26" s="129"/>
      <c r="G26" s="129"/>
      <c r="H26" s="125"/>
      <c r="I26" s="125"/>
      <c r="J26" s="125"/>
      <c r="K26" s="125">
        <v>6</v>
      </c>
      <c r="L26" s="125"/>
      <c r="M26" s="125">
        <v>6</v>
      </c>
      <c r="N26" s="125">
        <v>6</v>
      </c>
      <c r="O26" s="125">
        <v>9</v>
      </c>
      <c r="P26" s="125" t="str">
        <f t="shared" si="11"/>
        <v>N/A</v>
      </c>
      <c r="Q26" s="125" t="str">
        <f t="shared" si="12"/>
        <v>N/A</v>
      </c>
      <c r="R26" s="125" t="str">
        <f t="shared" si="13"/>
        <v>N/A</v>
      </c>
      <c r="S26" s="125" t="str">
        <f t="shared" si="14"/>
        <v>N/A</v>
      </c>
      <c r="T26" s="125" t="str">
        <f t="shared" si="15"/>
        <v>N/A</v>
      </c>
      <c r="U26" s="125" t="str">
        <f t="shared" si="16"/>
        <v>N/A</v>
      </c>
      <c r="V26" s="125" t="str">
        <f t="shared" si="17"/>
        <v>N/A</v>
      </c>
      <c r="W26" s="125">
        <f t="shared" si="18"/>
        <v>12</v>
      </c>
      <c r="X26" s="125">
        <f t="shared" si="19"/>
        <v>15</v>
      </c>
      <c r="Y26" s="125" t="str">
        <f t="shared" si="1"/>
        <v>N/A</v>
      </c>
      <c r="Z26" s="125" t="str">
        <f t="shared" si="2"/>
        <v>N/A</v>
      </c>
      <c r="AA26" s="125" t="str">
        <f t="shared" si="3"/>
        <v>N/A</v>
      </c>
      <c r="AB26" s="125" t="str">
        <f t="shared" si="4"/>
        <v>N/A</v>
      </c>
      <c r="AC26" s="125" t="str">
        <f t="shared" si="5"/>
        <v>N/A</v>
      </c>
      <c r="AD26" s="125" t="str">
        <f t="shared" si="6"/>
        <v>N/A</v>
      </c>
      <c r="AE26" s="125" t="str">
        <f t="shared" si="7"/>
        <v>N/A</v>
      </c>
      <c r="AF26" s="125">
        <f t="shared" si="8"/>
        <v>0</v>
      </c>
      <c r="AG26" s="125">
        <f t="shared" si="9"/>
        <v>0</v>
      </c>
      <c r="AH26" s="125" t="e">
        <f t="shared" si="20"/>
        <v>#N/A</v>
      </c>
      <c r="AI26" s="125" t="e">
        <f t="shared" si="21"/>
        <v>#N/A</v>
      </c>
      <c r="AJ26" s="125" t="e">
        <f t="shared" si="22"/>
        <v>#N/A</v>
      </c>
      <c r="AK26" s="125" t="e">
        <f t="shared" si="23"/>
        <v>#N/A</v>
      </c>
      <c r="AL26" s="125" t="e">
        <f t="shared" si="24"/>
        <v>#N/A</v>
      </c>
      <c r="AM26" s="125" t="e">
        <f t="shared" si="25"/>
        <v>#N/A</v>
      </c>
      <c r="AN26" s="125" t="e">
        <f t="shared" si="26"/>
        <v>#N/A</v>
      </c>
      <c r="AO26" s="125">
        <f t="shared" si="27"/>
        <v>0</v>
      </c>
      <c r="AP26" s="125">
        <f t="shared" si="28"/>
        <v>0</v>
      </c>
    </row>
    <row r="27" spans="1:42">
      <c r="A27" s="125">
        <v>24</v>
      </c>
      <c r="B27" s="107" t="s">
        <v>305</v>
      </c>
      <c r="C27" s="148" t="s">
        <v>31</v>
      </c>
      <c r="D27" s="149" t="s">
        <v>32</v>
      </c>
      <c r="E27" s="150" t="s">
        <v>37</v>
      </c>
      <c r="F27" s="129">
        <v>6</v>
      </c>
      <c r="G27" s="129">
        <v>6</v>
      </c>
      <c r="H27" s="125">
        <v>6</v>
      </c>
      <c r="I27" s="125"/>
      <c r="J27" s="125"/>
      <c r="K27" s="125"/>
      <c r="L27" s="125">
        <v>6</v>
      </c>
      <c r="M27" s="125">
        <v>6</v>
      </c>
      <c r="N27" s="125"/>
      <c r="O27" s="125" t="s">
        <v>330</v>
      </c>
      <c r="P27" s="125">
        <f t="shared" si="11"/>
        <v>12</v>
      </c>
      <c r="Q27" s="125">
        <f t="shared" si="12"/>
        <v>12</v>
      </c>
      <c r="R27" s="125" t="str">
        <f t="shared" si="13"/>
        <v>N/A</v>
      </c>
      <c r="S27" s="125" t="str">
        <f t="shared" si="14"/>
        <v>N/A</v>
      </c>
      <c r="T27" s="125" t="str">
        <f t="shared" si="15"/>
        <v>N/A</v>
      </c>
      <c r="U27" s="125" t="str">
        <f t="shared" si="16"/>
        <v>N/A</v>
      </c>
      <c r="V27" s="125">
        <f t="shared" si="17"/>
        <v>12</v>
      </c>
      <c r="W27" s="125" t="str">
        <f t="shared" si="18"/>
        <v>N/A</v>
      </c>
      <c r="X27" s="125" t="str">
        <f t="shared" si="19"/>
        <v>N/A</v>
      </c>
      <c r="Y27" s="125">
        <f t="shared" si="1"/>
        <v>0.45</v>
      </c>
      <c r="Z27" s="125">
        <f t="shared" si="2"/>
        <v>0.42</v>
      </c>
      <c r="AA27" s="125" t="str">
        <f t="shared" si="3"/>
        <v>N/A</v>
      </c>
      <c r="AB27" s="125" t="str">
        <f t="shared" si="4"/>
        <v>N/A</v>
      </c>
      <c r="AC27" s="125" t="str">
        <f t="shared" si="5"/>
        <v>N/A</v>
      </c>
      <c r="AD27" s="125" t="str">
        <f t="shared" si="6"/>
        <v>N/A</v>
      </c>
      <c r="AE27" s="125">
        <f t="shared" si="7"/>
        <v>0.23</v>
      </c>
      <c r="AF27" s="125" t="str">
        <f t="shared" si="8"/>
        <v>N/A</v>
      </c>
      <c r="AG27" s="125" t="str">
        <f t="shared" si="9"/>
        <v>N/A</v>
      </c>
      <c r="AH27" s="125">
        <f t="shared" si="20"/>
        <v>0.45</v>
      </c>
      <c r="AI27" s="125">
        <f t="shared" si="21"/>
        <v>0.42</v>
      </c>
      <c r="AJ27" s="125" t="e">
        <f t="shared" si="22"/>
        <v>#N/A</v>
      </c>
      <c r="AK27" s="125" t="e">
        <f t="shared" si="23"/>
        <v>#N/A</v>
      </c>
      <c r="AL27" s="125" t="e">
        <f t="shared" si="24"/>
        <v>#N/A</v>
      </c>
      <c r="AM27" s="125" t="e">
        <f t="shared" si="25"/>
        <v>#N/A</v>
      </c>
      <c r="AN27" s="125">
        <f t="shared" si="26"/>
        <v>0.23</v>
      </c>
      <c r="AO27" s="125" t="e">
        <f t="shared" si="27"/>
        <v>#N/A</v>
      </c>
      <c r="AP27" s="125" t="e">
        <f t="shared" si="28"/>
        <v>#N/A</v>
      </c>
    </row>
    <row r="28" spans="1:42">
      <c r="A28" s="125">
        <v>25</v>
      </c>
      <c r="B28" s="108" t="s">
        <v>146</v>
      </c>
      <c r="C28" s="151" t="s">
        <v>43</v>
      </c>
      <c r="D28" s="152" t="s">
        <v>147</v>
      </c>
      <c r="E28" s="153" t="s">
        <v>41</v>
      </c>
      <c r="F28" s="129">
        <v>6</v>
      </c>
      <c r="G28" s="154">
        <v>3</v>
      </c>
      <c r="H28" s="125">
        <v>6</v>
      </c>
      <c r="I28" s="125">
        <v>6</v>
      </c>
      <c r="J28" s="125">
        <v>6</v>
      </c>
      <c r="K28" s="125">
        <v>6</v>
      </c>
      <c r="L28" s="125">
        <v>3</v>
      </c>
      <c r="M28" s="125">
        <v>6</v>
      </c>
      <c r="N28" s="125">
        <v>6</v>
      </c>
      <c r="O28" s="125">
        <v>9</v>
      </c>
      <c r="P28" s="125">
        <f t="shared" si="11"/>
        <v>9</v>
      </c>
      <c r="Q28" s="125">
        <f t="shared" si="12"/>
        <v>9</v>
      </c>
      <c r="R28" s="125">
        <f t="shared" si="13"/>
        <v>12</v>
      </c>
      <c r="S28" s="125">
        <f t="shared" si="14"/>
        <v>12</v>
      </c>
      <c r="T28" s="125">
        <f t="shared" si="15"/>
        <v>12</v>
      </c>
      <c r="U28" s="125">
        <f t="shared" si="16"/>
        <v>9</v>
      </c>
      <c r="V28" s="125">
        <f t="shared" si="17"/>
        <v>9</v>
      </c>
      <c r="W28" s="125">
        <f t="shared" si="18"/>
        <v>12</v>
      </c>
      <c r="X28" s="125">
        <f t="shared" si="19"/>
        <v>15</v>
      </c>
      <c r="Y28" s="125">
        <f t="shared" si="1"/>
        <v>-0.83</v>
      </c>
      <c r="Z28" s="125">
        <f t="shared" si="2"/>
        <v>-1.36</v>
      </c>
      <c r="AA28" s="125">
        <f t="shared" si="3"/>
        <v>0.25</v>
      </c>
      <c r="AB28" s="125">
        <f t="shared" si="4"/>
        <v>0</v>
      </c>
      <c r="AC28" s="125">
        <f t="shared" si="5"/>
        <v>0.26</v>
      </c>
      <c r="AD28" s="125">
        <f t="shared" si="6"/>
        <v>-3.01</v>
      </c>
      <c r="AE28" s="125">
        <f t="shared" si="7"/>
        <v>-4.25</v>
      </c>
      <c r="AF28" s="125">
        <f t="shared" si="8"/>
        <v>0</v>
      </c>
      <c r="AG28" s="125">
        <f t="shared" si="9"/>
        <v>0</v>
      </c>
      <c r="AH28" s="125">
        <f t="shared" si="20"/>
        <v>-0.83</v>
      </c>
      <c r="AI28" s="125">
        <f t="shared" si="21"/>
        <v>-1.36</v>
      </c>
      <c r="AJ28" s="125">
        <f t="shared" si="22"/>
        <v>0.25</v>
      </c>
      <c r="AK28" s="125">
        <f t="shared" si="23"/>
        <v>0</v>
      </c>
      <c r="AL28" s="125">
        <f t="shared" si="24"/>
        <v>0.26</v>
      </c>
      <c r="AM28" s="125">
        <f t="shared" si="25"/>
        <v>-3.01</v>
      </c>
      <c r="AN28" s="125">
        <f t="shared" si="26"/>
        <v>-4.25</v>
      </c>
      <c r="AO28" s="125">
        <f t="shared" si="27"/>
        <v>0</v>
      </c>
      <c r="AP28" s="125">
        <f t="shared" si="28"/>
        <v>0</v>
      </c>
    </row>
    <row r="29" spans="1:42">
      <c r="A29" s="125">
        <v>26</v>
      </c>
      <c r="B29" s="108" t="s">
        <v>185</v>
      </c>
      <c r="C29" s="151" t="s">
        <v>177</v>
      </c>
      <c r="D29" s="152" t="s">
        <v>186</v>
      </c>
      <c r="E29" s="153" t="s">
        <v>41</v>
      </c>
      <c r="F29" s="129"/>
      <c r="G29" s="129"/>
      <c r="H29" s="125">
        <v>6</v>
      </c>
      <c r="I29" s="125">
        <v>6</v>
      </c>
      <c r="J29" s="125">
        <v>6</v>
      </c>
      <c r="K29" s="125">
        <v>6</v>
      </c>
      <c r="L29" s="125">
        <v>6</v>
      </c>
      <c r="M29" s="125">
        <v>6</v>
      </c>
      <c r="N29" s="125">
        <v>6</v>
      </c>
      <c r="O29" s="125">
        <v>9</v>
      </c>
      <c r="P29" s="125" t="str">
        <f t="shared" si="11"/>
        <v>N/A</v>
      </c>
      <c r="Q29" s="125" t="str">
        <f t="shared" si="12"/>
        <v>N/A</v>
      </c>
      <c r="R29" s="125">
        <f t="shared" si="13"/>
        <v>12</v>
      </c>
      <c r="S29" s="125">
        <f t="shared" si="14"/>
        <v>12</v>
      </c>
      <c r="T29" s="125">
        <f t="shared" si="15"/>
        <v>12</v>
      </c>
      <c r="U29" s="125">
        <f t="shared" si="16"/>
        <v>12</v>
      </c>
      <c r="V29" s="125">
        <f t="shared" si="17"/>
        <v>12</v>
      </c>
      <c r="W29" s="125">
        <f t="shared" si="18"/>
        <v>12</v>
      </c>
      <c r="X29" s="125">
        <f t="shared" si="19"/>
        <v>15</v>
      </c>
      <c r="Y29" s="125" t="str">
        <f t="shared" si="1"/>
        <v>N/A</v>
      </c>
      <c r="Z29" s="125" t="str">
        <f t="shared" si="2"/>
        <v>N/A</v>
      </c>
      <c r="AA29" s="125">
        <f t="shared" si="3"/>
        <v>0.25</v>
      </c>
      <c r="AB29" s="125">
        <f t="shared" si="4"/>
        <v>0</v>
      </c>
      <c r="AC29" s="125">
        <f t="shared" si="5"/>
        <v>0.26</v>
      </c>
      <c r="AD29" s="125">
        <f t="shared" si="6"/>
        <v>0.32</v>
      </c>
      <c r="AE29" s="125">
        <f t="shared" si="7"/>
        <v>0.23</v>
      </c>
      <c r="AF29" s="125">
        <f t="shared" si="8"/>
        <v>0</v>
      </c>
      <c r="AG29" s="125">
        <f t="shared" si="9"/>
        <v>0</v>
      </c>
      <c r="AH29" s="125" t="e">
        <f t="shared" si="20"/>
        <v>#N/A</v>
      </c>
      <c r="AI29" s="125" t="e">
        <f t="shared" si="21"/>
        <v>#N/A</v>
      </c>
      <c r="AJ29" s="125">
        <f t="shared" si="22"/>
        <v>0.25</v>
      </c>
      <c r="AK29" s="125">
        <f t="shared" si="23"/>
        <v>0</v>
      </c>
      <c r="AL29" s="125">
        <f t="shared" si="24"/>
        <v>0.26</v>
      </c>
      <c r="AM29" s="125">
        <f t="shared" si="25"/>
        <v>0.32</v>
      </c>
      <c r="AN29" s="125">
        <f t="shared" si="26"/>
        <v>0.23</v>
      </c>
      <c r="AO29" s="125">
        <f t="shared" si="27"/>
        <v>0</v>
      </c>
      <c r="AP29" s="125">
        <f t="shared" si="28"/>
        <v>0</v>
      </c>
    </row>
    <row r="30" spans="1:42">
      <c r="A30" s="125">
        <v>27</v>
      </c>
      <c r="B30" s="109" t="s">
        <v>156</v>
      </c>
      <c r="C30" s="109" t="s">
        <v>52</v>
      </c>
      <c r="D30" s="109" t="s">
        <v>53</v>
      </c>
      <c r="E30" s="155" t="s">
        <v>55</v>
      </c>
      <c r="F30" s="129">
        <v>6</v>
      </c>
      <c r="G30" s="129">
        <v>6</v>
      </c>
      <c r="H30" s="125">
        <v>6</v>
      </c>
      <c r="I30" s="125">
        <v>6</v>
      </c>
      <c r="J30" s="125">
        <v>6</v>
      </c>
      <c r="K30" s="125">
        <v>6</v>
      </c>
      <c r="L30" s="125">
        <v>6</v>
      </c>
      <c r="M30" s="125">
        <v>6</v>
      </c>
      <c r="N30" s="125">
        <v>6</v>
      </c>
      <c r="O30" s="125">
        <v>9</v>
      </c>
      <c r="P30" s="125">
        <f t="shared" si="11"/>
        <v>12</v>
      </c>
      <c r="Q30" s="125">
        <f t="shared" si="12"/>
        <v>12</v>
      </c>
      <c r="R30" s="125">
        <f t="shared" si="13"/>
        <v>12</v>
      </c>
      <c r="S30" s="125">
        <f t="shared" si="14"/>
        <v>12</v>
      </c>
      <c r="T30" s="125">
        <f t="shared" si="15"/>
        <v>12</v>
      </c>
      <c r="U30" s="125">
        <f t="shared" si="16"/>
        <v>12</v>
      </c>
      <c r="V30" s="125">
        <f t="shared" si="17"/>
        <v>12</v>
      </c>
      <c r="W30" s="125">
        <f t="shared" si="18"/>
        <v>12</v>
      </c>
      <c r="X30" s="125">
        <f t="shared" si="19"/>
        <v>15</v>
      </c>
      <c r="Y30" s="125">
        <f t="shared" si="1"/>
        <v>0.45</v>
      </c>
      <c r="Z30" s="125">
        <f t="shared" si="2"/>
        <v>0.42</v>
      </c>
      <c r="AA30" s="125">
        <f t="shared" si="3"/>
        <v>0.25</v>
      </c>
      <c r="AB30" s="125">
        <f t="shared" si="4"/>
        <v>0</v>
      </c>
      <c r="AC30" s="125">
        <f t="shared" si="5"/>
        <v>0.26</v>
      </c>
      <c r="AD30" s="125">
        <f t="shared" si="6"/>
        <v>0.32</v>
      </c>
      <c r="AE30" s="125">
        <f t="shared" si="7"/>
        <v>0.23</v>
      </c>
      <c r="AF30" s="125">
        <f t="shared" si="8"/>
        <v>0</v>
      </c>
      <c r="AG30" s="125">
        <f t="shared" si="9"/>
        <v>0</v>
      </c>
      <c r="AH30" s="125">
        <f t="shared" si="20"/>
        <v>0.45</v>
      </c>
      <c r="AI30" s="125">
        <f t="shared" si="21"/>
        <v>0.42</v>
      </c>
      <c r="AJ30" s="125">
        <f t="shared" si="22"/>
        <v>0.25</v>
      </c>
      <c r="AK30" s="125">
        <f t="shared" si="23"/>
        <v>0</v>
      </c>
      <c r="AL30" s="125">
        <f t="shared" si="24"/>
        <v>0.26</v>
      </c>
      <c r="AM30" s="125">
        <f t="shared" si="25"/>
        <v>0.32</v>
      </c>
      <c r="AN30" s="125">
        <f t="shared" si="26"/>
        <v>0.23</v>
      </c>
      <c r="AO30" s="125">
        <f t="shared" si="27"/>
        <v>0</v>
      </c>
      <c r="AP30" s="125">
        <f t="shared" si="28"/>
        <v>0</v>
      </c>
    </row>
    <row r="31" spans="1:42">
      <c r="A31" s="125">
        <v>28</v>
      </c>
      <c r="B31" s="110" t="s">
        <v>175</v>
      </c>
      <c r="C31" s="156" t="s">
        <v>162</v>
      </c>
      <c r="D31" s="156" t="s">
        <v>163</v>
      </c>
      <c r="E31" s="157" t="s">
        <v>169</v>
      </c>
      <c r="F31" s="129"/>
      <c r="G31" s="129"/>
      <c r="H31" s="125">
        <v>6</v>
      </c>
      <c r="I31" s="125">
        <v>6</v>
      </c>
      <c r="J31" s="125">
        <v>6</v>
      </c>
      <c r="K31" s="125"/>
      <c r="L31" s="125">
        <v>6</v>
      </c>
      <c r="M31" s="125">
        <v>6</v>
      </c>
      <c r="N31" s="125">
        <v>6</v>
      </c>
      <c r="O31" s="125">
        <v>9</v>
      </c>
      <c r="P31" s="125" t="str">
        <f t="shared" si="11"/>
        <v>N/A</v>
      </c>
      <c r="Q31" s="125" t="str">
        <f t="shared" si="12"/>
        <v>N/A</v>
      </c>
      <c r="R31" s="125">
        <f t="shared" si="13"/>
        <v>12</v>
      </c>
      <c r="S31" s="125">
        <f t="shared" si="14"/>
        <v>12</v>
      </c>
      <c r="T31" s="125" t="str">
        <f t="shared" si="15"/>
        <v>N/A</v>
      </c>
      <c r="U31" s="125" t="str">
        <f t="shared" si="16"/>
        <v>N/A</v>
      </c>
      <c r="V31" s="125">
        <f t="shared" si="17"/>
        <v>12</v>
      </c>
      <c r="W31" s="125">
        <f t="shared" si="18"/>
        <v>12</v>
      </c>
      <c r="X31" s="125">
        <f t="shared" si="19"/>
        <v>15</v>
      </c>
      <c r="Y31" s="125" t="str">
        <f t="shared" si="1"/>
        <v>N/A</v>
      </c>
      <c r="Z31" s="125" t="str">
        <f t="shared" si="2"/>
        <v>N/A</v>
      </c>
      <c r="AA31" s="125">
        <f t="shared" si="3"/>
        <v>0.25</v>
      </c>
      <c r="AB31" s="125">
        <f t="shared" si="4"/>
        <v>0</v>
      </c>
      <c r="AC31" s="125" t="str">
        <f t="shared" si="5"/>
        <v>N/A</v>
      </c>
      <c r="AD31" s="125" t="str">
        <f t="shared" si="6"/>
        <v>N/A</v>
      </c>
      <c r="AE31" s="125">
        <f t="shared" si="7"/>
        <v>0.23</v>
      </c>
      <c r="AF31" s="125">
        <f t="shared" si="8"/>
        <v>0</v>
      </c>
      <c r="AG31" s="125">
        <f t="shared" si="9"/>
        <v>0</v>
      </c>
      <c r="AH31" s="125" t="e">
        <f t="shared" si="20"/>
        <v>#N/A</v>
      </c>
      <c r="AI31" s="125" t="e">
        <f t="shared" si="21"/>
        <v>#N/A</v>
      </c>
      <c r="AJ31" s="125">
        <f t="shared" si="22"/>
        <v>0.25</v>
      </c>
      <c r="AK31" s="125">
        <f t="shared" si="23"/>
        <v>0</v>
      </c>
      <c r="AL31" s="125" t="e">
        <f t="shared" si="24"/>
        <v>#N/A</v>
      </c>
      <c r="AM31" s="125" t="e">
        <f t="shared" si="25"/>
        <v>#N/A</v>
      </c>
      <c r="AN31" s="125">
        <f t="shared" si="26"/>
        <v>0.23</v>
      </c>
      <c r="AO31" s="125">
        <f t="shared" si="27"/>
        <v>0</v>
      </c>
      <c r="AP31" s="125">
        <f t="shared" si="28"/>
        <v>0</v>
      </c>
    </row>
    <row r="32" spans="1:42">
      <c r="A32" s="125">
        <v>29</v>
      </c>
      <c r="B32" s="110" t="s">
        <v>218</v>
      </c>
      <c r="C32" s="156" t="s">
        <v>134</v>
      </c>
      <c r="D32" s="156" t="s">
        <v>135</v>
      </c>
      <c r="E32" s="157" t="s">
        <v>169</v>
      </c>
      <c r="F32" s="129"/>
      <c r="G32" s="129"/>
      <c r="H32" s="125"/>
      <c r="I32" s="125"/>
      <c r="J32" s="125"/>
      <c r="K32" s="125">
        <v>6</v>
      </c>
      <c r="L32" s="125">
        <v>6</v>
      </c>
      <c r="M32" s="125">
        <v>6</v>
      </c>
      <c r="N32" s="125">
        <v>6</v>
      </c>
      <c r="O32" s="125">
        <v>9</v>
      </c>
      <c r="P32" s="125" t="str">
        <f t="shared" si="11"/>
        <v>N/A</v>
      </c>
      <c r="Q32" s="125" t="str">
        <f t="shared" si="12"/>
        <v>N/A</v>
      </c>
      <c r="R32" s="125" t="str">
        <f t="shared" si="13"/>
        <v>N/A</v>
      </c>
      <c r="S32" s="125" t="str">
        <f t="shared" si="14"/>
        <v>N/A</v>
      </c>
      <c r="T32" s="125" t="str">
        <f t="shared" si="15"/>
        <v>N/A</v>
      </c>
      <c r="U32" s="125">
        <f t="shared" si="16"/>
        <v>12</v>
      </c>
      <c r="V32" s="125">
        <f t="shared" si="17"/>
        <v>12</v>
      </c>
      <c r="W32" s="125">
        <f t="shared" si="18"/>
        <v>12</v>
      </c>
      <c r="X32" s="125">
        <f t="shared" si="19"/>
        <v>15</v>
      </c>
      <c r="Y32" s="125" t="str">
        <f t="shared" si="1"/>
        <v>N/A</v>
      </c>
      <c r="Z32" s="125" t="str">
        <f t="shared" si="2"/>
        <v>N/A</v>
      </c>
      <c r="AA32" s="125" t="str">
        <f t="shared" si="3"/>
        <v>N/A</v>
      </c>
      <c r="AB32" s="125" t="str">
        <f t="shared" si="4"/>
        <v>N/A</v>
      </c>
      <c r="AC32" s="125" t="str">
        <f t="shared" si="5"/>
        <v>N/A</v>
      </c>
      <c r="AD32" s="125">
        <f t="shared" si="6"/>
        <v>0.32</v>
      </c>
      <c r="AE32" s="125">
        <f t="shared" si="7"/>
        <v>0.23</v>
      </c>
      <c r="AF32" s="125">
        <f t="shared" si="8"/>
        <v>0</v>
      </c>
      <c r="AG32" s="125">
        <f t="shared" si="9"/>
        <v>0</v>
      </c>
      <c r="AH32" s="125" t="e">
        <f t="shared" si="20"/>
        <v>#N/A</v>
      </c>
      <c r="AI32" s="125" t="e">
        <f t="shared" si="21"/>
        <v>#N/A</v>
      </c>
      <c r="AJ32" s="125" t="e">
        <f t="shared" si="22"/>
        <v>#N/A</v>
      </c>
      <c r="AK32" s="125" t="e">
        <f t="shared" si="23"/>
        <v>#N/A</v>
      </c>
      <c r="AL32" s="125" t="e">
        <f t="shared" si="24"/>
        <v>#N/A</v>
      </c>
      <c r="AM32" s="125">
        <f t="shared" si="25"/>
        <v>0.32</v>
      </c>
      <c r="AN32" s="125">
        <f t="shared" si="26"/>
        <v>0.23</v>
      </c>
      <c r="AO32" s="125">
        <f t="shared" si="27"/>
        <v>0</v>
      </c>
      <c r="AP32" s="125">
        <f t="shared" si="28"/>
        <v>0</v>
      </c>
    </row>
    <row r="33" spans="1:42">
      <c r="A33" s="125">
        <v>30</v>
      </c>
      <c r="B33" s="158" t="s">
        <v>257</v>
      </c>
      <c r="C33" s="158" t="s">
        <v>97</v>
      </c>
      <c r="D33" s="158" t="s">
        <v>98</v>
      </c>
      <c r="E33" s="159" t="s">
        <v>269</v>
      </c>
      <c r="F33" s="129"/>
      <c r="G33" s="129"/>
      <c r="H33" s="125"/>
      <c r="I33" s="125"/>
      <c r="J33" s="125"/>
      <c r="K33" s="125">
        <v>3</v>
      </c>
      <c r="L33" s="125">
        <v>6</v>
      </c>
      <c r="M33" s="125">
        <v>6</v>
      </c>
      <c r="N33" s="125">
        <v>6</v>
      </c>
      <c r="O33" s="125" t="s">
        <v>330</v>
      </c>
      <c r="P33" s="125" t="str">
        <f t="shared" si="11"/>
        <v>N/A</v>
      </c>
      <c r="Q33" s="125" t="str">
        <f t="shared" si="12"/>
        <v>N/A</v>
      </c>
      <c r="R33" s="125" t="str">
        <f t="shared" si="13"/>
        <v>N/A</v>
      </c>
      <c r="S33" s="125" t="str">
        <f t="shared" si="14"/>
        <v>N/A</v>
      </c>
      <c r="T33" s="125" t="str">
        <f t="shared" si="15"/>
        <v>N/A</v>
      </c>
      <c r="U33" s="125">
        <f t="shared" si="16"/>
        <v>9</v>
      </c>
      <c r="V33" s="125">
        <f t="shared" si="17"/>
        <v>12</v>
      </c>
      <c r="W33" s="125">
        <f t="shared" si="18"/>
        <v>12</v>
      </c>
      <c r="X33" s="125">
        <f t="shared" si="19"/>
        <v>6</v>
      </c>
      <c r="Y33" s="125" t="str">
        <f t="shared" si="1"/>
        <v>N/A</v>
      </c>
      <c r="Z33" s="125" t="str">
        <f t="shared" si="2"/>
        <v>N/A</v>
      </c>
      <c r="AA33" s="125" t="str">
        <f t="shared" si="3"/>
        <v>N/A</v>
      </c>
      <c r="AB33" s="125" t="str">
        <f t="shared" si="4"/>
        <v>N/A</v>
      </c>
      <c r="AC33" s="125" t="str">
        <f t="shared" si="5"/>
        <v>N/A</v>
      </c>
      <c r="AD33" s="125">
        <f t="shared" si="6"/>
        <v>-3.01</v>
      </c>
      <c r="AE33" s="125">
        <f t="shared" si="7"/>
        <v>0.23</v>
      </c>
      <c r="AF33" s="125">
        <f t="shared" si="8"/>
        <v>0</v>
      </c>
      <c r="AG33" s="125">
        <f t="shared" si="9"/>
        <v>0</v>
      </c>
      <c r="AH33" s="125" t="e">
        <f t="shared" si="20"/>
        <v>#N/A</v>
      </c>
      <c r="AI33" s="125" t="e">
        <f t="shared" si="21"/>
        <v>#N/A</v>
      </c>
      <c r="AJ33" s="125" t="e">
        <f t="shared" si="22"/>
        <v>#N/A</v>
      </c>
      <c r="AK33" s="125" t="e">
        <f t="shared" si="23"/>
        <v>#N/A</v>
      </c>
      <c r="AL33" s="125" t="e">
        <f t="shared" si="24"/>
        <v>#N/A</v>
      </c>
      <c r="AM33" s="125">
        <f t="shared" si="25"/>
        <v>-3.01</v>
      </c>
      <c r="AN33" s="125">
        <f t="shared" si="26"/>
        <v>0.23</v>
      </c>
      <c r="AO33" s="125">
        <f t="shared" si="27"/>
        <v>0</v>
      </c>
      <c r="AP33" s="125">
        <f t="shared" si="28"/>
        <v>0</v>
      </c>
    </row>
    <row r="34" spans="1:42">
      <c r="A34" s="125">
        <v>31</v>
      </c>
      <c r="B34" s="158" t="s">
        <v>258</v>
      </c>
      <c r="C34" s="158" t="s">
        <v>97</v>
      </c>
      <c r="D34" s="158" t="s">
        <v>98</v>
      </c>
      <c r="E34" s="159" t="s">
        <v>269</v>
      </c>
      <c r="F34" s="129"/>
      <c r="G34" s="129"/>
      <c r="H34" s="125"/>
      <c r="I34" s="125"/>
      <c r="J34" s="125"/>
      <c r="K34" s="125">
        <v>3</v>
      </c>
      <c r="L34" s="125">
        <v>6</v>
      </c>
      <c r="M34" s="125">
        <v>6</v>
      </c>
      <c r="N34" s="125">
        <v>6</v>
      </c>
      <c r="O34" s="125" t="s">
        <v>330</v>
      </c>
      <c r="P34" s="125" t="str">
        <f t="shared" si="11"/>
        <v>N/A</v>
      </c>
      <c r="Q34" s="125" t="str">
        <f t="shared" si="12"/>
        <v>N/A</v>
      </c>
      <c r="R34" s="125" t="str">
        <f t="shared" si="13"/>
        <v>N/A</v>
      </c>
      <c r="S34" s="125" t="str">
        <f t="shared" si="14"/>
        <v>N/A</v>
      </c>
      <c r="T34" s="125" t="str">
        <f t="shared" si="15"/>
        <v>N/A</v>
      </c>
      <c r="U34" s="125">
        <f t="shared" si="16"/>
        <v>9</v>
      </c>
      <c r="V34" s="125">
        <f t="shared" si="17"/>
        <v>12</v>
      </c>
      <c r="W34" s="125">
        <f t="shared" si="18"/>
        <v>12</v>
      </c>
      <c r="X34" s="125">
        <f t="shared" si="19"/>
        <v>6</v>
      </c>
      <c r="Y34" s="125" t="str">
        <f t="shared" si="1"/>
        <v>N/A</v>
      </c>
      <c r="Z34" s="125" t="str">
        <f t="shared" si="2"/>
        <v>N/A</v>
      </c>
      <c r="AA34" s="125" t="str">
        <f t="shared" si="3"/>
        <v>N/A</v>
      </c>
      <c r="AB34" s="125" t="str">
        <f t="shared" si="4"/>
        <v>N/A</v>
      </c>
      <c r="AC34" s="125" t="str">
        <f t="shared" si="5"/>
        <v>N/A</v>
      </c>
      <c r="AD34" s="125">
        <f t="shared" si="6"/>
        <v>-3.01</v>
      </c>
      <c r="AE34" s="125">
        <f t="shared" si="7"/>
        <v>0.23</v>
      </c>
      <c r="AF34" s="125">
        <f t="shared" si="8"/>
        <v>0</v>
      </c>
      <c r="AG34" s="125">
        <f t="shared" si="9"/>
        <v>0</v>
      </c>
      <c r="AH34" s="125" t="e">
        <f t="shared" si="20"/>
        <v>#N/A</v>
      </c>
      <c r="AI34" s="125" t="e">
        <f t="shared" si="21"/>
        <v>#N/A</v>
      </c>
      <c r="AJ34" s="125" t="e">
        <f t="shared" si="22"/>
        <v>#N/A</v>
      </c>
      <c r="AK34" s="125" t="e">
        <f t="shared" si="23"/>
        <v>#N/A</v>
      </c>
      <c r="AL34" s="125" t="e">
        <f t="shared" si="24"/>
        <v>#N/A</v>
      </c>
      <c r="AM34" s="125">
        <f t="shared" si="25"/>
        <v>-3.01</v>
      </c>
      <c r="AN34" s="125">
        <f t="shared" si="26"/>
        <v>0.23</v>
      </c>
      <c r="AO34" s="125">
        <f t="shared" si="27"/>
        <v>0</v>
      </c>
      <c r="AP34" s="125">
        <f t="shared" si="28"/>
        <v>0</v>
      </c>
    </row>
    <row r="36" spans="1:42">
      <c r="O36" s="110" t="s">
        <v>191</v>
      </c>
      <c r="P36" s="110">
        <f t="shared" ref="P36:X36" si="65">AVERAGE(P4:P31)</f>
        <v>10.941176470588236</v>
      </c>
      <c r="Q36" s="110">
        <f t="shared" si="65"/>
        <v>11.294117647058824</v>
      </c>
      <c r="R36" s="110">
        <f t="shared" si="65"/>
        <v>11.823529411764707</v>
      </c>
      <c r="S36" s="110">
        <f t="shared" si="65"/>
        <v>12</v>
      </c>
      <c r="T36" s="110">
        <f t="shared" si="65"/>
        <v>11.8</v>
      </c>
      <c r="U36" s="110">
        <f t="shared" si="65"/>
        <v>11.714285714285714</v>
      </c>
      <c r="V36" s="110">
        <f t="shared" si="65"/>
        <v>11.85</v>
      </c>
      <c r="W36" s="110">
        <f t="shared" si="65"/>
        <v>12</v>
      </c>
      <c r="X36" s="110">
        <f t="shared" si="65"/>
        <v>15</v>
      </c>
    </row>
    <row r="37" spans="1:42">
      <c r="O37" s="110" t="s">
        <v>7</v>
      </c>
      <c r="P37" s="110">
        <f t="shared" ref="P37:X37" si="66">STDEV(P4:P31)</f>
        <v>2.357715743980128</v>
      </c>
      <c r="Q37" s="110">
        <f t="shared" si="66"/>
        <v>1.6868871436151607</v>
      </c>
      <c r="R37" s="110">
        <f t="shared" si="66"/>
        <v>0.7276068751089988</v>
      </c>
      <c r="S37" s="110">
        <f t="shared" si="66"/>
        <v>0</v>
      </c>
      <c r="T37" s="110">
        <f t="shared" si="66"/>
        <v>0.77459666924148318</v>
      </c>
      <c r="U37" s="110">
        <f t="shared" si="66"/>
        <v>0.90237781127735761</v>
      </c>
      <c r="V37" s="110">
        <f t="shared" si="66"/>
        <v>0.67082039324993703</v>
      </c>
      <c r="W37" s="110">
        <f t="shared" si="66"/>
        <v>0</v>
      </c>
      <c r="X37" s="110">
        <f t="shared" si="66"/>
        <v>0</v>
      </c>
    </row>
    <row r="42" spans="1:42" s="161" customFormat="1">
      <c r="A42" s="160" t="s">
        <v>200</v>
      </c>
      <c r="B42" s="160" t="s">
        <v>192</v>
      </c>
      <c r="C42" s="156" t="str">
        <f>VLOOKUP(C51,'mailing HPV G'!C:AM,37,0)</f>
        <v>Sacace</v>
      </c>
      <c r="D42" s="160" t="s">
        <v>197</v>
      </c>
    </row>
    <row r="43" spans="1:42" s="161" customFormat="1">
      <c r="A43" s="129"/>
      <c r="B43" s="129"/>
      <c r="C43" s="129"/>
      <c r="D43" s="162"/>
    </row>
    <row r="44" spans="1:42" s="161" customFormat="1">
      <c r="A44" s="163" t="str">
        <f>'mailing HPV G'!S2</f>
        <v>Type 16</v>
      </c>
      <c r="B44" s="129">
        <f>COUNTIF('mailing HPV G'!P2:P32,A44)</f>
        <v>24</v>
      </c>
      <c r="C44" s="164">
        <f>COUNTIFS('mailing HPV G'!AM2:AM32,C42,'mailing HPV G'!P2:P32,A44)</f>
        <v>2</v>
      </c>
      <c r="D44" s="162">
        <f>IF(VLOOKUP(C51,'mailing HPV G'!C:P,14,0)=A44,2,0)</f>
        <v>2</v>
      </c>
    </row>
    <row r="45" spans="1:42" s="161" customFormat="1">
      <c r="A45" s="129"/>
      <c r="B45" s="129"/>
      <c r="C45" s="129"/>
      <c r="D45" s="129"/>
    </row>
    <row r="46" spans="1:42" s="161" customFormat="1">
      <c r="A46" s="165" t="s">
        <v>66</v>
      </c>
      <c r="B46" s="129">
        <f>COUNTIFS('mailing HPV G'!P2:P32,"&lt;&gt;"&amp;"",'mailing HPV G'!P2:P32,"&lt;&gt;"&amp;A44)</f>
        <v>0</v>
      </c>
      <c r="C46" s="129">
        <f>COUNTIFS('mailing HPV G'!AM2:AM32,C42,'mailing HPV G'!P2:P32,"&lt;&gt;"&amp;"",'mailing HPV G'!P2:P32,"&lt;&gt;"&amp;A44)</f>
        <v>0</v>
      </c>
      <c r="D46" s="162">
        <f>IF(VLOOKUP(C51,'mailing HPV G'!C:P,14,0)="",0,IF(VLOOKUP(C51,'mailing HPV G'!C:P,14,0)&lt;&gt;A44,2,0))</f>
        <v>0</v>
      </c>
    </row>
    <row r="47" spans="1:42" s="161" customFormat="1">
      <c r="A47" s="163"/>
      <c r="B47" s="129"/>
      <c r="C47" s="129"/>
      <c r="D47" s="162"/>
    </row>
    <row r="48" spans="1:42" s="161" customFormat="1">
      <c r="A48" s="163"/>
      <c r="B48" s="129"/>
      <c r="C48" s="129"/>
      <c r="D48" s="162"/>
    </row>
    <row r="49" spans="1:4" s="161" customFormat="1">
      <c r="A49" s="166"/>
      <c r="D49" s="167"/>
    </row>
    <row r="50" spans="1:4" s="161" customFormat="1"/>
    <row r="51" spans="1:4" s="161" customFormat="1">
      <c r="C51" s="168" t="str">
        <f>'mailing HPV G'!C35</f>
        <v>QPG028</v>
      </c>
      <c r="D51" s="168" t="str">
        <f>VLOOKUP(C51,'mailing HPV G'!C:P,14,0)</f>
        <v>Type 16</v>
      </c>
    </row>
    <row r="52" spans="1:4" s="161" customFormat="1"/>
    <row r="53" spans="1:4" s="161" customFormat="1"/>
    <row r="54" spans="1:4" s="161" customFormat="1">
      <c r="A54" s="160" t="s">
        <v>198</v>
      </c>
      <c r="B54" s="160" t="s">
        <v>192</v>
      </c>
      <c r="C54" s="169" t="str">
        <f>VLOOKUP(C63,'mailing HPV G'!C:AM,37,0)</f>
        <v>Sacace</v>
      </c>
      <c r="D54" s="160" t="s">
        <v>197</v>
      </c>
    </row>
    <row r="55" spans="1:4" s="161" customFormat="1">
      <c r="A55" s="129"/>
      <c r="B55" s="129"/>
      <c r="C55" s="129"/>
      <c r="D55" s="129"/>
    </row>
    <row r="56" spans="1:4" s="161" customFormat="1">
      <c r="A56" s="129" t="str">
        <f>'mailing HPV G'!T2</f>
        <v>Type 18</v>
      </c>
      <c r="B56" s="129">
        <f>COUNTIF('mailing HPV G'!Q2:Q32,A56)</f>
        <v>24</v>
      </c>
      <c r="C56" s="164">
        <f>COUNTIFS('mailing HPV G'!AM2:AM32,C42,'mailing HPV G'!Q2:Q32,A56)</f>
        <v>2</v>
      </c>
      <c r="D56" s="162">
        <f>IF(VLOOKUP(C51,'mailing HPV G'!C:Q,15,0)=A56,2,0)</f>
        <v>2</v>
      </c>
    </row>
    <row r="57" spans="1:4" s="161" customFormat="1">
      <c r="A57" s="129"/>
      <c r="B57" s="129"/>
      <c r="C57" s="129"/>
      <c r="D57" s="162"/>
    </row>
    <row r="58" spans="1:4" s="161" customFormat="1">
      <c r="A58" s="164" t="s">
        <v>66</v>
      </c>
      <c r="B58" s="129">
        <f>COUNTIFS('mailing HPV G'!Q2:Q32,"&lt;&gt;"&amp;"",'mailing HPV G'!Q2:Q32,"&lt;&gt;"&amp;A56)</f>
        <v>0</v>
      </c>
      <c r="C58" s="129">
        <f>COUNTIFS('mailing HPV G'!AM2:AM32,C42,'mailing HPV G'!Q2:Q32,"&lt;&gt;"&amp;"",'mailing HPV G'!Q2:Q32,"&lt;&gt;"&amp;A56)</f>
        <v>0</v>
      </c>
      <c r="D58" s="162">
        <f>IF(VLOOKUP(C51,'mailing HPV G'!C:Q,15,0)="",0,IF(VLOOKUP(C51,'mailing HPV G'!C:Q,15,0)&lt;&gt;A56,2,0))</f>
        <v>0</v>
      </c>
    </row>
    <row r="59" spans="1:4" s="161" customFormat="1">
      <c r="A59" s="129"/>
      <c r="B59" s="129"/>
      <c r="C59" s="129"/>
      <c r="D59" s="162"/>
    </row>
    <row r="60" spans="1:4" s="161" customFormat="1">
      <c r="A60" s="129"/>
      <c r="B60" s="129"/>
      <c r="C60" s="129"/>
      <c r="D60" s="162"/>
    </row>
    <row r="61" spans="1:4" s="161" customFormat="1">
      <c r="A61" s="170"/>
      <c r="B61" s="171"/>
      <c r="C61" s="171"/>
      <c r="D61" s="171"/>
    </row>
    <row r="62" spans="1:4" s="161" customFormat="1"/>
    <row r="63" spans="1:4" s="161" customFormat="1">
      <c r="C63" s="96" t="str">
        <f>'mailing HPV G'!C35</f>
        <v>QPG028</v>
      </c>
      <c r="D63" s="168" t="str">
        <f>VLOOKUP(C51,'mailing HPV G'!C:Q,15,0)</f>
        <v>Type 18</v>
      </c>
    </row>
    <row r="64" spans="1:4" s="161" customFormat="1"/>
    <row r="65" spans="1:4" s="161" customFormat="1"/>
    <row r="66" spans="1:4" s="161" customFormat="1">
      <c r="A66" s="160" t="s">
        <v>331</v>
      </c>
      <c r="B66" s="160" t="s">
        <v>192</v>
      </c>
      <c r="C66" s="169" t="str">
        <f>VLOOKUP(C63,'mailing HPV G'!C:AM,37,0)</f>
        <v>Sacace</v>
      </c>
      <c r="D66" s="160" t="s">
        <v>197</v>
      </c>
    </row>
    <row r="67" spans="1:4" s="161" customFormat="1">
      <c r="A67" s="129"/>
      <c r="B67" s="129"/>
      <c r="C67" s="129"/>
      <c r="D67" s="129"/>
    </row>
    <row r="68" spans="1:4" s="161" customFormat="1">
      <c r="A68" s="177" t="str">
        <f>'mailing HPV G'!U2</f>
        <v>Âm tính</v>
      </c>
      <c r="B68" s="129">
        <f>COUNTIF('mailing HPV G'!R2:R32,A68)</f>
        <v>24</v>
      </c>
      <c r="C68" s="164">
        <f>COUNTIFS('mailing HPV G'!AM2:AM32,C42,'mailing HPV G'!R2:R32,A68)</f>
        <v>2</v>
      </c>
      <c r="D68" s="162">
        <f>IF(VLOOKUP(C51,'mailing HPV G'!C:R,16,0)=A68,2,0)</f>
        <v>2</v>
      </c>
    </row>
    <row r="69" spans="1:4" s="161" customFormat="1">
      <c r="A69" s="129"/>
      <c r="B69" s="129"/>
      <c r="C69" s="129"/>
      <c r="D69" s="162"/>
    </row>
    <row r="70" spans="1:4" s="161" customFormat="1">
      <c r="A70" s="164" t="s">
        <v>332</v>
      </c>
      <c r="B70" s="129">
        <f>COUNTIFS('mailing HPV G'!R2:R32,"&lt;&gt;"&amp;"",'mailing HPV G'!R2:R32,"&lt;&gt;"&amp;A68)</f>
        <v>0</v>
      </c>
      <c r="C70" s="129">
        <f>COUNTIFS('mailing HPV G'!AM2:AM32,C42,'mailing HPV G'!R2:R32,"&lt;&gt;"&amp;"",'mailing HPV G'!R2:R32,"&lt;&gt;"&amp;A68)</f>
        <v>0</v>
      </c>
      <c r="D70" s="162">
        <f>IF(VLOOKUP(C51,'mailing HPV G'!C:R,16,0)="",0,IF(VLOOKUP(C51,'mailing HPV G'!C:R,16,0)&lt;&gt;A68,2,0))</f>
        <v>0</v>
      </c>
    </row>
    <row r="71" spans="1:4" s="161" customFormat="1">
      <c r="A71" s="129"/>
      <c r="B71" s="129"/>
      <c r="C71" s="129"/>
      <c r="D71" s="162"/>
    </row>
    <row r="72" spans="1:4" s="161" customFormat="1">
      <c r="A72" s="129"/>
      <c r="B72" s="129"/>
      <c r="C72" s="129"/>
      <c r="D72" s="162"/>
    </row>
    <row r="73" spans="1:4" s="161" customFormat="1">
      <c r="A73" s="170"/>
      <c r="B73" s="171"/>
      <c r="C73" s="171"/>
      <c r="D73" s="171"/>
    </row>
    <row r="74" spans="1:4" s="161" customFormat="1"/>
    <row r="75" spans="1:4" s="161" customFormat="1">
      <c r="C75" s="96" t="str">
        <f>'mailing HPV G'!C35</f>
        <v>QPG028</v>
      </c>
      <c r="D75" s="168" t="str">
        <f>VLOOKUP(C51,'mailing HPV G'!C:R,16,0)</f>
        <v>Âm tính</v>
      </c>
    </row>
    <row r="78" spans="1:4" s="161" customFormat="1">
      <c r="A78" s="172" t="s">
        <v>57</v>
      </c>
      <c r="B78" s="172" t="s">
        <v>193</v>
      </c>
      <c r="C78" s="172" t="s">
        <v>194</v>
      </c>
      <c r="D78" s="172" t="s">
        <v>195</v>
      </c>
    </row>
    <row r="79" spans="1:4" s="161" customFormat="1">
      <c r="A79" s="173">
        <v>9</v>
      </c>
      <c r="B79" s="174">
        <f>COUNTIF('mailing HPV G'!AB2:AB32,Table118[[#This Row],[điểm]])</f>
        <v>24</v>
      </c>
      <c r="C79" s="174">
        <f>(Table118[[#This Row],[Số lượng đơn vị]]/SUM(Table118[Số lượng đơn vị]))*100</f>
        <v>100</v>
      </c>
      <c r="D79" s="174">
        <f>IF(Table118[[#This Row],[điểm]]=$D$92,1,0)</f>
        <v>1</v>
      </c>
    </row>
    <row r="80" spans="1:4" s="161" customFormat="1">
      <c r="A80" s="173">
        <v>8</v>
      </c>
      <c r="B80" s="174">
        <f>COUNTIF('mailing HPV G'!AB3:AB33,Table118[[#This Row],[điểm]])</f>
        <v>0</v>
      </c>
      <c r="C80" s="174">
        <f>C79+(Table118[[#This Row],[Số lượng đơn vị]]/SUM(Table118[Số lượng đơn vị]))*100</f>
        <v>100</v>
      </c>
      <c r="D80" s="174">
        <f>IF(Table118[[#This Row],[điểm]]=$D$92,1,0)</f>
        <v>0</v>
      </c>
    </row>
    <row r="81" spans="1:4" s="161" customFormat="1">
      <c r="A81" s="173">
        <v>7</v>
      </c>
      <c r="B81" s="174">
        <f>COUNTIF('mailing HPV G'!AB4:AB34,Table118[[#This Row],[điểm]])</f>
        <v>0</v>
      </c>
      <c r="C81" s="174">
        <f>C80+(Table118[[#This Row],[Số lượng đơn vị]]/SUM(Table118[Số lượng đơn vị]))*100</f>
        <v>100</v>
      </c>
      <c r="D81" s="174">
        <f>IF(Table118[[#This Row],[điểm]]=$D$92,1,0)</f>
        <v>0</v>
      </c>
    </row>
    <row r="82" spans="1:4" s="161" customFormat="1">
      <c r="A82" s="173">
        <v>6</v>
      </c>
      <c r="B82" s="174">
        <f>COUNTIF('mailing HPV G'!AB5:AB35,Table118[[#This Row],[điểm]])</f>
        <v>0</v>
      </c>
      <c r="C82" s="174">
        <f>C81+(Table118[[#This Row],[Số lượng đơn vị]]/SUM(Table118[Số lượng đơn vị]))*100</f>
        <v>100</v>
      </c>
      <c r="D82" s="174">
        <f>IF(Table118[[#This Row],[điểm]]=$D$92,1,0)</f>
        <v>0</v>
      </c>
    </row>
    <row r="83" spans="1:4" s="161" customFormat="1">
      <c r="A83" s="173">
        <v>5</v>
      </c>
      <c r="B83" s="174">
        <f>COUNTIF('mailing HPV G'!AB6:AB36,Table118[[#This Row],[điểm]])</f>
        <v>0</v>
      </c>
      <c r="C83" s="174">
        <f>C82+(Table118[[#This Row],[Số lượng đơn vị]]/SUM(Table118[Số lượng đơn vị]))*100</f>
        <v>100</v>
      </c>
      <c r="D83" s="174">
        <f>IF(Table118[[#This Row],[điểm]]=$D$92,1,0)</f>
        <v>0</v>
      </c>
    </row>
    <row r="84" spans="1:4" s="161" customFormat="1">
      <c r="A84" s="173">
        <v>4</v>
      </c>
      <c r="B84" s="174">
        <f>COUNTIF('mailing HPV G'!AB7:AB37,Table118[[#This Row],[điểm]])</f>
        <v>0</v>
      </c>
      <c r="C84" s="174">
        <f>C83+(Table118[[#This Row],[Số lượng đơn vị]]/SUM(Table118[Số lượng đơn vị]))*100</f>
        <v>100</v>
      </c>
      <c r="D84" s="174">
        <f>IF(Table118[[#This Row],[điểm]]=$D$92,1,0)</f>
        <v>0</v>
      </c>
    </row>
    <row r="85" spans="1:4" s="161" customFormat="1">
      <c r="A85" s="173">
        <v>3</v>
      </c>
      <c r="B85" s="174">
        <f>COUNTIF('mailing HPV G'!AB8:AB38,Table118[[#This Row],[điểm]])</f>
        <v>0</v>
      </c>
      <c r="C85" s="174">
        <f>C84+(Table118[[#This Row],[Số lượng đơn vị]]/SUM(Table118[Số lượng đơn vị]))*100</f>
        <v>100</v>
      </c>
      <c r="D85" s="174">
        <f>IF(Table118[[#This Row],[điểm]]=$D$92,1,0)</f>
        <v>0</v>
      </c>
    </row>
    <row r="86" spans="1:4" s="161" customFormat="1">
      <c r="A86" s="173">
        <v>2</v>
      </c>
      <c r="B86" s="174">
        <f>COUNTIF('mailing HPV G'!AB9:AB39,Table118[[#This Row],[điểm]])</f>
        <v>0</v>
      </c>
      <c r="C86" s="174">
        <f>C85+(Table118[[#This Row],[Số lượng đơn vị]]/SUM(Table118[Số lượng đơn vị]))*100</f>
        <v>100</v>
      </c>
      <c r="D86" s="174">
        <f>IF(Table118[[#This Row],[điểm]]=$D$92,1,0)</f>
        <v>0</v>
      </c>
    </row>
    <row r="87" spans="1:4" s="161" customFormat="1">
      <c r="A87" s="173">
        <v>1</v>
      </c>
      <c r="B87" s="174">
        <f>COUNTIF('mailing HPV G'!AB10:AB40,Table118[[#This Row],[điểm]])</f>
        <v>0</v>
      </c>
      <c r="C87" s="174">
        <f>C86+(Table118[[#This Row],[Số lượng đơn vị]]/SUM(Table118[Số lượng đơn vị]))*100</f>
        <v>100</v>
      </c>
      <c r="D87" s="174">
        <f>IF(Table118[[#This Row],[điểm]]=$D$92,1,0)</f>
        <v>0</v>
      </c>
    </row>
    <row r="88" spans="1:4" s="161" customFormat="1">
      <c r="A88" s="173">
        <v>0</v>
      </c>
      <c r="B88" s="174">
        <f>COUNTIF('mailing HPV G'!AB11:AB41,Table118[[#This Row],[điểm]])</f>
        <v>0</v>
      </c>
      <c r="C88" s="174">
        <f>C87+(Table118[[#This Row],[Số lượng đơn vị]]/SUM(Table118[Số lượng đơn vị]))*100</f>
        <v>100</v>
      </c>
      <c r="D88" s="174">
        <f>IF(Table118[[#This Row],[điểm]]=$D$92,1,0)</f>
        <v>0</v>
      </c>
    </row>
    <row r="89" spans="1:4" s="161" customFormat="1">
      <c r="A89" s="175"/>
      <c r="B89" s="175"/>
      <c r="C89" s="175"/>
    </row>
    <row r="90" spans="1:4" s="161" customFormat="1">
      <c r="A90" s="175"/>
      <c r="B90" s="175"/>
      <c r="C90" s="175"/>
      <c r="D90" s="175"/>
    </row>
    <row r="91" spans="1:4" s="161" customFormat="1">
      <c r="A91" s="175"/>
      <c r="B91" s="175"/>
      <c r="C91" s="175"/>
      <c r="D91" s="175"/>
    </row>
    <row r="92" spans="1:4" s="161" customFormat="1">
      <c r="C92" s="161" t="str">
        <f>'mailing HPV G'!C35</f>
        <v>QPG028</v>
      </c>
      <c r="D92" s="176">
        <f>VLOOKUP(C92,'mailing HPV G'!C:AB,26,0)</f>
        <v>9</v>
      </c>
    </row>
    <row r="93" spans="1:4" s="161" customFormat="1"/>
    <row r="94" spans="1:4" s="161" customFormat="1">
      <c r="A94" s="161" t="s">
        <v>161</v>
      </c>
      <c r="B94" s="161" t="s">
        <v>196</v>
      </c>
    </row>
    <row r="95" spans="1:4" s="161" customFormat="1">
      <c r="A95" s="161">
        <v>1</v>
      </c>
      <c r="B95" s="161" t="e">
        <f>VLOOKUP($B$106,B:AP,33,0)</f>
        <v>#N/A</v>
      </c>
    </row>
    <row r="96" spans="1:4" s="161" customFormat="1">
      <c r="A96" s="161">
        <v>2</v>
      </c>
      <c r="B96" s="161" t="e">
        <f>VLOOKUP($B$106,B:AP,34,0)</f>
        <v>#N/A</v>
      </c>
    </row>
    <row r="97" spans="1:10" s="161" customFormat="1">
      <c r="A97" s="161">
        <v>3</v>
      </c>
      <c r="B97" s="161" t="e">
        <f>VLOOKUP($B$106,B:AP,35,0)</f>
        <v>#N/A</v>
      </c>
    </row>
    <row r="98" spans="1:10" s="161" customFormat="1">
      <c r="A98" s="161">
        <v>4</v>
      </c>
      <c r="B98" s="161" t="e">
        <f>VLOOKUP($B$106,B:AP,36,0)</f>
        <v>#N/A</v>
      </c>
    </row>
    <row r="99" spans="1:10" s="161" customFormat="1">
      <c r="A99" s="161">
        <v>5</v>
      </c>
      <c r="B99" s="161" t="e">
        <f>VLOOKUP($B$106,B:AP,37,0)</f>
        <v>#N/A</v>
      </c>
    </row>
    <row r="100" spans="1:10" s="161" customFormat="1">
      <c r="A100" s="161">
        <v>6</v>
      </c>
      <c r="B100" s="161">
        <f>VLOOKUP($B$106,B:AP,38,0)</f>
        <v>0.32</v>
      </c>
    </row>
    <row r="101" spans="1:10" s="161" customFormat="1">
      <c r="A101" s="161">
        <v>7</v>
      </c>
      <c r="B101" s="161">
        <f>VLOOKUP($B$106,B:AP,39,0)</f>
        <v>0.23</v>
      </c>
    </row>
    <row r="102" spans="1:10" s="161" customFormat="1">
      <c r="A102" s="161">
        <v>8</v>
      </c>
      <c r="B102" s="161">
        <f>VLOOKUP($B$106,B:AP,40,0)</f>
        <v>0</v>
      </c>
    </row>
    <row r="103" spans="1:10" s="161" customFormat="1">
      <c r="A103" s="161">
        <v>9</v>
      </c>
      <c r="B103" s="161">
        <f>VLOOKUP($B$106,B:AP,41,0)</f>
        <v>0</v>
      </c>
    </row>
    <row r="104" spans="1:10" s="161" customFormat="1"/>
    <row r="105" spans="1:10" s="161" customFormat="1"/>
    <row r="106" spans="1:10" s="161" customFormat="1">
      <c r="B106" s="161" t="str">
        <f>'mailing HPV G'!C35</f>
        <v>QPG028</v>
      </c>
    </row>
    <row r="111" spans="1:10">
      <c r="E111" s="178"/>
      <c r="F111" s="178"/>
      <c r="G111" s="178"/>
      <c r="H111" s="178"/>
      <c r="I111" s="178"/>
      <c r="J111" s="178"/>
    </row>
    <row r="112" spans="1:10">
      <c r="E112" s="180" t="s">
        <v>198</v>
      </c>
      <c r="F112" s="180" t="s">
        <v>192</v>
      </c>
      <c r="G112" s="188" t="s">
        <v>16</v>
      </c>
      <c r="H112" s="180" t="s">
        <v>333</v>
      </c>
      <c r="I112" s="178"/>
      <c r="J112" s="178"/>
    </row>
    <row r="113" spans="5:10">
      <c r="E113" s="178"/>
      <c r="F113" s="178"/>
      <c r="G113" s="178"/>
      <c r="H113" s="178"/>
      <c r="I113" s="178"/>
      <c r="J113" s="178" t="s">
        <v>66</v>
      </c>
    </row>
    <row r="114" spans="5:10">
      <c r="E114" s="178"/>
      <c r="F114" s="178"/>
      <c r="G114" s="178"/>
      <c r="H114" s="178"/>
      <c r="I114" s="178"/>
      <c r="J114" s="178"/>
    </row>
    <row r="115" spans="5:10">
      <c r="E115" s="178" t="s">
        <v>332</v>
      </c>
      <c r="F115" s="179">
        <v>0</v>
      </c>
      <c r="G115" s="178" t="e">
        <v>#VALUE!</v>
      </c>
      <c r="H115" s="182">
        <v>0</v>
      </c>
      <c r="I115" s="178"/>
      <c r="J115" s="178"/>
    </row>
    <row r="116" spans="5:10">
      <c r="E116" s="178"/>
      <c r="F116" s="185">
        <v>0</v>
      </c>
      <c r="G116" s="178"/>
      <c r="H116" s="182">
        <v>0</v>
      </c>
      <c r="I116" s="178"/>
      <c r="J116" s="178"/>
    </row>
    <row r="117" spans="5:10">
      <c r="E117" s="178" t="s">
        <v>66</v>
      </c>
      <c r="F117" s="186">
        <v>17</v>
      </c>
      <c r="G117" s="178" t="e">
        <v>#VALUE!</v>
      </c>
      <c r="H117" s="182">
        <v>1</v>
      </c>
      <c r="I117" s="178"/>
      <c r="J117" s="178"/>
    </row>
    <row r="118" spans="5:10">
      <c r="E118" s="178"/>
      <c r="F118" s="183"/>
      <c r="G118" s="183"/>
      <c r="H118" s="182">
        <v>0</v>
      </c>
      <c r="I118" s="178"/>
      <c r="J118" s="178"/>
    </row>
    <row r="119" spans="5:10">
      <c r="E119" s="178"/>
      <c r="F119" s="184"/>
      <c r="G119" s="184"/>
      <c r="H119" s="182">
        <v>0</v>
      </c>
      <c r="I119" s="178"/>
      <c r="J119" s="178"/>
    </row>
    <row r="120" spans="5:10">
      <c r="E120" s="181"/>
      <c r="F120" s="180"/>
      <c r="G120" s="180"/>
      <c r="H120" s="180"/>
      <c r="I120" s="178"/>
      <c r="J120" s="178"/>
    </row>
    <row r="121" spans="5:10">
      <c r="E121" s="179" t="s">
        <v>199</v>
      </c>
      <c r="F121" s="179"/>
      <c r="G121" s="179"/>
      <c r="H121" s="179"/>
      <c r="I121" s="178"/>
      <c r="J121" s="178"/>
    </row>
    <row r="122" spans="5:10">
      <c r="E122" s="178"/>
      <c r="F122" s="178"/>
      <c r="G122" s="187" t="s">
        <v>106</v>
      </c>
      <c r="H122" s="178"/>
      <c r="I122" s="178"/>
      <c r="J122" s="178"/>
    </row>
  </sheetData>
  <mergeCells count="4">
    <mergeCell ref="K2:N2"/>
    <mergeCell ref="P2:X2"/>
    <mergeCell ref="Y2:AG2"/>
    <mergeCell ref="AH2:AP2"/>
  </mergeCells>
  <pageMargins left="0.7" right="0.7" top="0.75" bottom="0.75" header="0.3" footer="0.3"/>
  <ignoredErrors>
    <ignoredError sqref="P21:X34 P10:X19 P4:X8" formulaRange="1"/>
  </ignoredErrors>
  <drawing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mailing HPV G</vt:lpstr>
      <vt:lpstr>Hiệu xuất HPV 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2023-12-27T11:17:44Z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