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OneDrive\Dokumente\DataCraft\DataAnalyst_Aug.24\10_Statistik-Grundlagen\Tag_7_Konfidenzintervalle\Tutorium\"/>
    </mc:Choice>
  </mc:AlternateContent>
  <xr:revisionPtr revIDLastSave="0" documentId="13_ncr:1_{658F147C-417F-4B32-808D-43301F7906C8}" xr6:coauthVersionLast="47" xr6:coauthVersionMax="47" xr10:uidLastSave="{00000000-0000-0000-0000-000000000000}"/>
  <bookViews>
    <workbookView xWindow="-109" yWindow="-109" windowWidth="26301" windowHeight="15800" xr2:uid="{080FD42E-0311-40E0-80D2-C56CB2BFB88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74" i="1" l="1"/>
  <c r="L74" i="1" s="1"/>
  <c r="I75" i="1"/>
  <c r="N74" i="1" s="1"/>
  <c r="I69" i="1"/>
  <c r="N68" i="1" s="1"/>
  <c r="I68" i="1"/>
  <c r="L68" i="1" s="1"/>
  <c r="I64" i="1"/>
  <c r="N63" i="1" s="1"/>
  <c r="I63" i="1"/>
  <c r="I4" i="1"/>
  <c r="F54" i="1"/>
  <c r="F52" i="1"/>
  <c r="F48" i="1"/>
  <c r="L63" i="1" l="1"/>
  <c r="F46" i="1"/>
  <c r="F55" i="1"/>
  <c r="I51" i="1" s="1"/>
  <c r="L51" i="1" s="1"/>
  <c r="F49" i="1"/>
  <c r="Q39" i="1"/>
  <c r="T35" i="1" s="1"/>
  <c r="W35" i="1" s="1"/>
  <c r="Q33" i="1"/>
  <c r="T30" i="1" s="1"/>
  <c r="Y29" i="1" s="1"/>
  <c r="F39" i="1"/>
  <c r="I35" i="1" s="1"/>
  <c r="L35" i="1" s="1"/>
  <c r="F33" i="1"/>
  <c r="I30" i="1" s="1"/>
  <c r="N29" i="1" s="1"/>
  <c r="F21" i="1"/>
  <c r="I18" i="1" s="1"/>
  <c r="N17" i="1" s="1"/>
  <c r="I46" i="1" l="1"/>
  <c r="N45" i="1" s="1"/>
  <c r="I17" i="1"/>
  <c r="L17" i="1" s="1"/>
  <c r="I52" i="1"/>
  <c r="N51" i="1" s="1"/>
  <c r="I45" i="1"/>
  <c r="L45" i="1" s="1"/>
  <c r="T36" i="1"/>
  <c r="Y35" i="1" s="1"/>
  <c r="T29" i="1"/>
  <c r="W29" i="1" s="1"/>
  <c r="I36" i="1"/>
  <c r="N35" i="1" s="1"/>
  <c r="I29" i="1"/>
  <c r="L29" i="1" s="1"/>
  <c r="I5" i="1"/>
  <c r="N4" i="1" s="1"/>
  <c r="L4" i="1"/>
</calcChain>
</file>

<file path=xl/sharedStrings.xml><?xml version="1.0" encoding="utf-8"?>
<sst xmlns="http://schemas.openxmlformats.org/spreadsheetml/2006/main" count="194" uniqueCount="98">
  <si>
    <t xml:space="preserve">Tagesaufgaben Konfidenzintervalle </t>
  </si>
  <si>
    <t xml:space="preserve">Aufgabe 1: </t>
  </si>
  <si>
    <t xml:space="preserve">In einer Umfrage unter 100 Personen sagen 52 Personen, dass sie für Eric als </t>
  </si>
  <si>
    <t xml:space="preserve">Weltpräsident stimmen werden. </t>
  </si>
  <si>
    <t xml:space="preserve">1. Bestimme ein Konfidenzintervall mit einem Konfidenzniveau von 95 % des </t>
  </si>
  <si>
    <t xml:space="preserve">Personenanteil, der in der Grundgesamtheit für Eric stimmen wird. </t>
  </si>
  <si>
    <t xml:space="preserve">2. Unter der Annahme, dass die Häufigkeit der Eric-Wähler gleich bleibt: Welche Größe </t>
  </si>
  <si>
    <t xml:space="preserve">hätte die Stichprobe mindestens haben müssen, um mit dem Sieg von Eric abschließen </t>
  </si>
  <si>
    <t xml:space="preserve">zu können (sprich: mindestens 51%)? </t>
  </si>
  <si>
    <t xml:space="preserve">Aufgabe 2: </t>
  </si>
  <si>
    <t xml:space="preserve">Ein Unternehmen erhebt Daten zum monatlichen Umsatz und berechnet den Mittelwert </t>
  </si>
  <si>
    <t xml:space="preserve">auf 15000 €. Es geht davon aus, dass die Standardabweichung 1500 € beträgt. Der </t>
  </si>
  <si>
    <t xml:space="preserve">Manager möchte nun ein 95% Konfidenzintervall für den monatlichen Umsatz </t>
  </si>
  <si>
    <t xml:space="preserve">berechnen. </t>
  </si>
  <si>
    <t xml:space="preserve">Beziehe zu dieser Aufgabenstellung Bezug und führe die Berechnung unter </t>
  </si>
  <si>
    <t xml:space="preserve">selbstgewählten Annahmen aus! </t>
  </si>
  <si>
    <t xml:space="preserve">Aufgabe 3: </t>
  </si>
  <si>
    <t xml:space="preserve">Der Supermarkt Idla möchte sich gerne mit seinen Konkurrenten vergleichen und </t>
  </si>
  <si>
    <t xml:space="preserve">Butterkönig werden. Dafür hat sich Idla das ziel gesetzt, immer das Unternehmen zu </t>
  </si>
  <si>
    <t xml:space="preserve">sein, was am meisten Butter verkauft. Aus 150 verschiedenen Idlas in Deutschland hat </t>
  </si>
  <si>
    <t xml:space="preserve">sich die Unternehmensleitung die abgesetzten Stückmengen übergeben lassen. </t>
  </si>
  <si>
    <t>Hilf der Unternehmensleitung bei der Beantwortung: Ist Idla sicher Butterkönig?</t>
  </si>
  <si>
    <t>Folgende Daten liegen vor:</t>
  </si>
  <si>
    <t xml:space="preserve">Supermarkt Mittelwert Standardabweichung Stichprobengröße </t>
  </si>
  <si>
    <t xml:space="preserve">Idla                  500               20                                         150 </t>
  </si>
  <si>
    <t xml:space="preserve">Akede            200               20                                         100 </t>
  </si>
  <si>
    <t xml:space="preserve">Ldil                  470               15                                         1000 </t>
  </si>
  <si>
    <t xml:space="preserve">Ewer               300               200                                      500 </t>
  </si>
  <si>
    <t xml:space="preserve">Aufgabe 4: </t>
  </si>
  <si>
    <t xml:space="preserve">Folgende Daten in den Spalten 1 und 2 liegen vor, berechne daraus die passenden </t>
  </si>
  <si>
    <t>Konfidenzintervalle!</t>
  </si>
  <si>
    <t xml:space="preserve">Tumorgröße Medikamente regelmäßig eingenommen? </t>
  </si>
  <si>
    <t xml:space="preserve">Gib zusätzlich an, ob sich die beiden Gruppen (Medikamenteneinnahme Ja vs Nein) </t>
  </si>
  <si>
    <t xml:space="preserve">voneinander in der Tumorgröße in der Grundgesamtheit unterscheiden! </t>
  </si>
  <si>
    <t xml:space="preserve">500                  Ja </t>
  </si>
  <si>
    <t xml:space="preserve">300                  Ja </t>
  </si>
  <si>
    <t xml:space="preserve">700                  Nein </t>
  </si>
  <si>
    <t xml:space="preserve">600                  Nein </t>
  </si>
  <si>
    <t xml:space="preserve">0                       Ja </t>
  </si>
  <si>
    <t xml:space="preserve">150                  Ja </t>
  </si>
  <si>
    <t xml:space="preserve">500                  Nein </t>
  </si>
  <si>
    <t xml:space="preserve">Aufgabe 5: </t>
  </si>
  <si>
    <t xml:space="preserve">Berechne einen 95%-Konfidenzintervall für den Unterschied in den Anteilen der </t>
  </si>
  <si>
    <t xml:space="preserve">Zuschauer, die einen Kauf getätigt haben, zwischen den beiden Kampagnen. Lässt sich </t>
  </si>
  <si>
    <t xml:space="preserve">eine der beiden Kampagnen als die bessere identifizieren? </t>
  </si>
  <si>
    <t xml:space="preserve">Aufgabe 6: </t>
  </si>
  <si>
    <t xml:space="preserve">Ein politischer Umfrageforscher möchte den Anteil der Wähler, die für eine bestimmte </t>
  </si>
  <si>
    <t>1.1)</t>
  </si>
  <si>
    <t>n =</t>
  </si>
  <si>
    <t>p =</t>
  </si>
  <si>
    <t xml:space="preserve">z = </t>
  </si>
  <si>
    <t>untergrenze =</t>
  </si>
  <si>
    <t>obergrenze =</t>
  </si>
  <si>
    <t>p-z*WURZEL((p*(1-p))/n)</t>
  </si>
  <si>
    <t>Konfidenzintervall [</t>
  </si>
  <si>
    <t xml:space="preserve">    ]</t>
  </si>
  <si>
    <t xml:space="preserve"> ; </t>
  </si>
  <si>
    <t>2)</t>
  </si>
  <si>
    <t>x̄ =</t>
  </si>
  <si>
    <t>s =</t>
  </si>
  <si>
    <t>1.2)</t>
  </si>
  <si>
    <t>...Ich bin mir nicht ganz sicher aber, ich glaube wir hatten Stichprobengrößen errechnen</t>
  </si>
  <si>
    <t xml:space="preserve"> noch nicht. Da ich in meinen Aufzeichnungen dazu nichts gefunden habe.</t>
  </si>
  <si>
    <t>korrigiert mich bitten wenn ich falsch liege!!!</t>
  </si>
  <si>
    <t>Ich hab dann etwas mit meiner Lösung von 1.1) rumgespielt und schrittweise (n) erhöht.</t>
  </si>
  <si>
    <t>Bei : n = 9600 war das Konfidenzintervall [0,51; 0,53]</t>
  </si>
  <si>
    <t>Antwort 2.2) also: Stichprobengröße müsste ca. = 9600 betragen</t>
  </si>
  <si>
    <t>n = selbstgewählte Annahme</t>
  </si>
  <si>
    <t>std error =</t>
  </si>
  <si>
    <t>Idla</t>
  </si>
  <si>
    <t>Lidl</t>
  </si>
  <si>
    <t>Akede</t>
  </si>
  <si>
    <t>Ewer</t>
  </si>
  <si>
    <t>Konfidenzniveau 95% (DefaultValue) -&gt; z = 1,96</t>
  </si>
  <si>
    <t>3)</t>
  </si>
  <si>
    <t>4)</t>
  </si>
  <si>
    <t>Medis = JA</t>
  </si>
  <si>
    <t>Medis = NEIN</t>
  </si>
  <si>
    <t>Tumorgröße</t>
  </si>
  <si>
    <t xml:space="preserve">Aus diesen wenigen Daten (n=4 bzw. n=3) und ihrer hohen Streuung kann "KEINE" </t>
  </si>
  <si>
    <t>signifikante Differenz zwischen den Gruppen „Ja“ und „Nein“ abgeleitet werden.</t>
  </si>
  <si>
    <t>5)</t>
  </si>
  <si>
    <t xml:space="preserve">In einer Studie zum Vergleich der Wirksamkeit von zwei Werbekampagnen stellst du  </t>
  </si>
  <si>
    <t xml:space="preserve">240 einen Kauf getätigt haben. </t>
  </si>
  <si>
    <t>fest, dass von 500 Zuschauern, die Kampagne A ausgesetzt waren, 200 einen Kauf</t>
  </si>
  <si>
    <t xml:space="preserve">getätigt haben, während von 600 Zuschauern, die Kampagne B ausgesetzt waren,  </t>
  </si>
  <si>
    <t>Studie A</t>
  </si>
  <si>
    <t>Studie B</t>
  </si>
  <si>
    <t>sales =</t>
  </si>
  <si>
    <t xml:space="preserve">                                 </t>
  </si>
  <si>
    <t>=</t>
  </si>
  <si>
    <t xml:space="preserve">Politik sind, schätzen. Er befragt 40.000 zufällig ausgewählte Wähler und stellt fest, </t>
  </si>
  <si>
    <t xml:space="preserve">dass 26.000 für die Politik sind. </t>
  </si>
  <si>
    <t>Berechne ein 99%-Konfidenzintervall für den wahren Anteil der Wähler, die für die</t>
  </si>
  <si>
    <t xml:space="preserve">Politik sind. Diskutiere die Auswirkungen einer so großen Stichprobengröße auf die  </t>
  </si>
  <si>
    <t>Breite und Genauigkeit des Konfidenzintervalls.</t>
  </si>
  <si>
    <t>Anteil (n) =</t>
  </si>
  <si>
    <t>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</si>
</sst>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b/>
      <sz val="26"/>
      <color theme="0"/>
      <name val="Aptos Narrow"/>
      <family val="2"/>
      <scheme val="minor"/>
    </font>
    <font>
      <b/>
      <i/>
      <sz val="11"/>
      <color theme="0"/>
      <name val="Aptos Narrow"/>
      <family val="2"/>
      <scheme val="minor"/>
    </font>
    <font>
      <b/>
      <i/>
      <sz val="20"/>
      <color theme="0"/>
      <name val="Aptos Narrow"/>
      <family val="2"/>
      <scheme val="minor"/>
    </font>
    <font>
      <b/>
      <i/>
      <u/>
      <sz val="11"/>
      <color theme="0"/>
      <name val="Aptos Narrow"/>
      <family val="2"/>
      <scheme val="minor"/>
    </font>
    <font>
      <b/>
      <i/>
      <sz val="24"/>
      <color theme="0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00206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89999084444715716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2" borderId="2" applyNumberFormat="0" applyAlignment="0" applyProtection="0"/>
  </cellStyleXfs>
  <cellXfs count="41">
    <xf numFmtId="0" fontId="0" fillId="0" borderId="0" xfId="0"/>
    <xf numFmtId="0" fontId="3" fillId="3" borderId="0" xfId="0" applyFont="1" applyFill="1"/>
    <xf numFmtId="0" fontId="7" fillId="4" borderId="2" xfId="2" applyFont="1" applyFill="1"/>
    <xf numFmtId="0" fontId="8" fillId="4" borderId="1" xfId="1" applyFont="1" applyFill="1"/>
    <xf numFmtId="0" fontId="0" fillId="3" borderId="0" xfId="0" applyFill="1"/>
    <xf numFmtId="0" fontId="6" fillId="3" borderId="0" xfId="0" applyFont="1" applyFill="1"/>
    <xf numFmtId="0" fontId="9" fillId="3" borderId="0" xfId="0" applyFont="1" applyFill="1"/>
    <xf numFmtId="0" fontId="10" fillId="3" borderId="0" xfId="0" applyFont="1" applyFill="1"/>
    <xf numFmtId="2" fontId="3" fillId="3" borderId="0" xfId="0" applyNumberFormat="1" applyFont="1" applyFill="1"/>
    <xf numFmtId="0" fontId="4" fillId="5" borderId="0" xfId="0" applyFont="1" applyFill="1"/>
    <xf numFmtId="2" fontId="4" fillId="5" borderId="0" xfId="0" applyNumberFormat="1" applyFont="1" applyFill="1"/>
    <xf numFmtId="0" fontId="11" fillId="3" borderId="0" xfId="0" applyFont="1" applyFill="1"/>
    <xf numFmtId="0" fontId="9" fillId="6" borderId="0" xfId="0" applyFont="1" applyFill="1"/>
    <xf numFmtId="0" fontId="0" fillId="6" borderId="0" xfId="0" applyFill="1"/>
    <xf numFmtId="0" fontId="11" fillId="7" borderId="0" xfId="0" applyFont="1" applyFill="1"/>
    <xf numFmtId="0" fontId="9" fillId="7" borderId="0" xfId="0" applyFont="1" applyFill="1"/>
    <xf numFmtId="0" fontId="0" fillId="7" borderId="0" xfId="0" applyFill="1"/>
    <xf numFmtId="0" fontId="3" fillId="7" borderId="0" xfId="0" applyFont="1" applyFill="1"/>
    <xf numFmtId="2" fontId="3" fillId="7" borderId="0" xfId="0" applyNumberFormat="1" applyFont="1" applyFill="1"/>
    <xf numFmtId="0" fontId="11" fillId="8" borderId="0" xfId="0" applyFont="1" applyFill="1"/>
    <xf numFmtId="0" fontId="9" fillId="8" borderId="0" xfId="0" applyFont="1" applyFill="1"/>
    <xf numFmtId="0" fontId="0" fillId="8" borderId="0" xfId="0" applyFill="1"/>
    <xf numFmtId="0" fontId="3" fillId="8" borderId="0" xfId="0" applyFont="1" applyFill="1"/>
    <xf numFmtId="2" fontId="3" fillId="8" borderId="0" xfId="0" applyNumberFormat="1" applyFont="1" applyFill="1"/>
    <xf numFmtId="0" fontId="11" fillId="9" borderId="0" xfId="0" applyFont="1" applyFill="1"/>
    <xf numFmtId="0" fontId="9" fillId="9" borderId="0" xfId="0" applyFont="1" applyFill="1"/>
    <xf numFmtId="0" fontId="0" fillId="9" borderId="0" xfId="0" applyFill="1"/>
    <xf numFmtId="0" fontId="3" fillId="9" borderId="0" xfId="0" applyFont="1" applyFill="1"/>
    <xf numFmtId="2" fontId="3" fillId="9" borderId="0" xfId="0" applyNumberFormat="1" applyFont="1" applyFill="1"/>
    <xf numFmtId="0" fontId="11" fillId="6" borderId="0" xfId="0" applyFont="1" applyFill="1"/>
    <xf numFmtId="0" fontId="3" fillId="6" borderId="0" xfId="0" applyFont="1" applyFill="1"/>
    <xf numFmtId="2" fontId="3" fillId="6" borderId="0" xfId="0" applyNumberFormat="1" applyFont="1" applyFill="1"/>
    <xf numFmtId="0" fontId="11" fillId="10" borderId="0" xfId="0" applyFont="1" applyFill="1"/>
    <xf numFmtId="0" fontId="9" fillId="10" borderId="0" xfId="0" applyFont="1" applyFill="1"/>
    <xf numFmtId="0" fontId="0" fillId="10" borderId="0" xfId="0" applyFill="1"/>
    <xf numFmtId="0" fontId="3" fillId="10" borderId="0" xfId="0" applyFont="1" applyFill="1"/>
    <xf numFmtId="2" fontId="3" fillId="10" borderId="0" xfId="0" applyNumberFormat="1" applyFont="1" applyFill="1"/>
    <xf numFmtId="0" fontId="12" fillId="3" borderId="0" xfId="0" applyFont="1" applyFill="1"/>
    <xf numFmtId="9" fontId="4" fillId="5" borderId="0" xfId="0" applyNumberFormat="1" applyFont="1" applyFill="1"/>
    <xf numFmtId="0" fontId="0" fillId="11" borderId="0" xfId="0" applyFill="1"/>
    <xf numFmtId="0" fontId="9" fillId="11" borderId="0" xfId="0" applyFont="1" applyFill="1"/>
  </cellXfs>
  <cellStyles count="3">
    <cellStyle name="Ausgabe" xfId="2" builtinId="21"/>
    <cellStyle name="Standard" xfId="0" builtinId="0"/>
    <cellStyle name="Überschrift 1" xfId="1" builtinId="16"/>
  </cellStyles>
  <dxfs count="0"/>
  <tableStyles count="0" defaultTableStyle="TableStyleMedium2" defaultPivotStyle="PivotStyleLight16"/>
  <colors>
    <mruColors>
      <color rgb="FF02A8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43131</xdr:colOff>
      <xdr:row>0</xdr:row>
      <xdr:rowOff>17254</xdr:rowOff>
    </xdr:from>
    <xdr:to>
      <xdr:col>8</xdr:col>
      <xdr:colOff>707366</xdr:colOff>
      <xdr:row>0</xdr:row>
      <xdr:rowOff>410486</xdr:rowOff>
    </xdr:to>
    <xdr:pic>
      <xdr:nvPicPr>
        <xdr:cNvPr id="2" name="Inhaltsplatzhalter 4" descr="Ein Bild, das Text enthält.&#10;&#10;Automatisch generierte Beschreibung">
          <a:extLst>
            <a:ext uri="{FF2B5EF4-FFF2-40B4-BE49-F238E27FC236}">
              <a16:creationId xmlns:a16="http://schemas.microsoft.com/office/drawing/2014/main" id="{8A56D5F4-2238-45AE-A0CA-B1014FF781FD}"/>
            </a:ext>
          </a:extLst>
        </xdr:cNvPr>
        <xdr:cNvPicPr>
          <a:picLocks noGrp="1"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58927" y="17254"/>
          <a:ext cx="3493699" cy="3932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83FB9-4563-4993-8B8D-9CE26BEB7DD4}">
  <dimension ref="A1:AA81"/>
  <sheetViews>
    <sheetView tabSelected="1" zoomScaleNormal="100" workbookViewId="0">
      <selection activeCell="F5" sqref="F5"/>
    </sheetView>
  </sheetViews>
  <sheetFormatPr baseColWidth="10" defaultRowHeight="14.3" x14ac:dyDescent="0.25"/>
  <cols>
    <col min="2" max="2" width="70.375" customWidth="1"/>
    <col min="3" max="3" width="3.125" customWidth="1"/>
    <col min="4" max="4" width="4" customWidth="1"/>
    <col min="5" max="5" width="11.625" customWidth="1"/>
    <col min="6" max="6" width="6.625" customWidth="1"/>
    <col min="7" max="7" width="3.625" customWidth="1"/>
    <col min="8" max="8" width="12" customWidth="1"/>
    <col min="9" max="9" width="10.5" customWidth="1"/>
    <col min="10" max="10" width="1.25" hidden="1" customWidth="1"/>
    <col min="11" max="11" width="16" customWidth="1"/>
    <col min="12" max="12" width="8.375" customWidth="1"/>
    <col min="13" max="13" width="2" customWidth="1"/>
    <col min="14" max="14" width="8.75" customWidth="1"/>
    <col min="15" max="15" width="3.25" customWidth="1"/>
    <col min="17" max="17" width="6.25" customWidth="1"/>
    <col min="18" max="18" width="1.125" customWidth="1"/>
    <col min="19" max="19" width="12.375" customWidth="1"/>
    <col min="21" max="21" width="1" customWidth="1"/>
    <col min="22" max="22" width="17.125" customWidth="1"/>
    <col min="23" max="23" width="8.5" customWidth="1"/>
    <col min="24" max="24" width="2.125" customWidth="1"/>
    <col min="25" max="25" width="8.5" customWidth="1"/>
    <col min="26" max="26" width="2.875" customWidth="1"/>
  </cols>
  <sheetData>
    <row r="1" spans="1:27" ht="34" thickBot="1" x14ac:dyDescent="0.6">
      <c r="A1" s="39"/>
      <c r="B1" s="3" t="s">
        <v>0</v>
      </c>
      <c r="C1" s="4"/>
      <c r="D1" s="4"/>
      <c r="E1" s="4"/>
      <c r="F1" s="4"/>
      <c r="G1" s="4"/>
      <c r="H1" s="7" t="s">
        <v>89</v>
      </c>
      <c r="I1" s="7"/>
      <c r="J1" s="4"/>
      <c r="K1" s="37" t="s">
        <v>53</v>
      </c>
      <c r="L1" s="4"/>
      <c r="M1" s="4"/>
      <c r="N1" s="4"/>
      <c r="O1" s="4"/>
      <c r="P1" s="4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</row>
    <row r="2" spans="1:27" ht="14.95" thickTop="1" x14ac:dyDescent="0.25">
      <c r="A2" s="39"/>
      <c r="B2" s="1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</row>
    <row r="3" spans="1:27" ht="19.05" x14ac:dyDescent="0.35">
      <c r="A3" s="39"/>
      <c r="B3" s="2" t="s">
        <v>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</row>
    <row r="4" spans="1:27" x14ac:dyDescent="0.25">
      <c r="A4" s="39"/>
      <c r="B4" s="1"/>
      <c r="C4" s="39"/>
      <c r="D4" s="11" t="s">
        <v>47</v>
      </c>
      <c r="E4" s="6" t="s">
        <v>48</v>
      </c>
      <c r="F4" s="9">
        <v>100</v>
      </c>
      <c r="G4" s="4"/>
      <c r="H4" s="6" t="s">
        <v>51</v>
      </c>
      <c r="I4" s="10">
        <f>F5-F6*SQRT((F5*(1-F5))/F4)</f>
        <v>0.42207843138511314</v>
      </c>
      <c r="J4" s="4"/>
      <c r="K4" s="1" t="s">
        <v>54</v>
      </c>
      <c r="L4" s="8">
        <f>I4</f>
        <v>0.42207843138511314</v>
      </c>
      <c r="M4" s="1" t="s">
        <v>56</v>
      </c>
      <c r="N4" s="8">
        <f>I5</f>
        <v>0.6179215686148869</v>
      </c>
      <c r="O4" s="1" t="s">
        <v>55</v>
      </c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</row>
    <row r="5" spans="1:27" x14ac:dyDescent="0.25">
      <c r="A5" s="39"/>
      <c r="B5" s="1" t="s">
        <v>2</v>
      </c>
      <c r="C5" s="39"/>
      <c r="D5" s="39"/>
      <c r="E5" s="6" t="s">
        <v>49</v>
      </c>
      <c r="F5" s="9">
        <v>0.52</v>
      </c>
      <c r="G5" s="4"/>
      <c r="H5" s="6" t="s">
        <v>52</v>
      </c>
      <c r="I5" s="10">
        <f>F5+F6*SQRT((F5*(1-F5))/F4)</f>
        <v>0.6179215686148869</v>
      </c>
      <c r="K5" s="4"/>
      <c r="L5" s="4"/>
      <c r="M5" s="4"/>
      <c r="N5" s="4"/>
      <c r="O5" s="4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</row>
    <row r="6" spans="1:27" x14ac:dyDescent="0.25">
      <c r="A6" s="39"/>
      <c r="B6" s="1" t="s">
        <v>3</v>
      </c>
      <c r="C6" s="39"/>
      <c r="D6" s="39"/>
      <c r="E6" s="6" t="s">
        <v>50</v>
      </c>
      <c r="F6" s="9">
        <v>1.96</v>
      </c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</row>
    <row r="7" spans="1:27" x14ac:dyDescent="0.25">
      <c r="A7" s="39"/>
      <c r="B7" s="4"/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</row>
    <row r="8" spans="1:27" x14ac:dyDescent="0.25">
      <c r="A8" s="39"/>
      <c r="B8" s="1" t="s">
        <v>4</v>
      </c>
      <c r="C8" s="39"/>
      <c r="D8" s="11" t="s">
        <v>60</v>
      </c>
      <c r="E8" s="6" t="s">
        <v>61</v>
      </c>
      <c r="F8" s="6"/>
      <c r="G8" s="6"/>
      <c r="H8" s="6"/>
      <c r="I8" s="6"/>
      <c r="J8" s="6"/>
      <c r="K8" s="6"/>
      <c r="L8" s="6"/>
      <c r="M8" s="6"/>
      <c r="N8" s="6"/>
      <c r="O8" s="40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</row>
    <row r="9" spans="1:27" x14ac:dyDescent="0.25">
      <c r="A9" s="39"/>
      <c r="B9" s="1" t="s">
        <v>5</v>
      </c>
      <c r="C9" s="39"/>
      <c r="D9" s="39"/>
      <c r="E9" s="6" t="s">
        <v>62</v>
      </c>
      <c r="F9" s="6"/>
      <c r="G9" s="6"/>
      <c r="H9" s="6"/>
      <c r="I9" s="6"/>
      <c r="J9" s="6"/>
      <c r="K9" s="6"/>
      <c r="L9" s="6"/>
      <c r="M9" s="6"/>
      <c r="N9" s="6"/>
      <c r="O9" s="40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</row>
    <row r="10" spans="1:27" x14ac:dyDescent="0.25">
      <c r="A10" s="39"/>
      <c r="B10" s="4"/>
      <c r="C10" s="39"/>
      <c r="D10" s="39"/>
      <c r="E10" s="6" t="s">
        <v>63</v>
      </c>
      <c r="F10" s="6"/>
      <c r="G10" s="6"/>
      <c r="H10" s="6"/>
      <c r="I10" s="6"/>
      <c r="J10" s="6"/>
      <c r="K10" s="6"/>
      <c r="L10" s="6"/>
      <c r="M10" s="6"/>
      <c r="N10" s="6"/>
      <c r="O10" s="40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</row>
    <row r="11" spans="1:27" x14ac:dyDescent="0.25">
      <c r="A11" s="39"/>
      <c r="B11" s="1" t="s">
        <v>6</v>
      </c>
      <c r="C11" s="39"/>
      <c r="D11" s="39"/>
      <c r="E11" s="6" t="s">
        <v>64</v>
      </c>
      <c r="F11" s="6"/>
      <c r="G11" s="6"/>
      <c r="H11" s="6"/>
      <c r="I11" s="6"/>
      <c r="J11" s="6"/>
      <c r="K11" s="6"/>
      <c r="L11" s="6"/>
      <c r="M11" s="6"/>
      <c r="N11" s="6"/>
      <c r="O11" s="40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</row>
    <row r="12" spans="1:27" x14ac:dyDescent="0.25">
      <c r="A12" s="39"/>
      <c r="B12" s="1" t="s">
        <v>7</v>
      </c>
      <c r="C12" s="39"/>
      <c r="D12" s="39"/>
      <c r="E12" s="6" t="s">
        <v>65</v>
      </c>
      <c r="F12" s="6"/>
      <c r="G12" s="6"/>
      <c r="H12" s="6"/>
      <c r="I12" s="6"/>
      <c r="J12" s="6"/>
      <c r="K12" s="6"/>
      <c r="L12" s="6"/>
      <c r="M12" s="6"/>
      <c r="N12" s="6"/>
      <c r="O12" s="40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</row>
    <row r="13" spans="1:27" x14ac:dyDescent="0.25">
      <c r="A13" s="39"/>
      <c r="B13" s="1" t="s">
        <v>8</v>
      </c>
      <c r="C13" s="39"/>
      <c r="D13" s="39"/>
      <c r="E13" s="6"/>
      <c r="F13" s="6"/>
      <c r="G13" s="6"/>
      <c r="H13" s="6"/>
      <c r="I13" s="6"/>
      <c r="J13" s="6"/>
      <c r="K13" s="6"/>
      <c r="L13" s="6"/>
      <c r="M13" s="6"/>
      <c r="N13" s="6"/>
      <c r="O13" s="40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</row>
    <row r="14" spans="1:27" x14ac:dyDescent="0.25">
      <c r="A14" s="39"/>
      <c r="B14" s="1"/>
      <c r="C14" s="39"/>
      <c r="D14" s="39"/>
      <c r="E14" s="6" t="s">
        <v>66</v>
      </c>
      <c r="F14" s="6"/>
      <c r="G14" s="6"/>
      <c r="H14" s="6"/>
      <c r="I14" s="6"/>
      <c r="J14" s="6"/>
      <c r="K14" s="6"/>
      <c r="L14" s="6"/>
      <c r="M14" s="6"/>
      <c r="N14" s="6"/>
      <c r="O14" s="40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</row>
    <row r="15" spans="1:27" x14ac:dyDescent="0.25">
      <c r="A15" s="39"/>
      <c r="B15" s="1"/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</row>
    <row r="16" spans="1:27" ht="19.05" x14ac:dyDescent="0.35">
      <c r="A16" s="39"/>
      <c r="B16" s="2" t="s">
        <v>9</v>
      </c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</row>
    <row r="17" spans="1:27" x14ac:dyDescent="0.25">
      <c r="A17" s="39"/>
      <c r="B17" s="1"/>
      <c r="C17" s="39"/>
      <c r="D17" s="6" t="s">
        <v>57</v>
      </c>
      <c r="E17" s="6" t="s">
        <v>48</v>
      </c>
      <c r="F17" s="9">
        <v>100</v>
      </c>
      <c r="G17" s="4"/>
      <c r="H17" s="6" t="s">
        <v>51</v>
      </c>
      <c r="I17" s="10">
        <f>F18-F19*F21</f>
        <v>14706</v>
      </c>
      <c r="J17" s="4"/>
      <c r="K17" s="1" t="s">
        <v>54</v>
      </c>
      <c r="L17" s="8">
        <f>I17</f>
        <v>14706</v>
      </c>
      <c r="M17" s="1" t="s">
        <v>56</v>
      </c>
      <c r="N17" s="8">
        <f>I18</f>
        <v>15294</v>
      </c>
      <c r="O17" s="1" t="s">
        <v>55</v>
      </c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</row>
    <row r="18" spans="1:27" x14ac:dyDescent="0.25">
      <c r="A18" s="39"/>
      <c r="B18" s="1" t="s">
        <v>10</v>
      </c>
      <c r="C18" s="39"/>
      <c r="D18" s="39"/>
      <c r="E18" s="6" t="s">
        <v>58</v>
      </c>
      <c r="F18" s="9">
        <v>15000</v>
      </c>
      <c r="G18" s="4"/>
      <c r="H18" s="6" t="s">
        <v>52</v>
      </c>
      <c r="I18" s="10">
        <f>F18+F19*F21</f>
        <v>15294</v>
      </c>
      <c r="K18" s="4"/>
      <c r="L18" s="4"/>
      <c r="M18" s="4"/>
      <c r="N18" s="4"/>
      <c r="O18" s="4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</row>
    <row r="19" spans="1:27" x14ac:dyDescent="0.25">
      <c r="A19" s="39"/>
      <c r="B19" s="1" t="s">
        <v>11</v>
      </c>
      <c r="C19" s="39"/>
      <c r="D19" s="39"/>
      <c r="E19" s="6" t="s">
        <v>50</v>
      </c>
      <c r="F19" s="9">
        <v>1.96</v>
      </c>
      <c r="G19" s="4"/>
      <c r="H19" s="4"/>
      <c r="I19" s="4"/>
      <c r="J19" s="4"/>
      <c r="K19" s="4"/>
      <c r="L19" s="4"/>
      <c r="M19" s="4"/>
      <c r="N19" s="4"/>
      <c r="O19" s="4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</row>
    <row r="20" spans="1:27" x14ac:dyDescent="0.25">
      <c r="A20" s="39"/>
      <c r="B20" s="1" t="s">
        <v>12</v>
      </c>
      <c r="C20" s="39"/>
      <c r="D20" s="39"/>
      <c r="E20" s="6" t="s">
        <v>59</v>
      </c>
      <c r="F20" s="9">
        <v>1500</v>
      </c>
      <c r="G20" s="4"/>
      <c r="H20" s="4"/>
      <c r="I20" s="4"/>
      <c r="J20" s="4"/>
      <c r="K20" s="4"/>
      <c r="L20" s="4"/>
      <c r="M20" s="4"/>
      <c r="N20" s="4"/>
      <c r="O20" s="4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</row>
    <row r="21" spans="1:27" x14ac:dyDescent="0.25">
      <c r="A21" s="39"/>
      <c r="B21" s="1" t="s">
        <v>13</v>
      </c>
      <c r="C21" s="39"/>
      <c r="D21" s="39"/>
      <c r="E21" s="6" t="s">
        <v>68</v>
      </c>
      <c r="F21" s="9">
        <f>F20/SQRT(F17)</f>
        <v>150</v>
      </c>
      <c r="G21" s="4"/>
      <c r="H21" s="4"/>
      <c r="I21" s="4"/>
      <c r="J21" s="4"/>
      <c r="K21" s="4"/>
      <c r="L21" s="4"/>
      <c r="M21" s="4"/>
      <c r="N21" s="4"/>
      <c r="O21" s="4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</row>
    <row r="22" spans="1:27" x14ac:dyDescent="0.25">
      <c r="A22" s="39"/>
      <c r="B22" s="1" t="s">
        <v>14</v>
      </c>
      <c r="C22" s="39"/>
      <c r="D22" s="39"/>
      <c r="E22" s="6" t="s">
        <v>67</v>
      </c>
      <c r="F22" s="5"/>
      <c r="G22" s="5"/>
      <c r="H22" s="5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</row>
    <row r="23" spans="1:27" x14ac:dyDescent="0.25">
      <c r="A23" s="39"/>
      <c r="B23" s="1" t="s">
        <v>15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</row>
    <row r="24" spans="1:27" x14ac:dyDescent="0.25">
      <c r="A24" s="39"/>
      <c r="B24" s="1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</row>
    <row r="25" spans="1:27" x14ac:dyDescent="0.25">
      <c r="A25" s="39"/>
      <c r="B25" s="1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</row>
    <row r="26" spans="1:27" ht="19.05" x14ac:dyDescent="0.35">
      <c r="A26" s="39"/>
      <c r="B26" s="2" t="s">
        <v>16</v>
      </c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</row>
    <row r="27" spans="1:27" x14ac:dyDescent="0.25">
      <c r="A27" s="39"/>
      <c r="B27" s="1"/>
      <c r="C27" s="39"/>
      <c r="D27" s="6" t="s">
        <v>74</v>
      </c>
      <c r="E27" s="6" t="s">
        <v>73</v>
      </c>
      <c r="F27" s="5"/>
      <c r="G27" s="5"/>
      <c r="H27" s="5"/>
      <c r="I27" s="4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</row>
    <row r="28" spans="1:27" x14ac:dyDescent="0.25">
      <c r="A28" s="39"/>
      <c r="B28" s="1" t="s">
        <v>17</v>
      </c>
      <c r="C28" s="39"/>
      <c r="D28" s="39"/>
      <c r="E28" s="29" t="s">
        <v>69</v>
      </c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9" t="s">
        <v>71</v>
      </c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39"/>
    </row>
    <row r="29" spans="1:27" x14ac:dyDescent="0.25">
      <c r="A29" s="39"/>
      <c r="B29" s="1" t="s">
        <v>18</v>
      </c>
      <c r="C29" s="39"/>
      <c r="D29" s="39"/>
      <c r="E29" s="12" t="s">
        <v>48</v>
      </c>
      <c r="F29" s="9">
        <v>150</v>
      </c>
      <c r="G29" s="13"/>
      <c r="H29" s="12" t="s">
        <v>51</v>
      </c>
      <c r="I29" s="10">
        <f>F30-F31*F33</f>
        <v>496.7993334027633</v>
      </c>
      <c r="J29" s="4"/>
      <c r="K29" s="30" t="s">
        <v>54</v>
      </c>
      <c r="L29" s="31">
        <f>I29</f>
        <v>496.7993334027633</v>
      </c>
      <c r="M29" s="30" t="s">
        <v>56</v>
      </c>
      <c r="N29" s="31">
        <f>I30</f>
        <v>503.2006665972367</v>
      </c>
      <c r="O29" s="30" t="s">
        <v>55</v>
      </c>
      <c r="P29" s="20" t="s">
        <v>48</v>
      </c>
      <c r="Q29" s="9">
        <v>100</v>
      </c>
      <c r="R29" s="21"/>
      <c r="S29" s="20" t="s">
        <v>51</v>
      </c>
      <c r="T29" s="10">
        <f>Q30-Q31*Q33</f>
        <v>196.08</v>
      </c>
      <c r="U29" s="21"/>
      <c r="V29" s="22" t="s">
        <v>54</v>
      </c>
      <c r="W29" s="23">
        <f>T29</f>
        <v>196.08</v>
      </c>
      <c r="X29" s="22" t="s">
        <v>56</v>
      </c>
      <c r="Y29" s="23">
        <f>T30</f>
        <v>203.92</v>
      </c>
      <c r="Z29" s="22" t="s">
        <v>55</v>
      </c>
      <c r="AA29" s="39"/>
    </row>
    <row r="30" spans="1:27" x14ac:dyDescent="0.25">
      <c r="A30" s="39"/>
      <c r="B30" s="1" t="s">
        <v>19</v>
      </c>
      <c r="C30" s="39"/>
      <c r="D30" s="39"/>
      <c r="E30" s="12" t="s">
        <v>58</v>
      </c>
      <c r="F30" s="9">
        <v>500</v>
      </c>
      <c r="G30" s="13"/>
      <c r="H30" s="12" t="s">
        <v>52</v>
      </c>
      <c r="I30" s="10">
        <f>F30+F31*F33</f>
        <v>503.2006665972367</v>
      </c>
      <c r="K30" s="13"/>
      <c r="L30" s="13"/>
      <c r="M30" s="13"/>
      <c r="N30" s="13"/>
      <c r="O30" s="13"/>
      <c r="P30" s="20" t="s">
        <v>58</v>
      </c>
      <c r="Q30" s="9">
        <v>200</v>
      </c>
      <c r="R30" s="21"/>
      <c r="S30" s="20" t="s">
        <v>52</v>
      </c>
      <c r="T30" s="10">
        <f>Q30+Q31*Q33</f>
        <v>203.92</v>
      </c>
      <c r="U30" s="21"/>
      <c r="V30" s="21"/>
      <c r="W30" s="21"/>
      <c r="X30" s="21"/>
      <c r="Y30" s="21"/>
      <c r="Z30" s="21"/>
      <c r="AA30" s="39"/>
    </row>
    <row r="31" spans="1:27" x14ac:dyDescent="0.25">
      <c r="A31" s="39"/>
      <c r="B31" s="1" t="s">
        <v>20</v>
      </c>
      <c r="C31" s="39"/>
      <c r="D31" s="39"/>
      <c r="E31" s="12" t="s">
        <v>50</v>
      </c>
      <c r="F31" s="9">
        <v>1.96</v>
      </c>
      <c r="G31" s="13"/>
      <c r="H31" s="13"/>
      <c r="I31" s="13"/>
      <c r="J31" s="13"/>
      <c r="K31" s="13"/>
      <c r="L31" s="13"/>
      <c r="M31" s="13"/>
      <c r="N31" s="13"/>
      <c r="O31" s="13"/>
      <c r="P31" s="20" t="s">
        <v>50</v>
      </c>
      <c r="Q31" s="9">
        <v>1.96</v>
      </c>
      <c r="R31" s="21"/>
      <c r="S31" s="21"/>
      <c r="T31" s="21"/>
      <c r="U31" s="21"/>
      <c r="V31" s="21"/>
      <c r="W31" s="21"/>
      <c r="X31" s="21"/>
      <c r="Y31" s="21"/>
      <c r="Z31" s="21"/>
      <c r="AA31" s="39"/>
    </row>
    <row r="32" spans="1:27" x14ac:dyDescent="0.25">
      <c r="A32" s="39"/>
      <c r="B32" s="1" t="s">
        <v>21</v>
      </c>
      <c r="C32" s="39"/>
      <c r="D32" s="39"/>
      <c r="E32" s="12" t="s">
        <v>59</v>
      </c>
      <c r="F32" s="9">
        <v>20</v>
      </c>
      <c r="G32" s="13"/>
      <c r="H32" s="13"/>
      <c r="I32" s="13"/>
      <c r="J32" s="13"/>
      <c r="K32" s="13"/>
      <c r="L32" s="13"/>
      <c r="M32" s="13"/>
      <c r="N32" s="13"/>
      <c r="O32" s="13"/>
      <c r="P32" s="20" t="s">
        <v>59</v>
      </c>
      <c r="Q32" s="9">
        <v>20</v>
      </c>
      <c r="R32" s="21"/>
      <c r="S32" s="21"/>
      <c r="T32" s="21"/>
      <c r="U32" s="21"/>
      <c r="V32" s="21"/>
      <c r="W32" s="21"/>
      <c r="X32" s="21"/>
      <c r="Y32" s="21"/>
      <c r="Z32" s="21"/>
      <c r="AA32" s="39"/>
    </row>
    <row r="33" spans="1:27" x14ac:dyDescent="0.25">
      <c r="A33" s="39"/>
      <c r="B33" s="1"/>
      <c r="C33" s="39"/>
      <c r="D33" s="39"/>
      <c r="E33" s="12" t="s">
        <v>68</v>
      </c>
      <c r="F33" s="9">
        <f>F32/SQRT(F29)</f>
        <v>1.6329931618554521</v>
      </c>
      <c r="G33" s="13"/>
      <c r="H33" s="13"/>
      <c r="I33" s="13"/>
      <c r="J33" s="13"/>
      <c r="K33" s="13"/>
      <c r="L33" s="13"/>
      <c r="M33" s="13"/>
      <c r="N33" s="13"/>
      <c r="O33" s="13"/>
      <c r="P33" s="20" t="s">
        <v>68</v>
      </c>
      <c r="Q33" s="9">
        <f>Q32/SQRT(Q29)</f>
        <v>2</v>
      </c>
      <c r="R33" s="21"/>
      <c r="S33" s="21"/>
      <c r="T33" s="21"/>
      <c r="U33" s="21"/>
      <c r="V33" s="21"/>
      <c r="W33" s="21"/>
      <c r="X33" s="21"/>
      <c r="Y33" s="21"/>
      <c r="Z33" s="21"/>
      <c r="AA33" s="39"/>
    </row>
    <row r="34" spans="1:27" x14ac:dyDescent="0.25">
      <c r="A34" s="39"/>
      <c r="B34" s="1" t="s">
        <v>22</v>
      </c>
      <c r="C34" s="39"/>
      <c r="D34" s="39"/>
      <c r="E34" s="14" t="s">
        <v>70</v>
      </c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32" t="s">
        <v>72</v>
      </c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9"/>
    </row>
    <row r="35" spans="1:27" x14ac:dyDescent="0.25">
      <c r="A35" s="39"/>
      <c r="B35" s="1" t="s">
        <v>23</v>
      </c>
      <c r="C35" s="39"/>
      <c r="D35" s="39"/>
      <c r="E35" s="15" t="s">
        <v>48</v>
      </c>
      <c r="F35" s="9">
        <v>1000</v>
      </c>
      <c r="G35" s="16"/>
      <c r="H35" s="15" t="s">
        <v>51</v>
      </c>
      <c r="I35" s="10">
        <f>F36-F37*F39</f>
        <v>469.0702903679105</v>
      </c>
      <c r="J35" s="16"/>
      <c r="K35" s="17" t="s">
        <v>54</v>
      </c>
      <c r="L35" s="18">
        <f>I35</f>
        <v>469.0702903679105</v>
      </c>
      <c r="M35" s="17" t="s">
        <v>56</v>
      </c>
      <c r="N35" s="18">
        <f>I36</f>
        <v>470.9297096320895</v>
      </c>
      <c r="O35" s="17" t="s">
        <v>55</v>
      </c>
      <c r="P35" s="33" t="s">
        <v>48</v>
      </c>
      <c r="Q35" s="9">
        <v>500</v>
      </c>
      <c r="R35" s="34"/>
      <c r="S35" s="33" t="s">
        <v>51</v>
      </c>
      <c r="T35" s="10">
        <f>Q36-Q37*Q39</f>
        <v>282.46922705640168</v>
      </c>
      <c r="U35" s="34"/>
      <c r="V35" s="35" t="s">
        <v>54</v>
      </c>
      <c r="W35" s="36">
        <f>T35</f>
        <v>282.46922705640168</v>
      </c>
      <c r="X35" s="35" t="s">
        <v>56</v>
      </c>
      <c r="Y35" s="36">
        <f>T36</f>
        <v>317.53077294359832</v>
      </c>
      <c r="Z35" s="35" t="s">
        <v>55</v>
      </c>
      <c r="AA35" s="39"/>
    </row>
    <row r="36" spans="1:27" x14ac:dyDescent="0.25">
      <c r="A36" s="39"/>
      <c r="B36" s="1" t="s">
        <v>24</v>
      </c>
      <c r="C36" s="39"/>
      <c r="D36" s="39"/>
      <c r="E36" s="15" t="s">
        <v>58</v>
      </c>
      <c r="F36" s="9">
        <v>470</v>
      </c>
      <c r="G36" s="16"/>
      <c r="H36" s="15" t="s">
        <v>52</v>
      </c>
      <c r="I36" s="10">
        <f>F36+F37*F39</f>
        <v>470.9297096320895</v>
      </c>
      <c r="K36" s="16"/>
      <c r="L36" s="16"/>
      <c r="M36" s="16"/>
      <c r="N36" s="16"/>
      <c r="O36" s="16"/>
      <c r="P36" s="33" t="s">
        <v>58</v>
      </c>
      <c r="Q36" s="9">
        <v>300</v>
      </c>
      <c r="R36" s="34"/>
      <c r="S36" s="33" t="s">
        <v>52</v>
      </c>
      <c r="T36" s="10">
        <f>Q36+Q37*Q39</f>
        <v>317.53077294359832</v>
      </c>
      <c r="U36" s="34"/>
      <c r="V36" s="34"/>
      <c r="W36" s="34"/>
      <c r="X36" s="34"/>
      <c r="Y36" s="34"/>
      <c r="Z36" s="34"/>
      <c r="AA36" s="39"/>
    </row>
    <row r="37" spans="1:27" x14ac:dyDescent="0.25">
      <c r="A37" s="39"/>
      <c r="B37" s="1" t="s">
        <v>26</v>
      </c>
      <c r="C37" s="39"/>
      <c r="D37" s="39"/>
      <c r="E37" s="15" t="s">
        <v>50</v>
      </c>
      <c r="F37" s="9">
        <v>1.96</v>
      </c>
      <c r="G37" s="16"/>
      <c r="H37" s="16"/>
      <c r="I37" s="16"/>
      <c r="J37" s="16"/>
      <c r="K37" s="16"/>
      <c r="L37" s="16"/>
      <c r="M37" s="16"/>
      <c r="N37" s="16"/>
      <c r="O37" s="16"/>
      <c r="P37" s="33" t="s">
        <v>50</v>
      </c>
      <c r="Q37" s="9">
        <v>1.96</v>
      </c>
      <c r="R37" s="34"/>
      <c r="S37" s="34"/>
      <c r="T37" s="34"/>
      <c r="U37" s="34"/>
      <c r="V37" s="34"/>
      <c r="W37" s="34"/>
      <c r="X37" s="34"/>
      <c r="Y37" s="34"/>
      <c r="Z37" s="34"/>
      <c r="AA37" s="39"/>
    </row>
    <row r="38" spans="1:27" x14ac:dyDescent="0.25">
      <c r="A38" s="39"/>
      <c r="B38" s="1" t="s">
        <v>25</v>
      </c>
      <c r="C38" s="39"/>
      <c r="D38" s="39"/>
      <c r="E38" s="15" t="s">
        <v>59</v>
      </c>
      <c r="F38" s="9">
        <v>15</v>
      </c>
      <c r="G38" s="16"/>
      <c r="H38" s="16"/>
      <c r="I38" s="16"/>
      <c r="J38" s="16"/>
      <c r="K38" s="16"/>
      <c r="L38" s="16"/>
      <c r="M38" s="16"/>
      <c r="N38" s="16"/>
      <c r="O38" s="16"/>
      <c r="P38" s="33" t="s">
        <v>59</v>
      </c>
      <c r="Q38" s="9">
        <v>200</v>
      </c>
      <c r="R38" s="34"/>
      <c r="S38" s="34"/>
      <c r="T38" s="34"/>
      <c r="U38" s="34"/>
      <c r="V38" s="34"/>
      <c r="W38" s="34"/>
      <c r="X38" s="34"/>
      <c r="Y38" s="34"/>
      <c r="Z38" s="34"/>
      <c r="AA38" s="39"/>
    </row>
    <row r="39" spans="1:27" x14ac:dyDescent="0.25">
      <c r="A39" s="39"/>
      <c r="B39" s="1" t="s">
        <v>27</v>
      </c>
      <c r="C39" s="39"/>
      <c r="D39" s="39"/>
      <c r="E39" s="15" t="s">
        <v>68</v>
      </c>
      <c r="F39" s="9">
        <f>F38/SQRT(F35)</f>
        <v>0.47434164902525688</v>
      </c>
      <c r="G39" s="16"/>
      <c r="H39" s="16"/>
      <c r="I39" s="16"/>
      <c r="J39" s="16"/>
      <c r="K39" s="16"/>
      <c r="L39" s="16"/>
      <c r="M39" s="16"/>
      <c r="N39" s="16"/>
      <c r="O39" s="16"/>
      <c r="P39" s="33" t="s">
        <v>68</v>
      </c>
      <c r="Q39" s="9">
        <f>Q38/SQRT(Q35)</f>
        <v>8.9442719099991592</v>
      </c>
      <c r="R39" s="34"/>
      <c r="S39" s="34"/>
      <c r="T39" s="34"/>
      <c r="U39" s="34"/>
      <c r="V39" s="34"/>
      <c r="W39" s="34"/>
      <c r="X39" s="34"/>
      <c r="Y39" s="34"/>
      <c r="Z39" s="34"/>
      <c r="AA39" s="39"/>
    </row>
    <row r="40" spans="1:27" x14ac:dyDescent="0.25">
      <c r="A40" s="39"/>
      <c r="B40" s="1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</row>
    <row r="41" spans="1:27" x14ac:dyDescent="0.25">
      <c r="A41" s="39"/>
      <c r="B41" s="1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</row>
    <row r="42" spans="1:27" ht="19.05" x14ac:dyDescent="0.35">
      <c r="A42" s="39"/>
      <c r="B42" s="2" t="s">
        <v>28</v>
      </c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</row>
    <row r="43" spans="1:27" x14ac:dyDescent="0.25">
      <c r="A43" s="39"/>
      <c r="B43" s="1"/>
      <c r="C43" s="39"/>
      <c r="D43" s="6" t="s">
        <v>75</v>
      </c>
      <c r="E43" s="6" t="s">
        <v>73</v>
      </c>
      <c r="F43" s="5"/>
      <c r="G43" s="5"/>
      <c r="H43" s="5"/>
      <c r="I43" s="4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</row>
    <row r="44" spans="1:27" x14ac:dyDescent="0.25">
      <c r="A44" s="39"/>
      <c r="B44" s="1" t="s">
        <v>29</v>
      </c>
      <c r="C44" s="39"/>
      <c r="D44" s="39"/>
      <c r="E44" s="29" t="s">
        <v>76</v>
      </c>
      <c r="F44" s="12" t="s">
        <v>78</v>
      </c>
      <c r="G44" s="12"/>
      <c r="H44" s="12">
        <v>500</v>
      </c>
      <c r="I44" s="12">
        <v>300</v>
      </c>
      <c r="J44" s="12"/>
      <c r="K44" s="12">
        <v>0</v>
      </c>
      <c r="L44" s="12">
        <v>150</v>
      </c>
      <c r="M44" s="12"/>
      <c r="N44" s="12"/>
      <c r="O44" s="12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</row>
    <row r="45" spans="1:27" x14ac:dyDescent="0.25">
      <c r="A45" s="39"/>
      <c r="B45" s="1" t="s">
        <v>30</v>
      </c>
      <c r="C45" s="39"/>
      <c r="D45" s="39"/>
      <c r="E45" s="12" t="s">
        <v>48</v>
      </c>
      <c r="F45" s="9">
        <v>4</v>
      </c>
      <c r="G45" s="13"/>
      <c r="H45" s="12" t="s">
        <v>51</v>
      </c>
      <c r="I45" s="10">
        <f>F46-F47*F49</f>
        <v>28.171908239720494</v>
      </c>
      <c r="J45" s="13"/>
      <c r="K45" s="30" t="s">
        <v>54</v>
      </c>
      <c r="L45" s="31">
        <f>I45</f>
        <v>28.171908239720494</v>
      </c>
      <c r="M45" s="30" t="s">
        <v>56</v>
      </c>
      <c r="N45" s="31">
        <f>I46</f>
        <v>446.82809176027951</v>
      </c>
      <c r="O45" s="30" t="s">
        <v>55</v>
      </c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</row>
    <row r="46" spans="1:27" x14ac:dyDescent="0.25">
      <c r="A46" s="39"/>
      <c r="B46" s="1"/>
      <c r="C46" s="39"/>
      <c r="D46" s="39"/>
      <c r="E46" s="12" t="s">
        <v>58</v>
      </c>
      <c r="F46" s="9">
        <f>950/4</f>
        <v>237.5</v>
      </c>
      <c r="G46" s="13"/>
      <c r="H46" s="12" t="s">
        <v>52</v>
      </c>
      <c r="I46" s="10">
        <f>F46+F47*F49</f>
        <v>446.82809176027951</v>
      </c>
      <c r="J46" s="13"/>
      <c r="K46" s="13"/>
      <c r="L46" s="13"/>
      <c r="M46" s="13"/>
      <c r="N46" s="13"/>
      <c r="O46" s="13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39"/>
    </row>
    <row r="47" spans="1:27" x14ac:dyDescent="0.25">
      <c r="A47" s="39"/>
      <c r="B47" s="1" t="s">
        <v>31</v>
      </c>
      <c r="C47" s="39"/>
      <c r="D47" s="39"/>
      <c r="E47" s="12" t="s">
        <v>50</v>
      </c>
      <c r="F47" s="9">
        <v>1.96</v>
      </c>
      <c r="G47" s="13"/>
      <c r="H47" s="13"/>
      <c r="I47" s="13"/>
      <c r="J47" s="13"/>
      <c r="K47" s="13"/>
      <c r="L47" s="13"/>
      <c r="M47" s="13"/>
      <c r="N47" s="13"/>
      <c r="O47" s="13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  <c r="AA47" s="39"/>
    </row>
    <row r="48" spans="1:27" x14ac:dyDescent="0.25">
      <c r="A48" s="39"/>
      <c r="B48" s="1" t="s">
        <v>34</v>
      </c>
      <c r="C48" s="39"/>
      <c r="D48" s="39"/>
      <c r="E48" s="12" t="s">
        <v>59</v>
      </c>
      <c r="F48" s="9">
        <f>_xlfn.STDEV.S(H44:L44)</f>
        <v>213.60009363293827</v>
      </c>
      <c r="G48" s="13"/>
      <c r="H48" s="13"/>
      <c r="I48" s="13"/>
      <c r="J48" s="13"/>
      <c r="K48" s="13"/>
      <c r="L48" s="13"/>
      <c r="M48" s="13"/>
      <c r="N48" s="13"/>
      <c r="O48" s="13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</row>
    <row r="49" spans="1:27" x14ac:dyDescent="0.25">
      <c r="A49" s="39"/>
      <c r="B49" s="1" t="s">
        <v>35</v>
      </c>
      <c r="C49" s="39"/>
      <c r="D49" s="39"/>
      <c r="E49" s="12" t="s">
        <v>68</v>
      </c>
      <c r="F49" s="9">
        <f>F48/SQRT(F45)</f>
        <v>106.80004681646913</v>
      </c>
      <c r="G49" s="13"/>
      <c r="H49" s="13"/>
      <c r="I49" s="13"/>
      <c r="J49" s="13"/>
      <c r="K49" s="13"/>
      <c r="L49" s="13"/>
      <c r="M49" s="13"/>
      <c r="N49" s="13"/>
      <c r="O49" s="13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</row>
    <row r="50" spans="1:27" x14ac:dyDescent="0.25">
      <c r="A50" s="39"/>
      <c r="B50" s="1" t="s">
        <v>36</v>
      </c>
      <c r="C50" s="39"/>
      <c r="D50" s="39"/>
      <c r="E50" s="24" t="s">
        <v>77</v>
      </c>
      <c r="F50" s="25" t="s">
        <v>78</v>
      </c>
      <c r="G50" s="25"/>
      <c r="H50" s="25">
        <v>700</v>
      </c>
      <c r="I50" s="25">
        <v>600</v>
      </c>
      <c r="J50" s="25"/>
      <c r="K50" s="25">
        <v>500</v>
      </c>
      <c r="L50" s="25"/>
      <c r="M50" s="25"/>
      <c r="N50" s="25"/>
      <c r="O50" s="25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</row>
    <row r="51" spans="1:27" x14ac:dyDescent="0.25">
      <c r="A51" s="39"/>
      <c r="B51" s="1" t="s">
        <v>37</v>
      </c>
      <c r="C51" s="39"/>
      <c r="D51" s="39"/>
      <c r="E51" s="25" t="s">
        <v>48</v>
      </c>
      <c r="F51" s="9">
        <v>3</v>
      </c>
      <c r="G51" s="26"/>
      <c r="H51" s="25" t="s">
        <v>51</v>
      </c>
      <c r="I51" s="10">
        <f>F52-F53*F55</f>
        <v>486.83934723883334</v>
      </c>
      <c r="J51" s="4"/>
      <c r="K51" s="27" t="s">
        <v>54</v>
      </c>
      <c r="L51" s="28">
        <f>I51</f>
        <v>486.83934723883334</v>
      </c>
      <c r="M51" s="27" t="s">
        <v>56</v>
      </c>
      <c r="N51" s="28">
        <f>I52</f>
        <v>713.1606527611666</v>
      </c>
      <c r="O51" s="27" t="s">
        <v>55</v>
      </c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</row>
    <row r="52" spans="1:27" x14ac:dyDescent="0.25">
      <c r="A52" s="39"/>
      <c r="B52" s="1" t="s">
        <v>38</v>
      </c>
      <c r="C52" s="39"/>
      <c r="D52" s="39"/>
      <c r="E52" s="25" t="s">
        <v>58</v>
      </c>
      <c r="F52" s="9">
        <f>(700+600+500)/3</f>
        <v>600</v>
      </c>
      <c r="G52" s="26"/>
      <c r="H52" s="25" t="s">
        <v>52</v>
      </c>
      <c r="I52" s="10">
        <f>F52+F53*F55</f>
        <v>713.1606527611666</v>
      </c>
      <c r="K52" s="26"/>
      <c r="L52" s="26"/>
      <c r="M52" s="26"/>
      <c r="N52" s="26"/>
      <c r="O52" s="26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  <c r="AA52" s="39"/>
    </row>
    <row r="53" spans="1:27" x14ac:dyDescent="0.25">
      <c r="A53" s="39"/>
      <c r="B53" s="1" t="s">
        <v>39</v>
      </c>
      <c r="C53" s="39"/>
      <c r="D53" s="39"/>
      <c r="E53" s="25" t="s">
        <v>50</v>
      </c>
      <c r="F53" s="9">
        <v>1.96</v>
      </c>
      <c r="G53" s="26"/>
      <c r="H53" s="26"/>
      <c r="I53" s="26"/>
      <c r="J53" s="26"/>
      <c r="K53" s="26"/>
      <c r="L53" s="26"/>
      <c r="M53" s="26"/>
      <c r="N53" s="26"/>
      <c r="O53" s="26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  <c r="AA53" s="39"/>
    </row>
    <row r="54" spans="1:27" x14ac:dyDescent="0.25">
      <c r="A54" s="39"/>
      <c r="B54" s="1" t="s">
        <v>40</v>
      </c>
      <c r="C54" s="39"/>
      <c r="D54" s="39"/>
      <c r="E54" s="25" t="s">
        <v>59</v>
      </c>
      <c r="F54" s="9">
        <f>_xlfn.STDEV.S(H50:K50)</f>
        <v>100</v>
      </c>
      <c r="G54" s="26"/>
      <c r="H54" s="26"/>
      <c r="I54" s="26"/>
      <c r="J54" s="26"/>
      <c r="K54" s="26"/>
      <c r="L54" s="26"/>
      <c r="M54" s="26"/>
      <c r="N54" s="26"/>
      <c r="O54" s="26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</row>
    <row r="55" spans="1:27" x14ac:dyDescent="0.25">
      <c r="A55" s="39"/>
      <c r="B55" s="1"/>
      <c r="C55" s="39"/>
      <c r="D55" s="39"/>
      <c r="E55" s="25" t="s">
        <v>68</v>
      </c>
      <c r="F55" s="9">
        <f>F54/SQRT(F51)</f>
        <v>57.735026918962582</v>
      </c>
      <c r="G55" s="26"/>
      <c r="H55" s="26"/>
      <c r="I55" s="26"/>
      <c r="J55" s="26"/>
      <c r="K55" s="26"/>
      <c r="L55" s="26"/>
      <c r="M55" s="26"/>
      <c r="N55" s="26"/>
      <c r="O55" s="26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</row>
    <row r="56" spans="1:27" x14ac:dyDescent="0.25">
      <c r="A56" s="39"/>
      <c r="B56" s="1" t="s">
        <v>32</v>
      </c>
      <c r="C56" s="39"/>
      <c r="D56" s="39"/>
      <c r="E56" s="6" t="s">
        <v>79</v>
      </c>
      <c r="F56" s="6"/>
      <c r="G56" s="6"/>
      <c r="H56" s="6"/>
      <c r="I56" s="6"/>
      <c r="J56" s="6"/>
      <c r="K56" s="6"/>
      <c r="L56" s="6"/>
      <c r="M56" s="40"/>
      <c r="N56" s="40"/>
      <c r="O56" s="40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  <c r="AA56" s="39"/>
    </row>
    <row r="57" spans="1:27" x14ac:dyDescent="0.25">
      <c r="A57" s="39"/>
      <c r="B57" s="1" t="s">
        <v>33</v>
      </c>
      <c r="C57" s="39"/>
      <c r="D57" s="39"/>
      <c r="E57" s="6" t="s">
        <v>80</v>
      </c>
      <c r="F57" s="4"/>
      <c r="G57" s="4"/>
      <c r="H57" s="4"/>
      <c r="I57" s="4"/>
      <c r="J57" s="4"/>
      <c r="K57" s="4"/>
      <c r="L57" s="4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  <c r="AA57" s="39"/>
    </row>
    <row r="58" spans="1:27" x14ac:dyDescent="0.25">
      <c r="A58" s="39"/>
      <c r="B58" s="1"/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  <c r="AA58" s="39"/>
    </row>
    <row r="59" spans="1:27" x14ac:dyDescent="0.25">
      <c r="A59" s="39"/>
      <c r="B59" s="1"/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  <c r="AA59" s="39"/>
    </row>
    <row r="60" spans="1:27" ht="19.05" x14ac:dyDescent="0.35">
      <c r="A60" s="39"/>
      <c r="B60" s="2" t="s">
        <v>41</v>
      </c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  <c r="AA60" s="39"/>
    </row>
    <row r="61" spans="1:27" x14ac:dyDescent="0.25">
      <c r="A61" s="39"/>
      <c r="B61" s="1"/>
      <c r="C61" s="39"/>
      <c r="D61" s="6" t="s">
        <v>81</v>
      </c>
      <c r="E61" s="29" t="s">
        <v>86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  <c r="AA61" s="39"/>
    </row>
    <row r="62" spans="1:27" x14ac:dyDescent="0.25">
      <c r="A62" s="39"/>
      <c r="B62" s="1" t="s">
        <v>82</v>
      </c>
      <c r="C62" s="39"/>
      <c r="D62" s="39"/>
      <c r="E62" s="12" t="s">
        <v>88</v>
      </c>
      <c r="F62" s="9">
        <v>200</v>
      </c>
      <c r="G62" s="12" t="s">
        <v>90</v>
      </c>
      <c r="H62" s="38">
        <v>0.4</v>
      </c>
      <c r="I62" s="13"/>
      <c r="J62" s="13"/>
      <c r="K62" s="13"/>
      <c r="L62" s="13"/>
      <c r="M62" s="13"/>
      <c r="N62" s="13"/>
      <c r="O62" s="13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  <c r="AA62" s="39"/>
    </row>
    <row r="63" spans="1:27" x14ac:dyDescent="0.25">
      <c r="A63" s="39"/>
      <c r="B63" s="1" t="s">
        <v>84</v>
      </c>
      <c r="C63" s="39"/>
      <c r="D63" s="39"/>
      <c r="E63" s="12" t="s">
        <v>48</v>
      </c>
      <c r="F63" s="9">
        <v>500</v>
      </c>
      <c r="G63" s="13"/>
      <c r="H63" s="12" t="s">
        <v>51</v>
      </c>
      <c r="I63" s="10">
        <f>F64-F65*SQRT((F64*(1-F64))/F63)</f>
        <v>0.35705855149159499</v>
      </c>
      <c r="J63" s="4"/>
      <c r="K63" s="30" t="s">
        <v>54</v>
      </c>
      <c r="L63" s="31">
        <f>I63</f>
        <v>0.35705855149159499</v>
      </c>
      <c r="M63" s="30" t="s">
        <v>56</v>
      </c>
      <c r="N63" s="31">
        <f>I64</f>
        <v>0.44294144850840506</v>
      </c>
      <c r="O63" s="30" t="s">
        <v>55</v>
      </c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  <c r="AA63" s="39"/>
    </row>
    <row r="64" spans="1:27" x14ac:dyDescent="0.25">
      <c r="A64" s="39"/>
      <c r="B64" s="1" t="s">
        <v>85</v>
      </c>
      <c r="C64" s="39"/>
      <c r="D64" s="39"/>
      <c r="E64" s="12" t="s">
        <v>49</v>
      </c>
      <c r="F64" s="9">
        <v>0.4</v>
      </c>
      <c r="G64" s="13"/>
      <c r="H64" s="12" t="s">
        <v>52</v>
      </c>
      <c r="I64" s="10">
        <f>F64+F65*SQRT((F64*(1-F64))/F63)</f>
        <v>0.44294144850840506</v>
      </c>
      <c r="K64" s="13"/>
      <c r="L64" s="13"/>
      <c r="M64" s="13"/>
      <c r="N64" s="13"/>
      <c r="O64" s="13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  <c r="AA64" s="39"/>
    </row>
    <row r="65" spans="1:27" x14ac:dyDescent="0.25">
      <c r="A65" s="39"/>
      <c r="B65" s="1" t="s">
        <v>83</v>
      </c>
      <c r="C65" s="39"/>
      <c r="D65" s="39"/>
      <c r="E65" s="12" t="s">
        <v>50</v>
      </c>
      <c r="F65" s="9">
        <v>1.96</v>
      </c>
      <c r="G65" s="13"/>
      <c r="H65" s="13"/>
      <c r="I65" s="13"/>
      <c r="J65" s="13"/>
      <c r="K65" s="13"/>
      <c r="L65" s="13"/>
      <c r="M65" s="13"/>
      <c r="N65" s="13"/>
      <c r="O65" s="13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  <c r="AA65" s="39"/>
    </row>
    <row r="66" spans="1:27" x14ac:dyDescent="0.25">
      <c r="A66" s="39"/>
      <c r="B66" s="1"/>
      <c r="C66" s="39"/>
      <c r="D66" s="39"/>
      <c r="E66" s="32" t="s">
        <v>87</v>
      </c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  <c r="AA66" s="39"/>
    </row>
    <row r="67" spans="1:27" x14ac:dyDescent="0.25">
      <c r="A67" s="39"/>
      <c r="B67" s="1" t="s">
        <v>42</v>
      </c>
      <c r="C67" s="39"/>
      <c r="D67" s="39"/>
      <c r="E67" s="33" t="s">
        <v>88</v>
      </c>
      <c r="F67" s="9">
        <v>240</v>
      </c>
      <c r="G67" s="33" t="s">
        <v>90</v>
      </c>
      <c r="H67" s="38">
        <v>0.4</v>
      </c>
      <c r="I67" s="34"/>
      <c r="J67" s="34"/>
      <c r="K67" s="34"/>
      <c r="L67" s="34"/>
      <c r="M67" s="34"/>
      <c r="N67" s="34"/>
      <c r="O67" s="34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  <c r="AA67" s="39"/>
    </row>
    <row r="68" spans="1:27" x14ac:dyDescent="0.25">
      <c r="A68" s="39"/>
      <c r="B68" s="1" t="s">
        <v>43</v>
      </c>
      <c r="C68" s="39"/>
      <c r="D68" s="39"/>
      <c r="E68" s="33" t="s">
        <v>48</v>
      </c>
      <c r="F68" s="9">
        <v>600</v>
      </c>
      <c r="G68" s="34"/>
      <c r="H68" s="33" t="s">
        <v>51</v>
      </c>
      <c r="I68" s="10">
        <f>F69-F70*SQRT((F69*(1-F69))/F68)</f>
        <v>0.36080000000000001</v>
      </c>
      <c r="J68" s="4"/>
      <c r="K68" s="35" t="s">
        <v>54</v>
      </c>
      <c r="L68" s="36">
        <f>I68</f>
        <v>0.36080000000000001</v>
      </c>
      <c r="M68" s="35" t="s">
        <v>56</v>
      </c>
      <c r="N68" s="36">
        <f>I69</f>
        <v>0.43920000000000003</v>
      </c>
      <c r="O68" s="35" t="s">
        <v>55</v>
      </c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  <c r="AA68" s="39"/>
    </row>
    <row r="69" spans="1:27" x14ac:dyDescent="0.25">
      <c r="A69" s="39"/>
      <c r="B69" s="1" t="s">
        <v>44</v>
      </c>
      <c r="C69" s="39"/>
      <c r="D69" s="39"/>
      <c r="E69" s="33" t="s">
        <v>49</v>
      </c>
      <c r="F69" s="9">
        <v>0.4</v>
      </c>
      <c r="G69" s="34"/>
      <c r="H69" s="33" t="s">
        <v>52</v>
      </c>
      <c r="I69" s="10">
        <f>F69+F70*SQRT((F69*(1-F69))/F68)</f>
        <v>0.43920000000000003</v>
      </c>
      <c r="K69" s="34"/>
      <c r="L69" s="34"/>
      <c r="M69" s="34"/>
      <c r="N69" s="34"/>
      <c r="O69" s="34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  <c r="AA69" s="39"/>
    </row>
    <row r="70" spans="1:27" x14ac:dyDescent="0.25">
      <c r="A70" s="39"/>
      <c r="B70" s="1"/>
      <c r="C70" s="39"/>
      <c r="D70" s="39"/>
      <c r="E70" s="33" t="s">
        <v>50</v>
      </c>
      <c r="F70" s="9">
        <v>1.96</v>
      </c>
      <c r="G70" s="34"/>
      <c r="H70" s="34"/>
      <c r="I70" s="34"/>
      <c r="J70" s="34"/>
      <c r="K70" s="34"/>
      <c r="L70" s="34"/>
      <c r="M70" s="34"/>
      <c r="N70" s="34"/>
      <c r="O70" s="34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  <c r="AA70" s="39"/>
    </row>
    <row r="71" spans="1:27" x14ac:dyDescent="0.25">
      <c r="A71" s="39"/>
      <c r="B71" s="1"/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  <c r="AA71" s="39"/>
    </row>
    <row r="72" spans="1:27" ht="19.05" x14ac:dyDescent="0.35">
      <c r="A72" s="39"/>
      <c r="B72" s="2" t="s">
        <v>45</v>
      </c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  <c r="AA72" s="39"/>
    </row>
    <row r="73" spans="1:27" x14ac:dyDescent="0.25">
      <c r="A73" s="39"/>
      <c r="B73" s="1"/>
      <c r="C73" s="39"/>
      <c r="D73" s="6" t="s">
        <v>97</v>
      </c>
      <c r="E73" s="6" t="s">
        <v>96</v>
      </c>
      <c r="F73" s="9">
        <v>26000</v>
      </c>
      <c r="G73" s="6" t="s">
        <v>90</v>
      </c>
      <c r="H73" s="38">
        <v>0.65</v>
      </c>
      <c r="I73" s="4"/>
      <c r="J73" s="4"/>
      <c r="K73" s="4"/>
      <c r="L73" s="4"/>
      <c r="M73" s="4"/>
      <c r="N73" s="4"/>
      <c r="O73" s="4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 s="39"/>
    </row>
    <row r="74" spans="1:27" x14ac:dyDescent="0.25">
      <c r="A74" s="39"/>
      <c r="B74" s="1" t="s">
        <v>46</v>
      </c>
      <c r="C74" s="39"/>
      <c r="D74" s="39"/>
      <c r="E74" s="6" t="s">
        <v>48</v>
      </c>
      <c r="F74" s="9">
        <v>40000</v>
      </c>
      <c r="G74" s="4"/>
      <c r="H74" s="6" t="s">
        <v>51</v>
      </c>
      <c r="I74" s="10">
        <f>F75-F76*SQRT((F75*(1-F75))/F74)</f>
        <v>0.64384709215086078</v>
      </c>
      <c r="J74" s="4"/>
      <c r="K74" s="1" t="s">
        <v>54</v>
      </c>
      <c r="L74" s="8">
        <f>I74</f>
        <v>0.64384709215086078</v>
      </c>
      <c r="M74" s="1" t="s">
        <v>56</v>
      </c>
      <c r="N74" s="8">
        <f>I75</f>
        <v>0.65615290784913927</v>
      </c>
      <c r="O74" s="1" t="s">
        <v>55</v>
      </c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</row>
    <row r="75" spans="1:27" x14ac:dyDescent="0.25">
      <c r="A75" s="39"/>
      <c r="B75" s="1" t="s">
        <v>91</v>
      </c>
      <c r="C75" s="39"/>
      <c r="D75" s="39"/>
      <c r="E75" s="6" t="s">
        <v>49</v>
      </c>
      <c r="F75" s="9">
        <v>0.65</v>
      </c>
      <c r="G75" s="4"/>
      <c r="H75" s="6" t="s">
        <v>52</v>
      </c>
      <c r="I75" s="10">
        <f>F75+F76*SQRT((F75*(1-F75))/F74)</f>
        <v>0.65615290784913927</v>
      </c>
      <c r="J75" s="4"/>
      <c r="K75" s="4"/>
      <c r="L75" s="4"/>
      <c r="M75" s="4"/>
      <c r="N75" s="4"/>
      <c r="O75" s="4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</row>
    <row r="76" spans="1:27" x14ac:dyDescent="0.25">
      <c r="A76" s="39"/>
      <c r="B76" s="1" t="s">
        <v>92</v>
      </c>
      <c r="C76" s="39"/>
      <c r="D76" s="39"/>
      <c r="E76" s="6" t="s">
        <v>50</v>
      </c>
      <c r="F76" s="9">
        <v>2.58</v>
      </c>
      <c r="G76" s="4"/>
      <c r="H76" s="4"/>
      <c r="I76" s="4"/>
      <c r="J76" s="4"/>
      <c r="K76" s="4"/>
      <c r="L76" s="4"/>
      <c r="M76" s="4"/>
      <c r="N76" s="4"/>
      <c r="O76" s="4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</row>
    <row r="77" spans="1:27" x14ac:dyDescent="0.25">
      <c r="A77" s="39"/>
      <c r="B77" s="1"/>
      <c r="C77" s="39"/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  <c r="AA77" s="39"/>
    </row>
    <row r="78" spans="1:27" x14ac:dyDescent="0.25">
      <c r="A78" s="39"/>
      <c r="B78" s="1" t="s">
        <v>93</v>
      </c>
      <c r="C78" s="39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  <c r="AA78" s="39"/>
    </row>
    <row r="79" spans="1:27" x14ac:dyDescent="0.25">
      <c r="A79" s="39"/>
      <c r="B79" s="1" t="s">
        <v>94</v>
      </c>
      <c r="C79" s="39"/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  <c r="AA79" s="39"/>
    </row>
    <row r="80" spans="1:27" x14ac:dyDescent="0.25">
      <c r="A80" s="39"/>
      <c r="B80" s="1" t="s">
        <v>95</v>
      </c>
      <c r="C80" s="39"/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  <c r="AA80" s="39"/>
    </row>
    <row r="81" spans="1:27" x14ac:dyDescent="0.25">
      <c r="A81" s="39"/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  <c r="AA81" s="39"/>
    </row>
  </sheetData>
  <phoneticPr fontId="5" type="noConversion"/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Matthiesen</dc:creator>
  <cp:lastModifiedBy>Michael Matthiesen</cp:lastModifiedBy>
  <dcterms:created xsi:type="dcterms:W3CDTF">2025-02-12T12:37:31Z</dcterms:created>
  <dcterms:modified xsi:type="dcterms:W3CDTF">2025-02-12T16:10:12Z</dcterms:modified>
</cp:coreProperties>
</file>