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3\Tutorium\"/>
    </mc:Choice>
  </mc:AlternateContent>
  <xr:revisionPtr revIDLastSave="0" documentId="13_ncr:1_{CF0B3FE8-F758-4D2C-ADCC-088B87EA9C6E}" xr6:coauthVersionLast="47" xr6:coauthVersionMax="47" xr10:uidLastSave="{00000000-0000-0000-0000-000000000000}"/>
  <bookViews>
    <workbookView xWindow="-109" yWindow="-109" windowWidth="26301" windowHeight="15800" activeTab="4" xr2:uid="{00000000-000D-0000-FFFF-FFFF00000000}"/>
  </bookViews>
  <sheets>
    <sheet name="A1" sheetId="1" r:id="rId1"/>
    <sheet name="A2" sheetId="2" r:id="rId2"/>
    <sheet name="A3" sheetId="3" r:id="rId3"/>
    <sheet name="A4" sheetId="4" r:id="rId4"/>
    <sheet name="A5" sheetId="5" r:id="rId5"/>
  </sheets>
  <definedNames>
    <definedName name="ZÄHLENWE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5" l="1"/>
  <c r="E59" i="5"/>
  <c r="C59" i="5"/>
  <c r="D58" i="5"/>
  <c r="E58" i="5"/>
  <c r="C58" i="5"/>
  <c r="C57" i="5"/>
  <c r="D57" i="5"/>
  <c r="E57" i="5"/>
  <c r="D56" i="5"/>
  <c r="E56" i="5"/>
  <c r="C56" i="5"/>
  <c r="D55" i="5"/>
  <c r="E55" i="5"/>
  <c r="C55" i="5"/>
  <c r="D54" i="5"/>
  <c r="E54" i="5"/>
  <c r="C54" i="5"/>
  <c r="C53" i="5"/>
  <c r="D53" i="5"/>
  <c r="E53" i="5"/>
  <c r="D52" i="5"/>
  <c r="E52" i="5"/>
  <c r="C52" i="5"/>
  <c r="D51" i="5"/>
  <c r="E51" i="5"/>
  <c r="C51" i="5"/>
  <c r="C50" i="5"/>
  <c r="D50" i="5"/>
  <c r="E50" i="5"/>
  <c r="C25" i="3"/>
  <c r="C24" i="4"/>
  <c r="C12" i="4"/>
  <c r="C13" i="4"/>
  <c r="C14" i="4"/>
  <c r="C15" i="4"/>
  <c r="C16" i="4"/>
  <c r="C17" i="4"/>
  <c r="C18" i="4"/>
  <c r="C19" i="4"/>
  <c r="C20" i="4"/>
  <c r="C21" i="4"/>
  <c r="C22" i="4"/>
  <c r="C23" i="4"/>
  <c r="C11" i="4"/>
  <c r="C13" i="3" l="1"/>
  <c r="C14" i="3"/>
  <c r="C15" i="3"/>
  <c r="C16" i="3"/>
  <c r="C17" i="3"/>
  <c r="C18" i="3"/>
  <c r="C19" i="3"/>
  <c r="C20" i="3"/>
  <c r="C21" i="3"/>
  <c r="C22" i="3"/>
  <c r="C23" i="3"/>
  <c r="C24" i="3"/>
  <c r="C12" i="3"/>
  <c r="C7" i="3"/>
  <c r="G13" i="2"/>
  <c r="G14" i="2"/>
  <c r="G15" i="2"/>
  <c r="G12" i="2"/>
  <c r="F13" i="2"/>
  <c r="F14" i="2"/>
  <c r="F15" i="2"/>
  <c r="F12" i="2"/>
  <c r="D23" i="1" l="1"/>
  <c r="D22" i="1"/>
  <c r="D21" i="1"/>
  <c r="D20" i="1"/>
  <c r="D19" i="1"/>
  <c r="E17" i="1"/>
  <c r="E16" i="1"/>
  <c r="E15" i="1"/>
  <c r="E10" i="1"/>
  <c r="E11" i="1"/>
  <c r="E12" i="1"/>
  <c r="E13" i="1"/>
  <c r="E14" i="1"/>
  <c r="E9" i="1"/>
  <c r="E9" i="5"/>
  <c r="E10" i="5"/>
</calcChain>
</file>

<file path=xl/sharedStrings.xml><?xml version="1.0" encoding="utf-8"?>
<sst xmlns="http://schemas.openxmlformats.org/spreadsheetml/2006/main" count="239" uniqueCount="126">
  <si>
    <t>Aufgabe 1</t>
  </si>
  <si>
    <t>Die gelb markierten Bereiche sind per Formel zu berechnen.</t>
  </si>
  <si>
    <t>Rechnung</t>
  </si>
  <si>
    <t>Artikel</t>
  </si>
  <si>
    <t>Menge</t>
  </si>
  <si>
    <t>Nettopreis</t>
  </si>
  <si>
    <t>PostIt-Notes (10er-Pack)</t>
  </si>
  <si>
    <t>A4.Block kariert</t>
  </si>
  <si>
    <t>A4 Block liniert</t>
  </si>
  <si>
    <t>Büroklammern (500-Pack)</t>
  </si>
  <si>
    <t>Bleistift HB (10er-Pack)</t>
  </si>
  <si>
    <t>Radierer (10er-Pack)</t>
  </si>
  <si>
    <t>Summe Netto</t>
  </si>
  <si>
    <t xml:space="preserve"> + MwSt.</t>
  </si>
  <si>
    <t>Summe Brutto</t>
  </si>
  <si>
    <t>Durchschnittspreis pro Artikel (netto)</t>
  </si>
  <si>
    <t>Anzahl unterschiedlicher Artikel</t>
  </si>
  <si>
    <t>Preis des teuerstern Artikels</t>
  </si>
  <si>
    <t>Preis des billigsten Artikels</t>
  </si>
  <si>
    <t>Aufgabe2</t>
  </si>
  <si>
    <t>Videoverleih</t>
  </si>
  <si>
    <t>Leihgebühr pro Tag</t>
  </si>
  <si>
    <t>Kunde</t>
  </si>
  <si>
    <t>Filmtitel</t>
  </si>
  <si>
    <t>Ausgeliehen</t>
  </si>
  <si>
    <t>Rückgabe</t>
  </si>
  <si>
    <t>Tage
gesamt</t>
  </si>
  <si>
    <t>Leih-
gebühr</t>
  </si>
  <si>
    <t>P. Kruse</t>
  </si>
  <si>
    <t>Dracula</t>
  </si>
  <si>
    <t>K. Klett</t>
  </si>
  <si>
    <t>King Kong</t>
  </si>
  <si>
    <t>M. Strobl</t>
  </si>
  <si>
    <t>Werwolf</t>
  </si>
  <si>
    <t>R. Klotz</t>
  </si>
  <si>
    <t>Dr. Mabuse</t>
  </si>
  <si>
    <t>Aufgabe3</t>
  </si>
  <si>
    <t>Fiktives heutiges Datum</t>
  </si>
  <si>
    <t>Urlaubstage pro Jahr</t>
  </si>
  <si>
    <t>Mitarbeiterliste</t>
  </si>
  <si>
    <t>Name</t>
  </si>
  <si>
    <t>Eintrittsdatum</t>
  </si>
  <si>
    <t>Urlaubstage dieses Jahr</t>
  </si>
  <si>
    <t>Sebastian Schwarz</t>
  </si>
  <si>
    <t>Johannes Rosenberg</t>
  </si>
  <si>
    <t>Franziska Braun</t>
  </si>
  <si>
    <t>Norbert Hillenburg</t>
  </si>
  <si>
    <t>Vannessa Rodrigues</t>
  </si>
  <si>
    <t>Peter Müller</t>
  </si>
  <si>
    <t>Samuel Brahms</t>
  </si>
  <si>
    <t>Martina Schlichting</t>
  </si>
  <si>
    <t>Anton Schneider</t>
  </si>
  <si>
    <t>Janine Montana</t>
  </si>
  <si>
    <t>Franz Kramer</t>
  </si>
  <si>
    <t>Louis Sprengler</t>
  </si>
  <si>
    <t>Roman Keller</t>
  </si>
  <si>
    <t>Anzahl Mitarbeiter mit über 15 Urlaubstagen</t>
  </si>
  <si>
    <t>Aufgabe4</t>
  </si>
  <si>
    <t>Probezeit/ Tage</t>
  </si>
  <si>
    <t>noch in Probezeit</t>
  </si>
  <si>
    <t>Anzahl Mitarbeiter in Probezeit</t>
  </si>
  <si>
    <t>Beispiel</t>
  </si>
  <si>
    <t>1. Stunde</t>
  </si>
  <si>
    <t>Khaled</t>
  </si>
  <si>
    <t>2. Stunde</t>
  </si>
  <si>
    <t>Eric</t>
  </si>
  <si>
    <t>3. Stunde</t>
  </si>
  <si>
    <t>4. Stunde</t>
  </si>
  <si>
    <t>Stdn Khaled</t>
  </si>
  <si>
    <t>=ZÄHLENWENN(E2:E5;"Khaled")</t>
  </si>
  <si>
    <t>Stdn Eric</t>
  </si>
  <si>
    <t>=ZÄHLENWENN(E2:E5;"Eric")</t>
  </si>
  <si>
    <t>A = Anwesend</t>
  </si>
  <si>
    <t>E = Sonstiger entschuldigter Fehltag</t>
  </si>
  <si>
    <t>U = Urlaub</t>
  </si>
  <si>
    <t>K = Krank</t>
  </si>
  <si>
    <t>Datum</t>
  </si>
  <si>
    <t>Wochentag</t>
  </si>
  <si>
    <t>Frederico</t>
  </si>
  <si>
    <t>Aicha</t>
  </si>
  <si>
    <t>Franziska</t>
  </si>
  <si>
    <t>Samstag</t>
  </si>
  <si>
    <t>A</t>
  </si>
  <si>
    <t>Sonntag</t>
  </si>
  <si>
    <t>Montag</t>
  </si>
  <si>
    <t>E</t>
  </si>
  <si>
    <t>Dienstag</t>
  </si>
  <si>
    <t>Mittwoch</t>
  </si>
  <si>
    <t>Donnerstag</t>
  </si>
  <si>
    <t>U</t>
  </si>
  <si>
    <t>Freitag</t>
  </si>
  <si>
    <t>K</t>
  </si>
  <si>
    <t>Hinweise</t>
  </si>
  <si>
    <t>=Zählenwenn….</t>
  </si>
  <si>
    <t>Anwesenheitstage voll und teilweise</t>
  </si>
  <si>
    <t>Kranktage</t>
  </si>
  <si>
    <t>=zählenwenn</t>
  </si>
  <si>
    <t>Urlaubstage</t>
  </si>
  <si>
    <t>Sonst. Fehltage</t>
  </si>
  <si>
    <t>Volle Fehltage Gesamt</t>
  </si>
  <si>
    <t>=summe</t>
  </si>
  <si>
    <t>Volle Fehltage in % der Arbeitstage</t>
  </si>
  <si>
    <t>/</t>
  </si>
  <si>
    <t>Kranktage in % der Arbeitstage</t>
  </si>
  <si>
    <t>=summe?</t>
  </si>
  <si>
    <t>=Stückpreis*Menge</t>
  </si>
  <si>
    <t>Stückpreis</t>
  </si>
  <si>
    <t>Gesamter Warenwert</t>
  </si>
  <si>
    <t>Nur die Mehrwertsteuer des Gesamtwarenwerts</t>
  </si>
  <si>
    <t>Gesamter Warenwert + Mehrwertsteuer</t>
  </si>
  <si>
    <t>Bestellmenge insgesamt (Summe der Mengen)</t>
  </si>
  <si>
    <t>Berechne die Ausleihzeit in Tagen sowie die fällige Leihgebühr.</t>
  </si>
  <si>
    <t>1. Berechne in Spalte C wie viele Urlaubstage jedem Mitarbeiter im Einstellungsjahr zustehen. (Annahme 365 Tage/Jahr, 25 Urlaubstage bei vollem Jahr)</t>
  </si>
  <si>
    <t>2. Runde das Ergebnis auf volle Tage auf.</t>
  </si>
  <si>
    <t>3. Berechne die Anzahl der Mitarbeiter mit mehr als 15 Urlaubstagen.</t>
  </si>
  <si>
    <t>1. Berechne in Spalte D wer sich noch in Probezeit (90 Tage) befindet. Nutze dafür die WENN Funktion.</t>
  </si>
  <si>
    <t>2. In der Zelle D24 wird ein Fehler angezeigt. Berichtige die Formel und kontrolliere das Ergebnis.</t>
  </si>
  <si>
    <t>Arbeitstage des Mitarbeiters</t>
  </si>
  <si>
    <t>T = Teilweise anwesend</t>
  </si>
  <si>
    <t>T</t>
  </si>
  <si>
    <t>Anwesenheitstage voll anwesend</t>
  </si>
  <si>
    <t>Anwesenheitstage teilweise anwesend</t>
  </si>
  <si>
    <t>Arbeitsstunden (8 Std-Tag voll, 4 Std-Tag teilweise)</t>
  </si>
  <si>
    <t>=Zählenwenn …</t>
  </si>
  <si>
    <t>Summe</t>
  </si>
  <si>
    <t>Optional: Aufgabe5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</si>
</sst>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"/>
    <numFmt numFmtId="165" formatCode="d/m/yy"/>
  </numFmts>
  <fonts count="2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2"/>
      <color theme="1"/>
      <name val="Arial"/>
    </font>
    <font>
      <b/>
      <sz val="11"/>
      <color theme="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8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sz val="10"/>
      <color theme="1"/>
      <name val="Arial"/>
      <family val="2"/>
    </font>
    <font>
      <b/>
      <sz val="14"/>
      <color theme="1"/>
      <name val="Arial"/>
      <family val="2"/>
      <scheme val="maj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DE9D9"/>
        <bgColor rgb="FFFDE9D9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0" fontId="6" fillId="0" borderId="0" xfId="0" applyFont="1"/>
    <xf numFmtId="164" fontId="2" fillId="0" borderId="0" xfId="0" applyNumberFormat="1" applyFont="1"/>
    <xf numFmtId="0" fontId="2" fillId="3" borderId="1" xfId="0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right"/>
    </xf>
    <xf numFmtId="9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4" borderId="1" xfId="0" applyFont="1" applyFill="1" applyBorder="1"/>
    <xf numFmtId="0" fontId="2" fillId="0" borderId="0" xfId="0" applyFont="1"/>
    <xf numFmtId="0" fontId="8" fillId="4" borderId="1" xfId="0" applyFont="1" applyFill="1" applyBorder="1"/>
    <xf numFmtId="0" fontId="3" fillId="0" borderId="0" xfId="0" applyFont="1"/>
    <xf numFmtId="0" fontId="5" fillId="0" borderId="13" xfId="0" applyFont="1" applyBorder="1"/>
    <xf numFmtId="0" fontId="2" fillId="0" borderId="3" xfId="0" applyFont="1" applyBorder="1"/>
    <xf numFmtId="164" fontId="2" fillId="0" borderId="14" xfId="0" applyNumberFormat="1" applyFont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2" fillId="0" borderId="18" xfId="0" applyFont="1" applyBorder="1"/>
    <xf numFmtId="0" fontId="2" fillId="0" borderId="19" xfId="0" applyFont="1" applyBorder="1"/>
    <xf numFmtId="165" fontId="2" fillId="0" borderId="19" xfId="0" applyNumberFormat="1" applyFont="1" applyBorder="1"/>
    <xf numFmtId="0" fontId="2" fillId="0" borderId="21" xfId="0" applyFont="1" applyBorder="1"/>
    <xf numFmtId="0" fontId="2" fillId="0" borderId="22" xfId="0" applyFont="1" applyBorder="1"/>
    <xf numFmtId="165" fontId="2" fillId="0" borderId="22" xfId="0" applyNumberFormat="1" applyFont="1" applyBorder="1"/>
    <xf numFmtId="0" fontId="4" fillId="2" borderId="1" xfId="0" applyFont="1" applyFill="1" applyBorder="1"/>
    <xf numFmtId="0" fontId="9" fillId="0" borderId="0" xfId="0" applyFont="1"/>
    <xf numFmtId="0" fontId="5" fillId="0" borderId="0" xfId="0" applyFont="1"/>
    <xf numFmtId="14" fontId="2" fillId="0" borderId="0" xfId="0" applyNumberFormat="1" applyFont="1"/>
    <xf numFmtId="0" fontId="10" fillId="0" borderId="0" xfId="0" applyFont="1"/>
    <xf numFmtId="0" fontId="5" fillId="5" borderId="1" xfId="0" applyFont="1" applyFill="1" applyBorder="1"/>
    <xf numFmtId="0" fontId="5" fillId="0" borderId="0" xfId="0" applyFont="1" applyAlignment="1">
      <alignment wrapText="1"/>
    </xf>
    <xf numFmtId="0" fontId="5" fillId="7" borderId="1" xfId="0" applyFont="1" applyFill="1" applyBorder="1"/>
    <xf numFmtId="0" fontId="11" fillId="7" borderId="1" xfId="0" applyFont="1" applyFill="1" applyBorder="1"/>
    <xf numFmtId="0" fontId="2" fillId="0" borderId="0" xfId="0" applyFont="1" applyAlignment="1">
      <alignment wrapText="1"/>
    </xf>
    <xf numFmtId="0" fontId="1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27" xfId="0" applyFont="1" applyBorder="1" applyAlignment="1">
      <alignment horizontal="center"/>
    </xf>
    <xf numFmtId="0" fontId="15" fillId="0" borderId="0" xfId="0" applyFont="1"/>
    <xf numFmtId="0" fontId="14" fillId="0" borderId="30" xfId="0" applyFont="1" applyBorder="1"/>
    <xf numFmtId="0" fontId="14" fillId="0" borderId="31" xfId="0" applyFont="1" applyBorder="1"/>
    <xf numFmtId="0" fontId="14" fillId="0" borderId="10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3" fillId="0" borderId="19" xfId="0" applyFont="1" applyBorder="1"/>
    <xf numFmtId="0" fontId="13" fillId="0" borderId="19" xfId="0" applyFont="1" applyBorder="1" applyAlignment="1">
      <alignment horizontal="center" textRotation="90"/>
    </xf>
    <xf numFmtId="14" fontId="14" fillId="0" borderId="19" xfId="0" applyNumberFormat="1" applyFont="1" applyBorder="1"/>
    <xf numFmtId="0" fontId="14" fillId="0" borderId="19" xfId="0" applyFont="1" applyBorder="1"/>
    <xf numFmtId="0" fontId="16" fillId="0" borderId="0" xfId="0" applyFont="1"/>
    <xf numFmtId="0" fontId="14" fillId="0" borderId="32" xfId="0" applyFont="1" applyBorder="1"/>
    <xf numFmtId="14" fontId="14" fillId="0" borderId="0" xfId="0" applyNumberFormat="1" applyFont="1"/>
    <xf numFmtId="0" fontId="14" fillId="0" borderId="18" xfId="0" applyFont="1" applyBorder="1"/>
    <xf numFmtId="49" fontId="2" fillId="3" borderId="1" xfId="0" applyNumberFormat="1" applyFont="1" applyFill="1" applyBorder="1"/>
    <xf numFmtId="0" fontId="17" fillId="0" borderId="1" xfId="0" applyFont="1" applyBorder="1"/>
    <xf numFmtId="0" fontId="17" fillId="7" borderId="1" xfId="0" applyFont="1" applyFill="1" applyBorder="1" applyAlignment="1">
      <alignment wrapText="1"/>
    </xf>
    <xf numFmtId="0" fontId="18" fillId="6" borderId="1" xfId="0" applyFont="1" applyFill="1" applyBorder="1"/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9" fillId="0" borderId="1" xfId="0" applyFont="1" applyBorder="1"/>
    <xf numFmtId="0" fontId="22" fillId="0" borderId="29" xfId="0" applyFont="1" applyBorder="1"/>
    <xf numFmtId="0" fontId="14" fillId="0" borderId="33" xfId="0" applyFont="1" applyBorder="1"/>
    <xf numFmtId="0" fontId="14" fillId="0" borderId="37" xfId="0" applyFont="1" applyBorder="1"/>
    <xf numFmtId="0" fontId="14" fillId="0" borderId="38" xfId="0" applyFont="1" applyBorder="1"/>
    <xf numFmtId="0" fontId="14" fillId="0" borderId="39" xfId="0" applyFont="1" applyBorder="1"/>
    <xf numFmtId="0" fontId="22" fillId="0" borderId="0" xfId="0" applyFont="1"/>
    <xf numFmtId="0" fontId="22" fillId="0" borderId="19" xfId="0" applyFont="1" applyBorder="1"/>
    <xf numFmtId="0" fontId="22" fillId="0" borderId="15" xfId="0" applyFont="1" applyBorder="1"/>
    <xf numFmtId="0" fontId="22" fillId="0" borderId="18" xfId="0" applyFont="1" applyBorder="1"/>
    <xf numFmtId="0" fontId="22" fillId="0" borderId="21" xfId="0" applyFont="1" applyBorder="1"/>
    <xf numFmtId="0" fontId="23" fillId="0" borderId="0" xfId="0" applyFont="1"/>
    <xf numFmtId="49" fontId="23" fillId="3" borderId="1" xfId="0" applyNumberFormat="1" applyFont="1" applyFill="1" applyBorder="1"/>
    <xf numFmtId="0" fontId="12" fillId="8" borderId="1" xfId="0" applyFont="1" applyFill="1" applyBorder="1"/>
    <xf numFmtId="164" fontId="24" fillId="2" borderId="1" xfId="0" applyNumberFormat="1" applyFont="1" applyFill="1" applyBorder="1"/>
    <xf numFmtId="164" fontId="24" fillId="2" borderId="4" xfId="0" applyNumberFormat="1" applyFont="1" applyFill="1" applyBorder="1"/>
    <xf numFmtId="164" fontId="24" fillId="2" borderId="5" xfId="0" applyNumberFormat="1" applyFont="1" applyFill="1" applyBorder="1"/>
    <xf numFmtId="164" fontId="24" fillId="2" borderId="6" xfId="0" applyNumberFormat="1" applyFont="1" applyFill="1" applyBorder="1"/>
    <xf numFmtId="0" fontId="24" fillId="2" borderId="4" xfId="0" applyFont="1" applyFill="1" applyBorder="1"/>
    <xf numFmtId="164" fontId="24" fillId="2" borderId="9" xfId="0" applyNumberFormat="1" applyFont="1" applyFill="1" applyBorder="1"/>
    <xf numFmtId="0" fontId="24" fillId="2" borderId="9" xfId="0" applyFont="1" applyFill="1" applyBorder="1"/>
    <xf numFmtId="0" fontId="24" fillId="2" borderId="19" xfId="0" applyFont="1" applyFill="1" applyBorder="1"/>
    <xf numFmtId="164" fontId="24" fillId="2" borderId="20" xfId="0" applyNumberFormat="1" applyFont="1" applyFill="1" applyBorder="1"/>
    <xf numFmtId="0" fontId="24" fillId="6" borderId="1" xfId="0" applyFont="1" applyFill="1" applyBorder="1"/>
    <xf numFmtId="0" fontId="24" fillId="6" borderId="23" xfId="0" applyFont="1" applyFill="1" applyBorder="1"/>
    <xf numFmtId="0" fontId="25" fillId="2" borderId="16" xfId="0" applyFont="1" applyFill="1" applyBorder="1"/>
    <xf numFmtId="0" fontId="25" fillId="2" borderId="19" xfId="0" applyFont="1" applyFill="1" applyBorder="1"/>
    <xf numFmtId="9" fontId="25" fillId="2" borderId="19" xfId="0" applyNumberFormat="1" applyFont="1" applyFill="1" applyBorder="1"/>
    <xf numFmtId="0" fontId="25" fillId="2" borderId="22" xfId="0" applyFont="1" applyFill="1" applyBorder="1"/>
    <xf numFmtId="164" fontId="24" fillId="2" borderId="12" xfId="0" applyNumberFormat="1" applyFont="1" applyFill="1" applyBorder="1"/>
    <xf numFmtId="0" fontId="2" fillId="0" borderId="3" xfId="0" applyFont="1" applyBorder="1" applyAlignment="1">
      <alignment horizontal="right"/>
    </xf>
    <xf numFmtId="0" fontId="7" fillId="0" borderId="3" xfId="0" applyFont="1" applyBorder="1"/>
    <xf numFmtId="0" fontId="14" fillId="0" borderId="28" xfId="0" applyFont="1" applyBorder="1" applyAlignment="1">
      <alignment horizontal="center"/>
    </xf>
    <xf numFmtId="0" fontId="7" fillId="0" borderId="12" xfId="0" applyFont="1" applyBorder="1"/>
    <xf numFmtId="0" fontId="20" fillId="0" borderId="24" xfId="0" applyFont="1" applyBorder="1" applyAlignment="1">
      <alignment horizontal="center"/>
    </xf>
    <xf numFmtId="0" fontId="21" fillId="0" borderId="7" xfId="0" applyFont="1" applyBorder="1"/>
    <xf numFmtId="0" fontId="13" fillId="0" borderId="25" xfId="0" applyFont="1" applyBorder="1" applyAlignment="1">
      <alignment horizontal="center"/>
    </xf>
    <xf numFmtId="0" fontId="7" fillId="0" borderId="10" xfId="0" applyFont="1" applyBorder="1"/>
    <xf numFmtId="0" fontId="14" fillId="0" borderId="25" xfId="0" applyFont="1" applyBorder="1" applyAlignment="1">
      <alignment horizontal="center"/>
    </xf>
    <xf numFmtId="2" fontId="0" fillId="0" borderId="0" xfId="0" applyNumberFormat="1"/>
    <xf numFmtId="0" fontId="24" fillId="2" borderId="1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55</xdr:row>
      <xdr:rowOff>104775</xdr:rowOff>
    </xdr:from>
    <xdr:ext cx="1000125" cy="6953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021902" y="11284609"/>
          <a:ext cx="1000125" cy="695325"/>
          <a:chOff x="4850700" y="3437100"/>
          <a:chExt cx="990600" cy="6858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 rot="10800000">
            <a:off x="4850700" y="3437100"/>
            <a:ext cx="990600" cy="685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59</xdr:row>
      <xdr:rowOff>0</xdr:rowOff>
    </xdr:from>
    <xdr:ext cx="809625" cy="228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945950" y="3670463"/>
          <a:ext cx="800100" cy="2190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Hinweise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33"/>
  </sheetPr>
  <dimension ref="A1:H993"/>
  <sheetViews>
    <sheetView workbookViewId="0">
      <selection activeCell="D21" sqref="D21"/>
    </sheetView>
  </sheetViews>
  <sheetFormatPr baseColWidth="10" defaultColWidth="12.625" defaultRowHeight="14.95" customHeight="1" x14ac:dyDescent="0.2"/>
  <cols>
    <col min="1" max="1" width="18.75" customWidth="1"/>
    <col min="2" max="2" width="22.5" customWidth="1"/>
    <col min="3" max="3" width="16.125" customWidth="1"/>
    <col min="4" max="4" width="7.625" customWidth="1"/>
    <col min="5" max="5" width="10" customWidth="1"/>
    <col min="6" max="6" width="39.625" bestFit="1" customWidth="1"/>
    <col min="7" max="26" width="10" customWidth="1"/>
  </cols>
  <sheetData>
    <row r="1" spans="1:8" ht="14.9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2">
      <c r="A2" s="2"/>
      <c r="B2" s="2"/>
      <c r="C2" s="2"/>
      <c r="D2" s="2"/>
      <c r="E2" s="2"/>
      <c r="F2" s="2"/>
      <c r="G2" s="2"/>
      <c r="H2" s="2"/>
    </row>
    <row r="3" spans="1:8" ht="17.350000000000001" customHeight="1" x14ac:dyDescent="0.3">
      <c r="A3" s="3" t="s">
        <v>1</v>
      </c>
      <c r="B3" s="2"/>
      <c r="C3" s="2"/>
      <c r="D3" s="2"/>
      <c r="E3" s="2"/>
      <c r="F3" s="2"/>
      <c r="G3" s="2"/>
      <c r="H3" s="2"/>
    </row>
    <row r="4" spans="1:8" ht="12.75" customHeight="1" x14ac:dyDescent="0.2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"/>
    <row r="6" spans="1:8" ht="17.350000000000001" customHeight="1" x14ac:dyDescent="0.3">
      <c r="B6" s="4" t="s">
        <v>2</v>
      </c>
    </row>
    <row r="7" spans="1:8" ht="12.75" customHeight="1" x14ac:dyDescent="0.2"/>
    <row r="8" spans="1:8" ht="12.75" customHeight="1" x14ac:dyDescent="0.25">
      <c r="B8" s="5" t="s">
        <v>3</v>
      </c>
      <c r="C8" s="5" t="s">
        <v>106</v>
      </c>
      <c r="D8" s="5" t="s">
        <v>4</v>
      </c>
      <c r="E8" s="5" t="s">
        <v>5</v>
      </c>
    </row>
    <row r="9" spans="1:8" ht="12.75" customHeight="1" x14ac:dyDescent="0.2">
      <c r="B9" s="6" t="s">
        <v>6</v>
      </c>
      <c r="C9" s="7">
        <v>1.36</v>
      </c>
      <c r="D9" s="6">
        <v>50</v>
      </c>
      <c r="E9" s="86">
        <f>C9*D9</f>
        <v>68</v>
      </c>
      <c r="F9" s="62" t="s">
        <v>105</v>
      </c>
    </row>
    <row r="10" spans="1:8" ht="12.75" customHeight="1" x14ac:dyDescent="0.2">
      <c r="B10" s="6" t="s">
        <v>7</v>
      </c>
      <c r="C10" s="7">
        <v>1.25</v>
      </c>
      <c r="D10" s="6">
        <v>30</v>
      </c>
      <c r="E10" s="86">
        <f t="shared" ref="E10:E14" si="0">C10*D10</f>
        <v>37.5</v>
      </c>
    </row>
    <row r="11" spans="1:8" ht="12.75" customHeight="1" x14ac:dyDescent="0.2">
      <c r="B11" s="6" t="s">
        <v>8</v>
      </c>
      <c r="C11" s="7">
        <v>1.55</v>
      </c>
      <c r="D11" s="6">
        <v>25</v>
      </c>
      <c r="E11" s="86">
        <f t="shared" si="0"/>
        <v>38.75</v>
      </c>
    </row>
    <row r="12" spans="1:8" ht="12.75" customHeight="1" x14ac:dyDescent="0.2">
      <c r="B12" s="6" t="s">
        <v>9</v>
      </c>
      <c r="C12" s="7">
        <v>1.78</v>
      </c>
      <c r="D12" s="6">
        <v>5</v>
      </c>
      <c r="E12" s="86">
        <f t="shared" si="0"/>
        <v>8.9</v>
      </c>
    </row>
    <row r="13" spans="1:8" ht="12.75" customHeight="1" x14ac:dyDescent="0.2">
      <c r="B13" s="6" t="s">
        <v>10</v>
      </c>
      <c r="C13" s="7">
        <v>3.25</v>
      </c>
      <c r="D13" s="6">
        <v>10</v>
      </c>
      <c r="E13" s="86">
        <f t="shared" si="0"/>
        <v>32.5</v>
      </c>
    </row>
    <row r="14" spans="1:8" ht="13.6" customHeight="1" x14ac:dyDescent="0.2">
      <c r="B14" s="9" t="s">
        <v>11</v>
      </c>
      <c r="C14" s="10">
        <v>2.23</v>
      </c>
      <c r="D14" s="9">
        <v>5</v>
      </c>
      <c r="E14" s="86">
        <f t="shared" si="0"/>
        <v>11.15</v>
      </c>
    </row>
    <row r="15" spans="1:8" ht="12.75" customHeight="1" x14ac:dyDescent="0.2">
      <c r="C15" s="102" t="s">
        <v>12</v>
      </c>
      <c r="D15" s="103"/>
      <c r="E15" s="87">
        <f>SUM(E9:E14)</f>
        <v>196.8</v>
      </c>
      <c r="F15" s="8" t="s">
        <v>107</v>
      </c>
    </row>
    <row r="16" spans="1:8" ht="12.75" customHeight="1" x14ac:dyDescent="0.2">
      <c r="C16" s="11" t="s">
        <v>13</v>
      </c>
      <c r="D16" s="12">
        <v>0.16</v>
      </c>
      <c r="E16" s="88">
        <f>SUM(E15/100)*16</f>
        <v>31.488000000000003</v>
      </c>
      <c r="F16" s="8" t="s">
        <v>108</v>
      </c>
    </row>
    <row r="17" spans="2:6" ht="13.6" customHeight="1" x14ac:dyDescent="0.2">
      <c r="C17" s="11" t="s">
        <v>14</v>
      </c>
      <c r="D17" s="11"/>
      <c r="E17" s="89">
        <f>SUM(E15:E16)</f>
        <v>228.28800000000001</v>
      </c>
      <c r="F17" s="8" t="s">
        <v>109</v>
      </c>
    </row>
    <row r="18" spans="2:6" ht="14.3" customHeight="1" x14ac:dyDescent="0.2">
      <c r="B18" s="9"/>
      <c r="C18" s="9"/>
      <c r="D18" s="9"/>
      <c r="E18" s="9"/>
    </row>
    <row r="19" spans="2:6" ht="12.75" customHeight="1" x14ac:dyDescent="0.2">
      <c r="B19" s="13" t="s">
        <v>110</v>
      </c>
      <c r="C19" s="13"/>
      <c r="D19" s="90">
        <f>SUM(D9:D14)</f>
        <v>125</v>
      </c>
    </row>
    <row r="20" spans="2:6" ht="12.75" customHeight="1" x14ac:dyDescent="0.2">
      <c r="B20" s="14" t="s">
        <v>15</v>
      </c>
      <c r="C20" s="14"/>
      <c r="D20" s="91">
        <f>SUM(E17/D19)</f>
        <v>1.8263040000000001</v>
      </c>
    </row>
    <row r="21" spans="2:6" ht="12.75" customHeight="1" x14ac:dyDescent="0.2">
      <c r="B21" s="14" t="s">
        <v>16</v>
      </c>
      <c r="C21" s="14"/>
      <c r="D21" s="92">
        <f>COUNTA(B9:B14)</f>
        <v>6</v>
      </c>
    </row>
    <row r="22" spans="2:6" ht="12.75" customHeight="1" x14ac:dyDescent="0.2">
      <c r="B22" s="15" t="s">
        <v>17</v>
      </c>
      <c r="C22" s="15"/>
      <c r="D22" s="88">
        <f>MAX(C9:C14)</f>
        <v>3.25</v>
      </c>
    </row>
    <row r="23" spans="2:6" ht="13.6" customHeight="1" x14ac:dyDescent="0.2">
      <c r="B23" s="16" t="s">
        <v>18</v>
      </c>
      <c r="C23" s="16"/>
      <c r="D23" s="101">
        <f>MIN(C9:C14)</f>
        <v>1.25</v>
      </c>
      <c r="E23" s="9"/>
    </row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</sheetData>
  <mergeCells count="1">
    <mergeCell ref="C15:D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00"/>
  </sheetPr>
  <dimension ref="A1:Z993"/>
  <sheetViews>
    <sheetView workbookViewId="0">
      <selection activeCell="F12" sqref="F12"/>
    </sheetView>
  </sheetViews>
  <sheetFormatPr baseColWidth="10" defaultColWidth="12.625" defaultRowHeight="14.95" customHeight="1" x14ac:dyDescent="0.2"/>
  <cols>
    <col min="1" max="1" width="14.125" customWidth="1"/>
    <col min="2" max="2" width="11.5" customWidth="1"/>
    <col min="3" max="3" width="10.5" customWidth="1"/>
    <col min="4" max="4" width="13.5" customWidth="1"/>
    <col min="5" max="5" width="10.125" customWidth="1"/>
    <col min="6" max="6" width="8.625" customWidth="1"/>
    <col min="7" max="7" width="9.375" customWidth="1"/>
    <col min="8" max="8" width="11.5" customWidth="1"/>
    <col min="9" max="26" width="10" customWidth="1"/>
  </cols>
  <sheetData>
    <row r="1" spans="1:26" ht="14.95" customHeight="1" x14ac:dyDescent="0.25">
      <c r="A1" s="1" t="s">
        <v>19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5">
      <c r="A3" s="19" t="s">
        <v>111</v>
      </c>
      <c r="B3" s="17"/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7" t="s">
        <v>1</v>
      </c>
      <c r="B4" s="17"/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7.350000000000001" customHeight="1" x14ac:dyDescent="0.3">
      <c r="A8" s="18"/>
      <c r="B8" s="20" t="s">
        <v>20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 x14ac:dyDescent="0.3">
      <c r="A9" s="18"/>
      <c r="B9" s="2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6" customHeight="1" x14ac:dyDescent="0.25">
      <c r="A10" s="18"/>
      <c r="B10" s="21" t="s">
        <v>21</v>
      </c>
      <c r="C10" s="22"/>
      <c r="D10" s="23">
        <v>2.99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6.35" customHeight="1" x14ac:dyDescent="0.25">
      <c r="A11" s="18"/>
      <c r="B11" s="24" t="s">
        <v>22</v>
      </c>
      <c r="C11" s="25" t="s">
        <v>23</v>
      </c>
      <c r="D11" s="26" t="s">
        <v>24</v>
      </c>
      <c r="E11" s="25" t="s">
        <v>25</v>
      </c>
      <c r="F11" s="26" t="s">
        <v>26</v>
      </c>
      <c r="G11" s="27" t="s">
        <v>27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28" t="s">
        <v>28</v>
      </c>
      <c r="C12" s="29" t="s">
        <v>29</v>
      </c>
      <c r="D12" s="30">
        <v>38333</v>
      </c>
      <c r="E12" s="30">
        <v>38355</v>
      </c>
      <c r="F12" s="93">
        <f>NETWORKDAYS(D12,E12)</f>
        <v>16</v>
      </c>
      <c r="G12" s="94">
        <f>SUM(F12*$D$10)</f>
        <v>47.84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28" t="s">
        <v>30</v>
      </c>
      <c r="C13" s="29" t="s">
        <v>31</v>
      </c>
      <c r="D13" s="30">
        <v>38384</v>
      </c>
      <c r="E13" s="30">
        <v>38388</v>
      </c>
      <c r="F13" s="93">
        <f t="shared" ref="F13:F15" si="0">NETWORKDAYS(D13,E13)</f>
        <v>4</v>
      </c>
      <c r="G13" s="94">
        <f t="shared" ref="G13:G15" si="1">SUM(F13*$D$10)</f>
        <v>11.96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28" t="s">
        <v>32</v>
      </c>
      <c r="C14" s="29" t="s">
        <v>33</v>
      </c>
      <c r="D14" s="30">
        <v>38351</v>
      </c>
      <c r="E14" s="30">
        <v>38356</v>
      </c>
      <c r="F14" s="93">
        <f t="shared" si="0"/>
        <v>4</v>
      </c>
      <c r="G14" s="94">
        <f t="shared" si="1"/>
        <v>11.96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3.6" customHeight="1" x14ac:dyDescent="0.2">
      <c r="A15" s="18"/>
      <c r="B15" s="31" t="s">
        <v>34</v>
      </c>
      <c r="C15" s="32" t="s">
        <v>35</v>
      </c>
      <c r="D15" s="33">
        <v>38301</v>
      </c>
      <c r="E15" s="33">
        <v>38352</v>
      </c>
      <c r="F15" s="93">
        <f t="shared" si="0"/>
        <v>38</v>
      </c>
      <c r="G15" s="94">
        <f t="shared" si="1"/>
        <v>113.62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69696"/>
  </sheetPr>
  <dimension ref="A1:J991"/>
  <sheetViews>
    <sheetView workbookViewId="0">
      <selection activeCell="C26" sqref="C26"/>
    </sheetView>
  </sheetViews>
  <sheetFormatPr baseColWidth="10" defaultColWidth="12.625" defaultRowHeight="14.95" customHeight="1" x14ac:dyDescent="0.2"/>
  <cols>
    <col min="1" max="1" width="22.25" customWidth="1"/>
    <col min="2" max="2" width="17.375" customWidth="1"/>
    <col min="3" max="3" width="22.375" customWidth="1"/>
    <col min="4" max="26" width="10" customWidth="1"/>
  </cols>
  <sheetData>
    <row r="1" spans="1:10" ht="17.350000000000001" customHeight="1" x14ac:dyDescent="0.3">
      <c r="A1" s="34" t="s">
        <v>36</v>
      </c>
      <c r="B1" s="2"/>
      <c r="C1" s="2"/>
      <c r="D1" s="2"/>
      <c r="E1" s="2"/>
      <c r="F1" s="2"/>
      <c r="G1" s="2"/>
      <c r="H1" s="2"/>
      <c r="I1" s="2"/>
      <c r="J1" s="2"/>
    </row>
    <row r="2" spans="1:10" ht="13.6" customHeight="1" x14ac:dyDescent="0.25">
      <c r="A2" s="63" t="s">
        <v>112</v>
      </c>
      <c r="C2" s="2"/>
      <c r="D2" s="2"/>
      <c r="E2" s="2"/>
      <c r="F2" s="2"/>
      <c r="G2" s="2"/>
      <c r="H2" s="2"/>
      <c r="I2" s="2"/>
      <c r="J2" s="2"/>
    </row>
    <row r="3" spans="1:10" ht="13.6" customHeight="1" x14ac:dyDescent="0.25">
      <c r="A3" s="63" t="s">
        <v>113</v>
      </c>
      <c r="C3" s="2"/>
      <c r="D3" s="2"/>
      <c r="E3" s="2"/>
      <c r="F3" s="2"/>
      <c r="G3" s="2"/>
      <c r="H3" s="2"/>
      <c r="I3" s="2"/>
      <c r="J3" s="2"/>
    </row>
    <row r="4" spans="1:10" ht="13.6" customHeight="1" x14ac:dyDescent="0.25">
      <c r="A4" s="63" t="s">
        <v>114</v>
      </c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">
      <c r="F5" s="111"/>
    </row>
    <row r="6" spans="1:10" ht="13.6" customHeight="1" x14ac:dyDescent="0.25">
      <c r="B6" s="35"/>
    </row>
    <row r="7" spans="1:10" ht="12.75" customHeight="1" x14ac:dyDescent="0.25">
      <c r="A7" s="36" t="s">
        <v>37</v>
      </c>
      <c r="B7" s="37">
        <v>44503</v>
      </c>
      <c r="C7">
        <f>SUM(B8/365)</f>
        <v>6.8493150684931503E-2</v>
      </c>
    </row>
    <row r="8" spans="1:10" ht="12.75" customHeight="1" x14ac:dyDescent="0.25">
      <c r="A8" s="36" t="s">
        <v>38</v>
      </c>
      <c r="B8" s="6">
        <v>25</v>
      </c>
    </row>
    <row r="9" spans="1:10" ht="12.75" customHeight="1" x14ac:dyDescent="0.2"/>
    <row r="10" spans="1:10" ht="14.3" customHeight="1" x14ac:dyDescent="0.25">
      <c r="A10" s="38" t="s">
        <v>39</v>
      </c>
    </row>
    <row r="11" spans="1:10" ht="12.75" customHeight="1" x14ac:dyDescent="0.25">
      <c r="A11" s="39" t="s">
        <v>40</v>
      </c>
      <c r="B11" s="39" t="s">
        <v>41</v>
      </c>
      <c r="C11" s="39" t="s">
        <v>42</v>
      </c>
    </row>
    <row r="12" spans="1:10" ht="12.75" customHeight="1" x14ac:dyDescent="0.2">
      <c r="A12" s="6" t="s">
        <v>43</v>
      </c>
      <c r="B12" s="37">
        <v>44197</v>
      </c>
      <c r="C12" s="95">
        <f>ROUNDUP(($B$7-B12)*$C$7,0)</f>
        <v>21</v>
      </c>
    </row>
    <row r="13" spans="1:10" ht="12.75" customHeight="1" x14ac:dyDescent="0.2">
      <c r="A13" s="6" t="s">
        <v>44</v>
      </c>
      <c r="B13" s="37">
        <v>44317</v>
      </c>
      <c r="C13" s="95">
        <f t="shared" ref="C13:C24" si="0">ROUNDUP(($B$7-B13)*$C$7,0)</f>
        <v>13</v>
      </c>
    </row>
    <row r="14" spans="1:10" ht="12.75" customHeight="1" x14ac:dyDescent="0.2">
      <c r="A14" s="6" t="s">
        <v>45</v>
      </c>
      <c r="B14" s="37">
        <v>44485</v>
      </c>
      <c r="C14" s="95">
        <f t="shared" si="0"/>
        <v>2</v>
      </c>
    </row>
    <row r="15" spans="1:10" ht="12.75" customHeight="1" x14ac:dyDescent="0.2">
      <c r="A15" s="6" t="s">
        <v>46</v>
      </c>
      <c r="B15" s="37">
        <v>44409</v>
      </c>
      <c r="C15" s="95">
        <f t="shared" si="0"/>
        <v>7</v>
      </c>
    </row>
    <row r="16" spans="1:10" ht="12.75" customHeight="1" x14ac:dyDescent="0.2">
      <c r="A16" s="6" t="s">
        <v>47</v>
      </c>
      <c r="B16" s="37">
        <v>44424</v>
      </c>
      <c r="C16" s="95">
        <f t="shared" si="0"/>
        <v>6</v>
      </c>
    </row>
    <row r="17" spans="1:3" ht="12.75" customHeight="1" x14ac:dyDescent="0.2">
      <c r="A17" s="6" t="s">
        <v>48</v>
      </c>
      <c r="B17" s="37">
        <v>44287</v>
      </c>
      <c r="C17" s="95">
        <f t="shared" si="0"/>
        <v>15</v>
      </c>
    </row>
    <row r="18" spans="1:3" ht="12.75" customHeight="1" x14ac:dyDescent="0.2">
      <c r="A18" s="6" t="s">
        <v>49</v>
      </c>
      <c r="B18" s="37">
        <v>44420</v>
      </c>
      <c r="C18" s="95">
        <f t="shared" si="0"/>
        <v>6</v>
      </c>
    </row>
    <row r="19" spans="1:3" ht="12.75" customHeight="1" x14ac:dyDescent="0.2">
      <c r="A19" s="6" t="s">
        <v>50</v>
      </c>
      <c r="B19" s="37">
        <v>44478</v>
      </c>
      <c r="C19" s="95">
        <f t="shared" si="0"/>
        <v>2</v>
      </c>
    </row>
    <row r="20" spans="1:3" ht="12.75" customHeight="1" x14ac:dyDescent="0.2">
      <c r="A20" s="6" t="s">
        <v>51</v>
      </c>
      <c r="B20" s="37">
        <v>44501</v>
      </c>
      <c r="C20" s="95">
        <f t="shared" si="0"/>
        <v>1</v>
      </c>
    </row>
    <row r="21" spans="1:3" ht="12.75" customHeight="1" x14ac:dyDescent="0.2">
      <c r="A21" s="6" t="s">
        <v>52</v>
      </c>
      <c r="B21" s="37">
        <v>44444</v>
      </c>
      <c r="C21" s="95">
        <f t="shared" si="0"/>
        <v>5</v>
      </c>
    </row>
    <row r="22" spans="1:3" ht="12.75" customHeight="1" x14ac:dyDescent="0.2">
      <c r="A22" s="6" t="s">
        <v>53</v>
      </c>
      <c r="B22" s="37">
        <v>44344</v>
      </c>
      <c r="C22" s="95">
        <f t="shared" si="0"/>
        <v>11</v>
      </c>
    </row>
    <row r="23" spans="1:3" ht="12.75" customHeight="1" x14ac:dyDescent="0.2">
      <c r="A23" s="6" t="s">
        <v>54</v>
      </c>
      <c r="B23" s="37">
        <v>44259</v>
      </c>
      <c r="C23" s="95">
        <f t="shared" si="0"/>
        <v>17</v>
      </c>
    </row>
    <row r="24" spans="1:3" ht="12.75" customHeight="1" x14ac:dyDescent="0.2">
      <c r="A24" s="6" t="s">
        <v>55</v>
      </c>
      <c r="B24" s="37">
        <v>44228</v>
      </c>
      <c r="C24" s="95">
        <f t="shared" si="0"/>
        <v>19</v>
      </c>
    </row>
    <row r="25" spans="1:3" ht="39.75" customHeight="1" x14ac:dyDescent="0.25">
      <c r="B25" s="40" t="s">
        <v>56</v>
      </c>
      <c r="C25" s="96">
        <f>COUNTIF(C12:C24,"&gt;=15")</f>
        <v>4</v>
      </c>
    </row>
    <row r="26" spans="1:3" ht="13.6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2.75" customHeight="1" x14ac:dyDescent="0.2"/>
    <row r="32" spans="1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G995"/>
  <sheetViews>
    <sheetView workbookViewId="0">
      <selection activeCell="D38" sqref="D38"/>
    </sheetView>
  </sheetViews>
  <sheetFormatPr baseColWidth="10" defaultColWidth="12.625" defaultRowHeight="14.95" customHeight="1" x14ac:dyDescent="0.2"/>
  <cols>
    <col min="1" max="1" width="22.25" customWidth="1"/>
    <col min="2" max="2" width="15.625" customWidth="1"/>
    <col min="3" max="3" width="22.375" customWidth="1"/>
    <col min="4" max="4" width="16.625" customWidth="1"/>
    <col min="5" max="5" width="17.625" customWidth="1"/>
    <col min="6" max="26" width="10" customWidth="1"/>
  </cols>
  <sheetData>
    <row r="1" spans="1:7" ht="17.350000000000001" customHeight="1" x14ac:dyDescent="0.3">
      <c r="A1" s="34" t="s">
        <v>57</v>
      </c>
      <c r="B1" s="2"/>
      <c r="C1" s="2"/>
      <c r="D1" s="2"/>
      <c r="E1" s="2"/>
      <c r="F1" s="2"/>
      <c r="G1" s="2"/>
    </row>
    <row r="2" spans="1:7" ht="13.6" customHeight="1" x14ac:dyDescent="0.25">
      <c r="A2" s="63" t="s">
        <v>115</v>
      </c>
      <c r="C2" s="2"/>
      <c r="D2" s="2"/>
      <c r="E2" s="2"/>
      <c r="F2" s="2"/>
      <c r="G2" s="2"/>
    </row>
    <row r="3" spans="1:7" ht="13.6" customHeight="1" x14ac:dyDescent="0.25">
      <c r="A3" s="63" t="s">
        <v>116</v>
      </c>
      <c r="C3" s="2"/>
      <c r="D3" s="2"/>
      <c r="E3" s="2"/>
      <c r="F3" s="2"/>
      <c r="G3" s="2"/>
    </row>
    <row r="4" spans="1:7" ht="12.75" customHeight="1" x14ac:dyDescent="0.2"/>
    <row r="5" spans="1:7" ht="12.75" customHeight="1" x14ac:dyDescent="0.25">
      <c r="A5" s="41" t="s">
        <v>37</v>
      </c>
      <c r="B5" s="37">
        <v>44503</v>
      </c>
    </row>
    <row r="6" spans="1:7" ht="12.75" customHeight="1" x14ac:dyDescent="0.25">
      <c r="A6" s="41" t="s">
        <v>38</v>
      </c>
      <c r="B6" s="6">
        <v>25</v>
      </c>
      <c r="D6" s="6"/>
    </row>
    <row r="7" spans="1:7" ht="12.75" customHeight="1" x14ac:dyDescent="0.25">
      <c r="A7" s="41" t="s">
        <v>58</v>
      </c>
      <c r="B7" s="6">
        <v>90</v>
      </c>
    </row>
    <row r="8" spans="1:7" ht="12.75" customHeight="1" x14ac:dyDescent="0.2"/>
    <row r="9" spans="1:7" ht="14.3" customHeight="1" x14ac:dyDescent="0.25">
      <c r="A9" s="42" t="s">
        <v>39</v>
      </c>
    </row>
    <row r="10" spans="1:7" ht="12.75" customHeight="1" x14ac:dyDescent="0.25">
      <c r="A10" s="41" t="s">
        <v>40</v>
      </c>
      <c r="B10" s="41" t="s">
        <v>41</v>
      </c>
      <c r="C10" s="41" t="s">
        <v>59</v>
      </c>
    </row>
    <row r="11" spans="1:7" ht="12.75" customHeight="1" x14ac:dyDescent="0.2">
      <c r="A11" s="6" t="s">
        <v>43</v>
      </c>
      <c r="B11" s="37">
        <v>44197</v>
      </c>
      <c r="C11" s="112" t="str">
        <f>IF(($B$5-B11)&gt;$B$7,"Ja","Nein")</f>
        <v>Ja</v>
      </c>
    </row>
    <row r="12" spans="1:7" ht="12.75" customHeight="1" x14ac:dyDescent="0.2">
      <c r="A12" s="6" t="s">
        <v>44</v>
      </c>
      <c r="B12" s="37">
        <v>44317</v>
      </c>
      <c r="C12" s="112" t="str">
        <f t="shared" ref="C12:C23" si="0">IF(($B$5-B12)&gt;$B$7,"Ja","Nein")</f>
        <v>Ja</v>
      </c>
    </row>
    <row r="13" spans="1:7" ht="12.75" customHeight="1" x14ac:dyDescent="0.2">
      <c r="A13" s="6" t="s">
        <v>45</v>
      </c>
      <c r="B13" s="37">
        <v>44485</v>
      </c>
      <c r="C13" s="112" t="str">
        <f t="shared" si="0"/>
        <v>Nein</v>
      </c>
    </row>
    <row r="14" spans="1:7" ht="12.75" customHeight="1" x14ac:dyDescent="0.2">
      <c r="A14" s="6" t="s">
        <v>46</v>
      </c>
      <c r="B14" s="37">
        <v>44409</v>
      </c>
      <c r="C14" s="112" t="str">
        <f t="shared" si="0"/>
        <v>Ja</v>
      </c>
    </row>
    <row r="15" spans="1:7" ht="12.75" customHeight="1" x14ac:dyDescent="0.2">
      <c r="A15" s="6" t="s">
        <v>47</v>
      </c>
      <c r="B15" s="37">
        <v>44424</v>
      </c>
      <c r="C15" s="112" t="str">
        <f t="shared" si="0"/>
        <v>Nein</v>
      </c>
    </row>
    <row r="16" spans="1:7" ht="12.75" customHeight="1" x14ac:dyDescent="0.2">
      <c r="A16" s="6" t="s">
        <v>48</v>
      </c>
      <c r="B16" s="37">
        <v>44287</v>
      </c>
      <c r="C16" s="112" t="str">
        <f t="shared" si="0"/>
        <v>Ja</v>
      </c>
    </row>
    <row r="17" spans="1:4" ht="12.75" customHeight="1" x14ac:dyDescent="0.2">
      <c r="A17" s="6" t="s">
        <v>49</v>
      </c>
      <c r="B17" s="37">
        <v>44420</v>
      </c>
      <c r="C17" s="112" t="str">
        <f t="shared" si="0"/>
        <v>Nein</v>
      </c>
    </row>
    <row r="18" spans="1:4" ht="12.75" customHeight="1" x14ac:dyDescent="0.2">
      <c r="A18" s="6" t="s">
        <v>50</v>
      </c>
      <c r="B18" s="37">
        <v>44478</v>
      </c>
      <c r="C18" s="112" t="str">
        <f t="shared" si="0"/>
        <v>Nein</v>
      </c>
    </row>
    <row r="19" spans="1:4" ht="12.75" customHeight="1" x14ac:dyDescent="0.2">
      <c r="A19" s="6" t="s">
        <v>51</v>
      </c>
      <c r="B19" s="37">
        <v>44501</v>
      </c>
      <c r="C19" s="112" t="str">
        <f t="shared" si="0"/>
        <v>Nein</v>
      </c>
    </row>
    <row r="20" spans="1:4" ht="12.75" customHeight="1" x14ac:dyDescent="0.2">
      <c r="A20" s="6" t="s">
        <v>52</v>
      </c>
      <c r="B20" s="37">
        <v>44444</v>
      </c>
      <c r="C20" s="112" t="str">
        <f t="shared" si="0"/>
        <v>Nein</v>
      </c>
    </row>
    <row r="21" spans="1:4" ht="12.75" customHeight="1" x14ac:dyDescent="0.2">
      <c r="A21" s="6" t="s">
        <v>53</v>
      </c>
      <c r="B21" s="37">
        <v>44344</v>
      </c>
      <c r="C21" s="112" t="str">
        <f t="shared" si="0"/>
        <v>Ja</v>
      </c>
    </row>
    <row r="22" spans="1:4" ht="12.75" customHeight="1" x14ac:dyDescent="0.2">
      <c r="A22" s="6" t="s">
        <v>54</v>
      </c>
      <c r="B22" s="37">
        <v>44259</v>
      </c>
      <c r="C22" s="112" t="str">
        <f t="shared" si="0"/>
        <v>Ja</v>
      </c>
    </row>
    <row r="23" spans="1:4" ht="12.75" customHeight="1" x14ac:dyDescent="0.2">
      <c r="A23" s="6" t="s">
        <v>55</v>
      </c>
      <c r="B23" s="37">
        <v>44228</v>
      </c>
      <c r="C23" s="112" t="str">
        <f t="shared" si="0"/>
        <v>Ja</v>
      </c>
    </row>
    <row r="24" spans="1:4" ht="53.35" customHeight="1" thickBot="1" x14ac:dyDescent="0.3">
      <c r="B24" s="64" t="s">
        <v>60</v>
      </c>
      <c r="C24" s="113">
        <f>COUNTIF(C11:C23,"Ja")</f>
        <v>7</v>
      </c>
      <c r="D24" s="43"/>
    </row>
    <row r="25" spans="1:4" ht="13.6" customHeight="1" thickTop="1" x14ac:dyDescent="0.2"/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dataValidations count="1">
    <dataValidation type="list" allowBlank="1" showInputMessage="1" showErrorMessage="1" prompt=" - " sqref="D6" xr:uid="{00000000-0002-0000-0300-000000000000}">
      <formula1>$A$11:$A$23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FFCC"/>
  </sheetPr>
  <dimension ref="A1:Z994"/>
  <sheetViews>
    <sheetView tabSelected="1" topLeftCell="A36" workbookViewId="0">
      <selection activeCell="C73" sqref="C73"/>
    </sheetView>
  </sheetViews>
  <sheetFormatPr baseColWidth="10" defaultColWidth="12.625" defaultRowHeight="14.95" customHeight="1" x14ac:dyDescent="0.2"/>
  <cols>
    <col min="1" max="1" width="14" customWidth="1"/>
    <col min="2" max="2" width="47.25" customWidth="1"/>
    <col min="3" max="3" width="6.375" customWidth="1"/>
    <col min="4" max="4" width="6.875" customWidth="1"/>
    <col min="5" max="5" width="13.875" customWidth="1"/>
    <col min="6" max="6" width="13.375" customWidth="1"/>
    <col min="7" max="7" width="5.5" customWidth="1"/>
    <col min="8" max="8" width="10.375" customWidth="1"/>
    <col min="9" max="26" width="10" customWidth="1"/>
  </cols>
  <sheetData>
    <row r="1" spans="1:26" ht="17.350000000000001" customHeight="1" x14ac:dyDescent="0.3">
      <c r="A1" s="65" t="s">
        <v>125</v>
      </c>
      <c r="B1" s="85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6" customHeight="1" x14ac:dyDescent="0.25">
      <c r="A2" s="44"/>
      <c r="B2" s="72" t="s">
        <v>1</v>
      </c>
      <c r="C2" s="44"/>
      <c r="D2" s="44"/>
      <c r="E2" s="44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9.6999999999999993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8" customHeight="1" x14ac:dyDescent="0.25">
      <c r="A4" s="46"/>
      <c r="B4" s="47"/>
      <c r="C4" s="47" t="s">
        <v>61</v>
      </c>
      <c r="D4" s="47"/>
      <c r="E4" s="4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4.95" customHeight="1" x14ac:dyDescent="0.25">
      <c r="A5" s="47"/>
      <c r="B5" s="47"/>
      <c r="C5" s="106" t="s">
        <v>62</v>
      </c>
      <c r="D5" s="107"/>
      <c r="E5" s="66" t="s">
        <v>63</v>
      </c>
      <c r="F5" s="70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4.95" customHeight="1" x14ac:dyDescent="0.25">
      <c r="A6" s="47"/>
      <c r="B6" s="47"/>
      <c r="C6" s="108" t="s">
        <v>64</v>
      </c>
      <c r="D6" s="109"/>
      <c r="E6" s="67" t="s">
        <v>65</v>
      </c>
      <c r="F6" s="70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95" customHeight="1" x14ac:dyDescent="0.25">
      <c r="A7" s="47"/>
      <c r="B7" s="47"/>
      <c r="C7" s="108" t="s">
        <v>66</v>
      </c>
      <c r="D7" s="109"/>
      <c r="E7" s="67" t="s">
        <v>65</v>
      </c>
      <c r="F7" s="70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2.1" customHeight="1" x14ac:dyDescent="0.25">
      <c r="A8" s="47"/>
      <c r="B8" s="47"/>
      <c r="C8" s="108" t="s">
        <v>67</v>
      </c>
      <c r="D8" s="109"/>
      <c r="E8" s="67" t="s">
        <v>65</v>
      </c>
      <c r="F8" s="70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41.3" customHeight="1" x14ac:dyDescent="0.25">
      <c r="A9" s="47"/>
      <c r="B9" s="71"/>
      <c r="C9" s="110" t="s">
        <v>68</v>
      </c>
      <c r="D9" s="109"/>
      <c r="E9" s="68">
        <f>COUNTIF(E5:E8,"Khaled")</f>
        <v>1</v>
      </c>
      <c r="F9" s="49" t="s">
        <v>69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8" customHeight="1" x14ac:dyDescent="0.25">
      <c r="A10" s="47"/>
      <c r="B10" s="47"/>
      <c r="C10" s="104" t="s">
        <v>70</v>
      </c>
      <c r="D10" s="105"/>
      <c r="E10" s="69">
        <f>COUNTIF(E5:E8,"Eric")</f>
        <v>3</v>
      </c>
      <c r="F10" s="49" t="s">
        <v>71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95" customHeight="1" x14ac:dyDescent="0.25">
      <c r="A11" s="47"/>
      <c r="B11" s="47"/>
      <c r="C11" s="47"/>
      <c r="D11" s="46"/>
      <c r="E11" s="47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95" customHeight="1" x14ac:dyDescent="0.25">
      <c r="A12" s="47" t="s">
        <v>72</v>
      </c>
      <c r="B12" s="47"/>
      <c r="C12" s="47"/>
      <c r="D12" s="47"/>
      <c r="E12" s="47"/>
      <c r="F12" s="45"/>
      <c r="G12" s="49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95" customHeight="1" x14ac:dyDescent="0.25">
      <c r="A13" s="47" t="s">
        <v>73</v>
      </c>
      <c r="B13" s="47"/>
      <c r="C13" s="73" t="s">
        <v>117</v>
      </c>
      <c r="D13" s="50"/>
      <c r="E13" s="51"/>
      <c r="F13" s="45"/>
      <c r="G13" s="49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95" customHeight="1" x14ac:dyDescent="0.25">
      <c r="A14" s="47" t="s">
        <v>74</v>
      </c>
      <c r="B14" s="47"/>
      <c r="C14" s="48">
        <v>23</v>
      </c>
      <c r="D14" s="52"/>
      <c r="E14" s="53"/>
      <c r="F14" s="45"/>
      <c r="G14" s="49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95" customHeight="1" x14ac:dyDescent="0.25">
      <c r="A15" s="47" t="s">
        <v>75</v>
      </c>
      <c r="B15" s="47"/>
      <c r="C15" s="47"/>
      <c r="D15" s="47"/>
      <c r="E15" s="47"/>
      <c r="F15" s="45"/>
      <c r="G15" s="49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95" customHeight="1" x14ac:dyDescent="0.25">
      <c r="A16" s="78" t="s">
        <v>118</v>
      </c>
      <c r="B16" s="47"/>
      <c r="C16" s="47"/>
      <c r="D16" s="47"/>
      <c r="E16" s="47"/>
      <c r="F16" s="45"/>
      <c r="G16" s="49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95" customHeight="1" x14ac:dyDescent="0.25">
      <c r="A17" s="47"/>
      <c r="B17" s="47"/>
      <c r="C17" s="47"/>
      <c r="D17" s="47"/>
      <c r="E17" s="47"/>
      <c r="F17" s="45"/>
      <c r="G17" s="49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54" customHeight="1" x14ac:dyDescent="0.25">
      <c r="A18" s="54" t="s">
        <v>76</v>
      </c>
      <c r="B18" s="54" t="s">
        <v>77</v>
      </c>
      <c r="C18" s="55" t="s">
        <v>78</v>
      </c>
      <c r="D18" s="55" t="s">
        <v>79</v>
      </c>
      <c r="E18" s="55" t="s">
        <v>80</v>
      </c>
      <c r="F18" s="45"/>
      <c r="G18" s="49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4.95" customHeight="1" x14ac:dyDescent="0.25">
      <c r="A19" s="56">
        <v>39448</v>
      </c>
      <c r="B19" s="57" t="s">
        <v>81</v>
      </c>
      <c r="C19" s="75" t="s">
        <v>82</v>
      </c>
      <c r="D19" s="75" t="s">
        <v>82</v>
      </c>
      <c r="E19" s="75" t="s">
        <v>82</v>
      </c>
      <c r="F19" s="45"/>
      <c r="G19" s="58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4.95" customHeight="1" x14ac:dyDescent="0.25">
      <c r="A20" s="56">
        <v>39449</v>
      </c>
      <c r="B20" s="74" t="s">
        <v>83</v>
      </c>
      <c r="C20" s="71"/>
      <c r="D20" s="71"/>
      <c r="E20" s="71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4.95" customHeight="1" x14ac:dyDescent="0.25">
      <c r="A21" s="56">
        <v>39450</v>
      </c>
      <c r="B21" s="57" t="s">
        <v>84</v>
      </c>
      <c r="C21" s="76" t="s">
        <v>82</v>
      </c>
      <c r="D21" s="76" t="s">
        <v>85</v>
      </c>
      <c r="E21" s="76" t="s">
        <v>82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4.95" customHeight="1" x14ac:dyDescent="0.25">
      <c r="A22" s="56">
        <v>39451</v>
      </c>
      <c r="B22" s="57" t="s">
        <v>86</v>
      </c>
      <c r="C22" s="57" t="s">
        <v>82</v>
      </c>
      <c r="D22" s="57" t="s">
        <v>85</v>
      </c>
      <c r="E22" s="57" t="s">
        <v>82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95" customHeight="1" x14ac:dyDescent="0.25">
      <c r="A23" s="56">
        <v>39452</v>
      </c>
      <c r="B23" s="57" t="s">
        <v>87</v>
      </c>
      <c r="C23" s="57" t="s">
        <v>82</v>
      </c>
      <c r="D23" s="57" t="s">
        <v>82</v>
      </c>
      <c r="E23" s="57" t="s">
        <v>82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95" customHeight="1" x14ac:dyDescent="0.25">
      <c r="A24" s="56">
        <v>39453</v>
      </c>
      <c r="B24" s="57" t="s">
        <v>88</v>
      </c>
      <c r="C24" s="57" t="s">
        <v>89</v>
      </c>
      <c r="D24" s="57" t="s">
        <v>82</v>
      </c>
      <c r="E24" s="57" t="s">
        <v>82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4.95" customHeight="1" x14ac:dyDescent="0.25">
      <c r="A25" s="56">
        <v>39454</v>
      </c>
      <c r="B25" s="57" t="s">
        <v>90</v>
      </c>
      <c r="C25" s="57" t="s">
        <v>89</v>
      </c>
      <c r="D25" s="57" t="s">
        <v>82</v>
      </c>
      <c r="E25" s="79" t="s">
        <v>119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4.95" customHeight="1" x14ac:dyDescent="0.25">
      <c r="A26" s="56">
        <v>39455</v>
      </c>
      <c r="B26" s="57" t="s">
        <v>81</v>
      </c>
      <c r="C26" s="57" t="s">
        <v>89</v>
      </c>
      <c r="D26" s="57" t="s">
        <v>82</v>
      </c>
      <c r="E26" s="57" t="s">
        <v>82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4.95" customHeight="1" x14ac:dyDescent="0.25">
      <c r="A27" s="56">
        <v>39456</v>
      </c>
      <c r="B27" s="57" t="s">
        <v>83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4.95" customHeight="1" x14ac:dyDescent="0.25">
      <c r="A28" s="56">
        <v>39457</v>
      </c>
      <c r="B28" s="57" t="s">
        <v>84</v>
      </c>
      <c r="C28" s="57" t="s">
        <v>82</v>
      </c>
      <c r="D28" s="57" t="s">
        <v>82</v>
      </c>
      <c r="E28" s="57" t="s">
        <v>82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4.95" customHeight="1" x14ac:dyDescent="0.25">
      <c r="A29" s="56">
        <v>39458</v>
      </c>
      <c r="B29" s="57" t="s">
        <v>86</v>
      </c>
      <c r="C29" s="57" t="s">
        <v>82</v>
      </c>
      <c r="D29" s="57" t="s">
        <v>82</v>
      </c>
      <c r="E29" s="79" t="s">
        <v>119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4.95" customHeight="1" x14ac:dyDescent="0.25">
      <c r="A30" s="56">
        <v>39459</v>
      </c>
      <c r="B30" s="57" t="s">
        <v>87</v>
      </c>
      <c r="C30" s="57" t="s">
        <v>91</v>
      </c>
      <c r="D30" s="57" t="s">
        <v>91</v>
      </c>
      <c r="E30" s="57" t="s">
        <v>91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4.95" customHeight="1" x14ac:dyDescent="0.25">
      <c r="A31" s="56">
        <v>39460</v>
      </c>
      <c r="B31" s="57" t="s">
        <v>88</v>
      </c>
      <c r="C31" s="57" t="s">
        <v>91</v>
      </c>
      <c r="D31" s="57" t="s">
        <v>91</v>
      </c>
      <c r="E31" s="57" t="s">
        <v>85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4.95" customHeight="1" x14ac:dyDescent="0.25">
      <c r="A32" s="56">
        <v>39461</v>
      </c>
      <c r="B32" s="57" t="s">
        <v>90</v>
      </c>
      <c r="C32" s="57" t="s">
        <v>91</v>
      </c>
      <c r="D32" s="79" t="s">
        <v>119</v>
      </c>
      <c r="E32" s="57" t="s">
        <v>82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4.95" customHeight="1" x14ac:dyDescent="0.25">
      <c r="A33" s="56">
        <v>39462</v>
      </c>
      <c r="B33" s="57" t="s">
        <v>81</v>
      </c>
      <c r="C33" s="57" t="s">
        <v>91</v>
      </c>
      <c r="D33" s="57" t="s">
        <v>82</v>
      </c>
      <c r="E33" s="57" t="s">
        <v>82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4.95" customHeight="1" x14ac:dyDescent="0.25">
      <c r="A34" s="56">
        <v>39463</v>
      </c>
      <c r="B34" s="57" t="s">
        <v>83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4.95" customHeight="1" x14ac:dyDescent="0.25">
      <c r="A35" s="56">
        <v>39464</v>
      </c>
      <c r="B35" s="57" t="s">
        <v>84</v>
      </c>
      <c r="C35" s="57" t="s">
        <v>91</v>
      </c>
      <c r="D35" s="57" t="s">
        <v>82</v>
      </c>
      <c r="E35" s="57" t="s">
        <v>82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4.95" customHeight="1" x14ac:dyDescent="0.25">
      <c r="A36" s="56">
        <v>39465</v>
      </c>
      <c r="B36" s="57" t="s">
        <v>86</v>
      </c>
      <c r="C36" s="57" t="s">
        <v>85</v>
      </c>
      <c r="D36" s="79" t="s">
        <v>119</v>
      </c>
      <c r="E36" s="57" t="s">
        <v>82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4.95" customHeight="1" x14ac:dyDescent="0.25">
      <c r="A37" s="56">
        <v>39466</v>
      </c>
      <c r="B37" s="57" t="s">
        <v>87</v>
      </c>
      <c r="C37" s="57"/>
      <c r="D37" s="57"/>
      <c r="E37" s="57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4.95" customHeight="1" x14ac:dyDescent="0.25">
      <c r="A38" s="56">
        <v>39467</v>
      </c>
      <c r="B38" s="57" t="s">
        <v>88</v>
      </c>
      <c r="C38" s="57" t="s">
        <v>91</v>
      </c>
      <c r="D38" s="57" t="s">
        <v>82</v>
      </c>
      <c r="E38" s="57" t="s">
        <v>82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4.95" customHeight="1" x14ac:dyDescent="0.25">
      <c r="A39" s="56">
        <v>39468</v>
      </c>
      <c r="B39" s="57" t="s">
        <v>90</v>
      </c>
      <c r="C39" s="57" t="s">
        <v>85</v>
      </c>
      <c r="D39" s="57" t="s">
        <v>82</v>
      </c>
      <c r="E39" s="57" t="s">
        <v>82</v>
      </c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4.95" customHeight="1" x14ac:dyDescent="0.25">
      <c r="A40" s="56">
        <v>39469</v>
      </c>
      <c r="B40" s="57" t="s">
        <v>81</v>
      </c>
      <c r="C40" s="79" t="s">
        <v>119</v>
      </c>
      <c r="D40" s="57" t="s">
        <v>89</v>
      </c>
      <c r="E40" s="57" t="s">
        <v>82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4.95" customHeight="1" x14ac:dyDescent="0.25">
      <c r="A41" s="56">
        <v>39470</v>
      </c>
      <c r="B41" s="57" t="s">
        <v>83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4.95" customHeight="1" x14ac:dyDescent="0.25">
      <c r="A42" s="56">
        <v>39471</v>
      </c>
      <c r="B42" s="57" t="s">
        <v>84</v>
      </c>
      <c r="C42" s="57" t="s">
        <v>82</v>
      </c>
      <c r="D42" s="57" t="s">
        <v>89</v>
      </c>
      <c r="E42" s="57" t="s">
        <v>82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4.95" customHeight="1" x14ac:dyDescent="0.25">
      <c r="A43" s="56">
        <v>39472</v>
      </c>
      <c r="B43" s="57" t="s">
        <v>86</v>
      </c>
      <c r="C43" s="57" t="s">
        <v>82</v>
      </c>
      <c r="D43" s="57" t="s">
        <v>82</v>
      </c>
      <c r="E43" s="57" t="s">
        <v>82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4.95" customHeight="1" x14ac:dyDescent="0.25">
      <c r="A44" s="56">
        <v>39473</v>
      </c>
      <c r="B44" s="57" t="s">
        <v>87</v>
      </c>
      <c r="C44" s="57"/>
      <c r="D44" s="57"/>
      <c r="E44" s="57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4.95" customHeight="1" x14ac:dyDescent="0.25">
      <c r="A45" s="56">
        <v>39474</v>
      </c>
      <c r="B45" s="57" t="s">
        <v>88</v>
      </c>
      <c r="C45" s="57"/>
      <c r="D45" s="57"/>
      <c r="E45" s="57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4.95" customHeight="1" x14ac:dyDescent="0.25">
      <c r="A46" s="56">
        <v>39475</v>
      </c>
      <c r="B46" s="57" t="s">
        <v>90</v>
      </c>
      <c r="C46" s="57" t="s">
        <v>82</v>
      </c>
      <c r="D46" s="57" t="s">
        <v>82</v>
      </c>
      <c r="E46" s="57" t="s">
        <v>85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4.95" customHeight="1" x14ac:dyDescent="0.25">
      <c r="A47" s="56">
        <v>39476</v>
      </c>
      <c r="B47" s="57" t="s">
        <v>81</v>
      </c>
      <c r="C47" s="75" t="s">
        <v>82</v>
      </c>
      <c r="D47" s="75" t="s">
        <v>82</v>
      </c>
      <c r="E47" s="75" t="s">
        <v>89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4.95" customHeight="1" x14ac:dyDescent="0.25">
      <c r="A48" s="56">
        <v>39477</v>
      </c>
      <c r="B48" s="74" t="s">
        <v>83</v>
      </c>
      <c r="C48" s="44"/>
      <c r="D48" s="44"/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8" customHeight="1" thickBot="1" x14ac:dyDescent="0.3">
      <c r="A49" s="56">
        <v>39478</v>
      </c>
      <c r="B49" s="59" t="s">
        <v>84</v>
      </c>
      <c r="C49" s="77" t="s">
        <v>82</v>
      </c>
      <c r="D49" s="77" t="s">
        <v>82</v>
      </c>
      <c r="E49" s="77" t="s">
        <v>89</v>
      </c>
      <c r="F49" s="83" t="s">
        <v>92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4.95" customHeight="1" x14ac:dyDescent="0.25">
      <c r="A50" s="60"/>
      <c r="B50" s="80" t="s">
        <v>120</v>
      </c>
      <c r="C50" s="97">
        <f>COUNTIF(C19:C49,"A")</f>
        <v>11</v>
      </c>
      <c r="D50" s="97">
        <f t="shared" ref="D50:E50" si="0">COUNTIF(D19:D49,"A")</f>
        <v>15</v>
      </c>
      <c r="E50" s="97">
        <f t="shared" si="0"/>
        <v>16</v>
      </c>
      <c r="F50" s="84" t="s">
        <v>93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4.95" customHeight="1" x14ac:dyDescent="0.25">
      <c r="A51" s="60"/>
      <c r="B51" s="81" t="s">
        <v>121</v>
      </c>
      <c r="C51" s="98">
        <f>COUNTIF(C19:C49,"T")</f>
        <v>1</v>
      </c>
      <c r="D51" s="98">
        <f t="shared" ref="D51:E51" si="1">COUNTIF(D19:D49,"T")</f>
        <v>2</v>
      </c>
      <c r="E51" s="98">
        <f t="shared" si="1"/>
        <v>2</v>
      </c>
      <c r="F51" s="84" t="s">
        <v>123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4.95" customHeight="1" x14ac:dyDescent="0.25">
      <c r="A52" s="60"/>
      <c r="B52" s="61" t="s">
        <v>94</v>
      </c>
      <c r="C52" s="98">
        <f>SUM(C50+C51)</f>
        <v>12</v>
      </c>
      <c r="D52" s="98">
        <f t="shared" ref="D52:E52" si="2">SUM(D50+D51)</f>
        <v>17</v>
      </c>
      <c r="E52" s="98">
        <f t="shared" si="2"/>
        <v>18</v>
      </c>
      <c r="F52" s="84" t="s">
        <v>124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4.95" customHeight="1" x14ac:dyDescent="0.25">
      <c r="A53" s="47"/>
      <c r="B53" s="81" t="s">
        <v>95</v>
      </c>
      <c r="C53" s="98">
        <f>COUNTIF(C19:C49,"K")</f>
        <v>6</v>
      </c>
      <c r="D53" s="98">
        <f t="shared" ref="D53:E53" si="3">COUNTIF(D19:D49,"K")</f>
        <v>2</v>
      </c>
      <c r="E53" s="98">
        <f t="shared" si="3"/>
        <v>1</v>
      </c>
      <c r="F53" s="84" t="s">
        <v>96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4.95" customHeight="1" x14ac:dyDescent="0.25">
      <c r="A54" s="47"/>
      <c r="B54" s="61" t="s">
        <v>97</v>
      </c>
      <c r="C54" s="98">
        <f>COUNTIF(C19:C49,"U")</f>
        <v>3</v>
      </c>
      <c r="D54" s="98">
        <f t="shared" ref="D54:E54" si="4">COUNTIF(D19:D49,"U")</f>
        <v>2</v>
      </c>
      <c r="E54" s="98">
        <f t="shared" si="4"/>
        <v>2</v>
      </c>
      <c r="F54" s="84" t="s">
        <v>96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4.95" customHeight="1" x14ac:dyDescent="0.25">
      <c r="A55" s="47"/>
      <c r="B55" s="61" t="s">
        <v>98</v>
      </c>
      <c r="C55" s="98">
        <f>COUNTIF(C19:C49,"E")</f>
        <v>2</v>
      </c>
      <c r="D55" s="98">
        <f t="shared" ref="D55:E55" si="5">COUNTIF(D19:D49,"E")</f>
        <v>2</v>
      </c>
      <c r="E55" s="98">
        <f t="shared" si="5"/>
        <v>2</v>
      </c>
      <c r="F55" s="84" t="s">
        <v>96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4.95" customHeight="1" x14ac:dyDescent="0.25">
      <c r="A56" s="47"/>
      <c r="B56" s="61" t="s">
        <v>99</v>
      </c>
      <c r="C56" s="98">
        <f>SUM(C53+C55)</f>
        <v>8</v>
      </c>
      <c r="D56" s="98">
        <f t="shared" ref="D56:E56" si="6">SUM(D53+D55)</f>
        <v>4</v>
      </c>
      <c r="E56" s="98">
        <f t="shared" si="6"/>
        <v>3</v>
      </c>
      <c r="F56" s="84" t="s">
        <v>100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4.95" customHeight="1" x14ac:dyDescent="0.25">
      <c r="A57" s="47"/>
      <c r="B57" s="61" t="s">
        <v>101</v>
      </c>
      <c r="C57" s="99">
        <f>SUM(C56/$C$14)</f>
        <v>0.34782608695652173</v>
      </c>
      <c r="D57" s="99">
        <f t="shared" ref="D57:E57" si="7">SUM(D56/$C$14)</f>
        <v>0.17391304347826086</v>
      </c>
      <c r="E57" s="99">
        <f t="shared" si="7"/>
        <v>0.13043478260869565</v>
      </c>
      <c r="F57" s="84" t="s">
        <v>102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4.95" customHeight="1" x14ac:dyDescent="0.25">
      <c r="A58" s="47"/>
      <c r="B58" s="61" t="s">
        <v>103</v>
      </c>
      <c r="C58" s="99">
        <f>SUM(C53/$C$14)</f>
        <v>0.2608695652173913</v>
      </c>
      <c r="D58" s="99">
        <f t="shared" ref="D58:E58" si="8">SUM(D53/$C$14)</f>
        <v>8.6956521739130432E-2</v>
      </c>
      <c r="E58" s="99">
        <f t="shared" si="8"/>
        <v>4.3478260869565216E-2</v>
      </c>
      <c r="F58" s="84" t="s">
        <v>102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8" customHeight="1" thickBot="1" x14ac:dyDescent="0.3">
      <c r="A59" s="47"/>
      <c r="B59" s="82" t="s">
        <v>122</v>
      </c>
      <c r="C59" s="100">
        <f>SUM((C50*8)+(C51*4))</f>
        <v>92</v>
      </c>
      <c r="D59" s="100">
        <f t="shared" ref="D59:E59" si="9">SUM((D50*8)+(D51*4))</f>
        <v>128</v>
      </c>
      <c r="E59" s="100">
        <f t="shared" si="9"/>
        <v>136</v>
      </c>
      <c r="F59" s="84" t="s">
        <v>104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9.6999999999999993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9.6999999999999993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9.6999999999999993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9.6999999999999993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9.6999999999999993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9.6999999999999993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9.6999999999999993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9.6999999999999993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9.6999999999999993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9.6999999999999993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9.6999999999999993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9.6999999999999993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9.6999999999999993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9.6999999999999993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9.6999999999999993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9.6999999999999993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9.6999999999999993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9.6999999999999993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9.6999999999999993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9.6999999999999993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9.6999999999999993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9.6999999999999993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9.6999999999999993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9.6999999999999993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9.6999999999999993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9.6999999999999993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9.6999999999999993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9.6999999999999993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9.6999999999999993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9.6999999999999993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9.6999999999999993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9.6999999999999993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9.6999999999999993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9.6999999999999993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9.6999999999999993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9.6999999999999993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9.6999999999999993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9.6999999999999993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9.6999999999999993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9.6999999999999993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9.6999999999999993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9.6999999999999993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9.6999999999999993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9.6999999999999993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9.6999999999999993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9.6999999999999993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9.6999999999999993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9.6999999999999993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9.6999999999999993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9.6999999999999993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9.6999999999999993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9.6999999999999993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9.6999999999999993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9.6999999999999993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9.6999999999999993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9.6999999999999993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9.6999999999999993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9.6999999999999993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9.6999999999999993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9.6999999999999993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9.6999999999999993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9.6999999999999993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9.6999999999999993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9.6999999999999993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9.6999999999999993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9.6999999999999993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9.6999999999999993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9.6999999999999993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9.6999999999999993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9.6999999999999993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9.6999999999999993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9.6999999999999993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9.6999999999999993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9.6999999999999993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9.6999999999999993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9.6999999999999993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9.6999999999999993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9.6999999999999993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9.6999999999999993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9.6999999999999993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9.6999999999999993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9.6999999999999993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9.6999999999999993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9.6999999999999993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9.6999999999999993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9.6999999999999993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9.6999999999999993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9.6999999999999993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9.6999999999999993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9.6999999999999993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9.6999999999999993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9.6999999999999993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9.6999999999999993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9.6999999999999993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9.6999999999999993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9.6999999999999993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9.6999999999999993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9.6999999999999993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9.6999999999999993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9.6999999999999993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9.6999999999999993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9.6999999999999993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9.6999999999999993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9.6999999999999993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9.6999999999999993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9.6999999999999993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9.6999999999999993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9.6999999999999993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9.6999999999999993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9.6999999999999993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9.6999999999999993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9.6999999999999993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9.6999999999999993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9.6999999999999993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9.6999999999999993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9.6999999999999993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9.6999999999999993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9.6999999999999993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9.6999999999999993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9.6999999999999993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9.6999999999999993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9.6999999999999993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9.6999999999999993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9.6999999999999993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9.6999999999999993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9.6999999999999993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9.6999999999999993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9.6999999999999993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9.6999999999999993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9.6999999999999993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9.6999999999999993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9.6999999999999993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9.6999999999999993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9.6999999999999993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9.6999999999999993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9.6999999999999993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9.6999999999999993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9.6999999999999993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9.6999999999999993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9.6999999999999993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9.6999999999999993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9.6999999999999993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9.6999999999999993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9.6999999999999993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9.6999999999999993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9.6999999999999993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9.6999999999999993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9.6999999999999993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9.6999999999999993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9.6999999999999993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9.6999999999999993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9.6999999999999993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9.6999999999999993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9.6999999999999993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9.6999999999999993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9.6999999999999993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9.6999999999999993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9.6999999999999993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9.6999999999999993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9.6999999999999993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9.6999999999999993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9.6999999999999993" customHeight="1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9.6999999999999993" customHeight="1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9.6999999999999993" customHeight="1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9.6999999999999993" customHeight="1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9.6999999999999993" customHeight="1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9.6999999999999993" customHeight="1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9.6999999999999993" customHeight="1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9.6999999999999993" customHeight="1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9.6999999999999993" customHeight="1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9.6999999999999993" customHeight="1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9.6999999999999993" customHeight="1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9.6999999999999993" customHeight="1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9.6999999999999993" customHeight="1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9.6999999999999993" customHeight="1" x14ac:dyDescent="0.2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9.6999999999999993" customHeight="1" x14ac:dyDescent="0.2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9.6999999999999993" customHeight="1" x14ac:dyDescent="0.2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9.6999999999999993" customHeight="1" x14ac:dyDescent="0.2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9.6999999999999993" customHeight="1" x14ac:dyDescent="0.2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9.6999999999999993" customHeight="1" x14ac:dyDescent="0.2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9.6999999999999993" customHeight="1" x14ac:dyDescent="0.2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9.6999999999999993" customHeight="1" x14ac:dyDescent="0.2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9.6999999999999993" customHeight="1" x14ac:dyDescent="0.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9.6999999999999993" customHeight="1" x14ac:dyDescent="0.2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9.6999999999999993" customHeight="1" x14ac:dyDescent="0.2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9.6999999999999993" customHeight="1" x14ac:dyDescent="0.2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9.6999999999999993" customHeight="1" x14ac:dyDescent="0.2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9.6999999999999993" customHeight="1" x14ac:dyDescent="0.2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9.6999999999999993" customHeight="1" x14ac:dyDescent="0.2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9.6999999999999993" customHeight="1" x14ac:dyDescent="0.2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9.6999999999999993" customHeight="1" x14ac:dyDescent="0.2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9.6999999999999993" customHeight="1" x14ac:dyDescent="0.2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9.6999999999999993" customHeight="1" x14ac:dyDescent="0.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9.6999999999999993" customHeight="1" x14ac:dyDescent="0.2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9.6999999999999993" customHeight="1" x14ac:dyDescent="0.2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9.6999999999999993" customHeight="1" x14ac:dyDescent="0.2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9.6999999999999993" customHeight="1" x14ac:dyDescent="0.2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9.6999999999999993" customHeight="1" x14ac:dyDescent="0.2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9.6999999999999993" customHeight="1" x14ac:dyDescent="0.2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9.6999999999999993" customHeight="1" x14ac:dyDescent="0.2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9.6999999999999993" customHeight="1" x14ac:dyDescent="0.2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9.6999999999999993" customHeight="1" x14ac:dyDescent="0.2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9.6999999999999993" customHeight="1" x14ac:dyDescent="0.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9.6999999999999993" customHeight="1" x14ac:dyDescent="0.2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9.6999999999999993" customHeight="1" x14ac:dyDescent="0.2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9.6999999999999993" customHeight="1" x14ac:dyDescent="0.2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9.6999999999999993" customHeight="1" x14ac:dyDescent="0.2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9.6999999999999993" customHeight="1" x14ac:dyDescent="0.2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9.6999999999999993" customHeight="1" x14ac:dyDescent="0.2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9.6999999999999993" customHeight="1" x14ac:dyDescent="0.2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9.6999999999999993" customHeight="1" x14ac:dyDescent="0.2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9.6999999999999993" customHeight="1" x14ac:dyDescent="0.2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9.6999999999999993" customHeight="1" x14ac:dyDescent="0.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9.6999999999999993" customHeight="1" x14ac:dyDescent="0.2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9.6999999999999993" customHeight="1" x14ac:dyDescent="0.2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9.6999999999999993" customHeight="1" x14ac:dyDescent="0.2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9.6999999999999993" customHeight="1" x14ac:dyDescent="0.2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9.6999999999999993" customHeight="1" x14ac:dyDescent="0.2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9.6999999999999993" customHeight="1" x14ac:dyDescent="0.2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9.6999999999999993" customHeight="1" x14ac:dyDescent="0.2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9.6999999999999993" customHeight="1" x14ac:dyDescent="0.2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9.6999999999999993" customHeight="1" x14ac:dyDescent="0.2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9.6999999999999993" customHeight="1" x14ac:dyDescent="0.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9.6999999999999993" customHeight="1" x14ac:dyDescent="0.2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9.6999999999999993" customHeight="1" x14ac:dyDescent="0.2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9.6999999999999993" customHeight="1" x14ac:dyDescent="0.2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9.6999999999999993" customHeight="1" x14ac:dyDescent="0.2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9.6999999999999993" customHeight="1" x14ac:dyDescent="0.2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9.6999999999999993" customHeight="1" x14ac:dyDescent="0.2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9.6999999999999993" customHeight="1" x14ac:dyDescent="0.2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9.6999999999999993" customHeight="1" x14ac:dyDescent="0.2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9.6999999999999993" customHeight="1" x14ac:dyDescent="0.2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9.6999999999999993" customHeight="1" x14ac:dyDescent="0.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9.6999999999999993" customHeight="1" x14ac:dyDescent="0.2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9.6999999999999993" customHeight="1" x14ac:dyDescent="0.2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9.6999999999999993" customHeight="1" x14ac:dyDescent="0.2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9.6999999999999993" customHeight="1" x14ac:dyDescent="0.2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9.6999999999999993" customHeight="1" x14ac:dyDescent="0.2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9.6999999999999993" customHeight="1" x14ac:dyDescent="0.2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9.6999999999999993" customHeight="1" x14ac:dyDescent="0.2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9.6999999999999993" customHeight="1" x14ac:dyDescent="0.2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9.6999999999999993" customHeight="1" x14ac:dyDescent="0.2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9.6999999999999993" customHeight="1" x14ac:dyDescent="0.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9.6999999999999993" customHeight="1" x14ac:dyDescent="0.2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9.6999999999999993" customHeight="1" x14ac:dyDescent="0.2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9.6999999999999993" customHeight="1" x14ac:dyDescent="0.2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9.6999999999999993" customHeight="1" x14ac:dyDescent="0.2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9.6999999999999993" customHeight="1" x14ac:dyDescent="0.2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9.6999999999999993" customHeight="1" x14ac:dyDescent="0.2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9.6999999999999993" customHeight="1" x14ac:dyDescent="0.2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9.6999999999999993" customHeight="1" x14ac:dyDescent="0.2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9.6999999999999993" customHeight="1" x14ac:dyDescent="0.2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9.6999999999999993" customHeight="1" x14ac:dyDescent="0.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9.6999999999999993" customHeight="1" x14ac:dyDescent="0.2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9.6999999999999993" customHeight="1" x14ac:dyDescent="0.2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9.6999999999999993" customHeight="1" x14ac:dyDescent="0.2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9.6999999999999993" customHeight="1" x14ac:dyDescent="0.2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9.6999999999999993" customHeight="1" x14ac:dyDescent="0.2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9.6999999999999993" customHeight="1" x14ac:dyDescent="0.2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9.6999999999999993" customHeight="1" x14ac:dyDescent="0.2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9.6999999999999993" customHeight="1" x14ac:dyDescent="0.2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9.6999999999999993" customHeight="1" x14ac:dyDescent="0.2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9.6999999999999993" customHeight="1" x14ac:dyDescent="0.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9.6999999999999993" customHeight="1" x14ac:dyDescent="0.2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9.6999999999999993" customHeight="1" x14ac:dyDescent="0.2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9.6999999999999993" customHeight="1" x14ac:dyDescent="0.2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9.6999999999999993" customHeight="1" x14ac:dyDescent="0.2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9.6999999999999993" customHeight="1" x14ac:dyDescent="0.2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9.6999999999999993" customHeight="1" x14ac:dyDescent="0.2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9.6999999999999993" customHeight="1" x14ac:dyDescent="0.2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9.6999999999999993" customHeight="1" x14ac:dyDescent="0.2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9.6999999999999993" customHeight="1" x14ac:dyDescent="0.2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9.6999999999999993" customHeight="1" x14ac:dyDescent="0.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9.6999999999999993" customHeight="1" x14ac:dyDescent="0.2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9.6999999999999993" customHeight="1" x14ac:dyDescent="0.2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9.6999999999999993" customHeight="1" x14ac:dyDescent="0.2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9.6999999999999993" customHeight="1" x14ac:dyDescent="0.2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9.6999999999999993" customHeight="1" x14ac:dyDescent="0.2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9.6999999999999993" customHeight="1" x14ac:dyDescent="0.2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9.6999999999999993" customHeight="1" x14ac:dyDescent="0.2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9.6999999999999993" customHeight="1" x14ac:dyDescent="0.2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9.6999999999999993" customHeight="1" x14ac:dyDescent="0.2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9.6999999999999993" customHeight="1" x14ac:dyDescent="0.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9.6999999999999993" customHeight="1" x14ac:dyDescent="0.2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9.6999999999999993" customHeight="1" x14ac:dyDescent="0.2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9.6999999999999993" customHeight="1" x14ac:dyDescent="0.2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9.6999999999999993" customHeight="1" x14ac:dyDescent="0.2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9.6999999999999993" customHeight="1" x14ac:dyDescent="0.2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9.6999999999999993" customHeight="1" x14ac:dyDescent="0.2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9.6999999999999993" customHeight="1" x14ac:dyDescent="0.2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9.6999999999999993" customHeight="1" x14ac:dyDescent="0.2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9.6999999999999993" customHeight="1" x14ac:dyDescent="0.2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9.6999999999999993" customHeight="1" x14ac:dyDescent="0.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9.6999999999999993" customHeight="1" x14ac:dyDescent="0.2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9.6999999999999993" customHeight="1" x14ac:dyDescent="0.2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9.6999999999999993" customHeight="1" x14ac:dyDescent="0.2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9.6999999999999993" customHeight="1" x14ac:dyDescent="0.2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9.6999999999999993" customHeight="1" x14ac:dyDescent="0.2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9.6999999999999993" customHeight="1" x14ac:dyDescent="0.2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9.6999999999999993" customHeight="1" x14ac:dyDescent="0.2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9.6999999999999993" customHeight="1" x14ac:dyDescent="0.2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9.6999999999999993" customHeight="1" x14ac:dyDescent="0.2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9.6999999999999993" customHeight="1" x14ac:dyDescent="0.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9.6999999999999993" customHeight="1" x14ac:dyDescent="0.2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9.6999999999999993" customHeight="1" x14ac:dyDescent="0.2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9.6999999999999993" customHeight="1" x14ac:dyDescent="0.2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9.6999999999999993" customHeight="1" x14ac:dyDescent="0.2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9.6999999999999993" customHeight="1" x14ac:dyDescent="0.2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9.6999999999999993" customHeight="1" x14ac:dyDescent="0.2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9.6999999999999993" customHeight="1" x14ac:dyDescent="0.2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9.6999999999999993" customHeight="1" x14ac:dyDescent="0.2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9.6999999999999993" customHeight="1" x14ac:dyDescent="0.2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9.6999999999999993" customHeight="1" x14ac:dyDescent="0.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9.6999999999999993" customHeight="1" x14ac:dyDescent="0.2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9.6999999999999993" customHeight="1" x14ac:dyDescent="0.2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9.6999999999999993" customHeight="1" x14ac:dyDescent="0.2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9.6999999999999993" customHeight="1" x14ac:dyDescent="0.2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9.6999999999999993" customHeight="1" x14ac:dyDescent="0.2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9.6999999999999993" customHeight="1" x14ac:dyDescent="0.2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9.6999999999999993" customHeight="1" x14ac:dyDescent="0.2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9.6999999999999993" customHeight="1" x14ac:dyDescent="0.2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9.6999999999999993" customHeight="1" x14ac:dyDescent="0.2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9.6999999999999993" customHeight="1" x14ac:dyDescent="0.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9.6999999999999993" customHeight="1" x14ac:dyDescent="0.2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9.6999999999999993" customHeight="1" x14ac:dyDescent="0.2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9.6999999999999993" customHeight="1" x14ac:dyDescent="0.2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9.6999999999999993" customHeight="1" x14ac:dyDescent="0.2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9.6999999999999993" customHeight="1" x14ac:dyDescent="0.2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9.6999999999999993" customHeight="1" x14ac:dyDescent="0.2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9.6999999999999993" customHeight="1" x14ac:dyDescent="0.2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9.6999999999999993" customHeight="1" x14ac:dyDescent="0.2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9.6999999999999993" customHeight="1" x14ac:dyDescent="0.2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9.6999999999999993" customHeight="1" x14ac:dyDescent="0.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9.6999999999999993" customHeight="1" x14ac:dyDescent="0.2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9.6999999999999993" customHeight="1" x14ac:dyDescent="0.2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9.6999999999999993" customHeight="1" x14ac:dyDescent="0.2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9.6999999999999993" customHeight="1" x14ac:dyDescent="0.2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9.6999999999999993" customHeight="1" x14ac:dyDescent="0.2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9.6999999999999993" customHeight="1" x14ac:dyDescent="0.2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9.6999999999999993" customHeight="1" x14ac:dyDescent="0.2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9.6999999999999993" customHeight="1" x14ac:dyDescent="0.2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9.6999999999999993" customHeight="1" x14ac:dyDescent="0.2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9.6999999999999993" customHeight="1" x14ac:dyDescent="0.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9.6999999999999993" customHeight="1" x14ac:dyDescent="0.2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9.6999999999999993" customHeight="1" x14ac:dyDescent="0.2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9.6999999999999993" customHeight="1" x14ac:dyDescent="0.2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9.6999999999999993" customHeight="1" x14ac:dyDescent="0.2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9.6999999999999993" customHeight="1" x14ac:dyDescent="0.2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9.6999999999999993" customHeight="1" x14ac:dyDescent="0.2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9.6999999999999993" customHeight="1" x14ac:dyDescent="0.2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9.6999999999999993" customHeight="1" x14ac:dyDescent="0.2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9.6999999999999993" customHeight="1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9.6999999999999993" customHeight="1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9.6999999999999993" customHeight="1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9.6999999999999993" customHeight="1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9.6999999999999993" customHeight="1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9.6999999999999993" customHeight="1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9.6999999999999993" customHeight="1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9.6999999999999993" customHeight="1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9.6999999999999993" customHeight="1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9.6999999999999993" customHeight="1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9.6999999999999993" customHeight="1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9.6999999999999993" customHeight="1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9.6999999999999993" customHeight="1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9.6999999999999993" customHeight="1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9.6999999999999993" customHeight="1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9.6999999999999993" customHeight="1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9.6999999999999993" customHeight="1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9.6999999999999993" customHeight="1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9.6999999999999993" customHeight="1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9.6999999999999993" customHeight="1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9.6999999999999993" customHeight="1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9.6999999999999993" customHeight="1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9.6999999999999993" customHeight="1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9.6999999999999993" customHeight="1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9.6999999999999993" customHeight="1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9.6999999999999993" customHeight="1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9.6999999999999993" customHeight="1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9.6999999999999993" customHeight="1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9.6999999999999993" customHeight="1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9.6999999999999993" customHeight="1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9.6999999999999993" customHeight="1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9.6999999999999993" customHeight="1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9.6999999999999993" customHeight="1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9.6999999999999993" customHeight="1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9.6999999999999993" customHeight="1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9.6999999999999993" customHeight="1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9.6999999999999993" customHeight="1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9.6999999999999993" customHeight="1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9.6999999999999993" customHeight="1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9.6999999999999993" customHeight="1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9.6999999999999993" customHeight="1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9.6999999999999993" customHeight="1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9.6999999999999993" customHeight="1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9.6999999999999993" customHeight="1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9.6999999999999993" customHeight="1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9.6999999999999993" customHeight="1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9.6999999999999993" customHeight="1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9.6999999999999993" customHeight="1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9.6999999999999993" customHeight="1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9.6999999999999993" customHeight="1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9.6999999999999993" customHeight="1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9.6999999999999993" customHeight="1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9.6999999999999993" customHeight="1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9.6999999999999993" customHeight="1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9.6999999999999993" customHeight="1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9.6999999999999993" customHeight="1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9.6999999999999993" customHeight="1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9.6999999999999993" customHeight="1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9.6999999999999993" customHeight="1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9.6999999999999993" customHeight="1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9.6999999999999993" customHeight="1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9.6999999999999993" customHeight="1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9.6999999999999993" customHeight="1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9.6999999999999993" customHeight="1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9.6999999999999993" customHeight="1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9.6999999999999993" customHeight="1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9.6999999999999993" customHeight="1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9.6999999999999993" customHeight="1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9.6999999999999993" customHeight="1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9.6999999999999993" customHeight="1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9.6999999999999993" customHeight="1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9.6999999999999993" customHeight="1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9.6999999999999993" customHeight="1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9.6999999999999993" customHeight="1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9.6999999999999993" customHeight="1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9.6999999999999993" customHeight="1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9.6999999999999993" customHeight="1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9.6999999999999993" customHeight="1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9.6999999999999993" customHeight="1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9.6999999999999993" customHeight="1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9.6999999999999993" customHeight="1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9.6999999999999993" customHeight="1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9.6999999999999993" customHeight="1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9.6999999999999993" customHeight="1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9.6999999999999993" customHeight="1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9.6999999999999993" customHeight="1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9.6999999999999993" customHeight="1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9.6999999999999993" customHeight="1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9.6999999999999993" customHeight="1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9.6999999999999993" customHeight="1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9.6999999999999993" customHeight="1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9.6999999999999993" customHeight="1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9.6999999999999993" customHeight="1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9.6999999999999993" customHeight="1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9.6999999999999993" customHeight="1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9.6999999999999993" customHeight="1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9.6999999999999993" customHeight="1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9.6999999999999993" customHeight="1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9.6999999999999993" customHeight="1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9.6999999999999993" customHeight="1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9.6999999999999993" customHeight="1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9.6999999999999993" customHeight="1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9.6999999999999993" customHeight="1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9.6999999999999993" customHeight="1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9.6999999999999993" customHeight="1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9.6999999999999993" customHeight="1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9.6999999999999993" customHeight="1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9.6999999999999993" customHeight="1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9.6999999999999993" customHeight="1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9.6999999999999993" customHeight="1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9.6999999999999993" customHeight="1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9.6999999999999993" customHeight="1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9.6999999999999993" customHeight="1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9.6999999999999993" customHeight="1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9.6999999999999993" customHeight="1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9.6999999999999993" customHeight="1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9.6999999999999993" customHeight="1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9.6999999999999993" customHeight="1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9.6999999999999993" customHeight="1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9.6999999999999993" customHeight="1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9.6999999999999993" customHeight="1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9.6999999999999993" customHeight="1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9.6999999999999993" customHeight="1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9.6999999999999993" customHeight="1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9.6999999999999993" customHeight="1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9.6999999999999993" customHeight="1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9.6999999999999993" customHeight="1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9.6999999999999993" customHeight="1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9.6999999999999993" customHeight="1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9.6999999999999993" customHeight="1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9.6999999999999993" customHeight="1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9.6999999999999993" customHeight="1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9.6999999999999993" customHeight="1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9.6999999999999993" customHeight="1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9.6999999999999993" customHeight="1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9.6999999999999993" customHeight="1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9.6999999999999993" customHeight="1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9.6999999999999993" customHeight="1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9.6999999999999993" customHeight="1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9.6999999999999993" customHeight="1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9.6999999999999993" customHeight="1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9.6999999999999993" customHeight="1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9.6999999999999993" customHeight="1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9.6999999999999993" customHeight="1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9.6999999999999993" customHeight="1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9.6999999999999993" customHeight="1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9.6999999999999993" customHeight="1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9.6999999999999993" customHeight="1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9.6999999999999993" customHeight="1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9.6999999999999993" customHeight="1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9.6999999999999993" customHeight="1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9.6999999999999993" customHeight="1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9.6999999999999993" customHeight="1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9.6999999999999993" customHeight="1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9.6999999999999993" customHeight="1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9.6999999999999993" customHeight="1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9.6999999999999993" customHeight="1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9.6999999999999993" customHeight="1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9.6999999999999993" customHeight="1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9.6999999999999993" customHeight="1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9.6999999999999993" customHeight="1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9.6999999999999993" customHeight="1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9.6999999999999993" customHeight="1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9.6999999999999993" customHeight="1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9.6999999999999993" customHeight="1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9.6999999999999993" customHeight="1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9.6999999999999993" customHeight="1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9.6999999999999993" customHeight="1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9.6999999999999993" customHeight="1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9.6999999999999993" customHeight="1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9.6999999999999993" customHeight="1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9.6999999999999993" customHeight="1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9.6999999999999993" customHeight="1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9.6999999999999993" customHeight="1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9.6999999999999993" customHeight="1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9.6999999999999993" customHeight="1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9.6999999999999993" customHeight="1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9.6999999999999993" customHeight="1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9.6999999999999993" customHeight="1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9.6999999999999993" customHeight="1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9.6999999999999993" customHeight="1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9.6999999999999993" customHeight="1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9.6999999999999993" customHeight="1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9.6999999999999993" customHeight="1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9.6999999999999993" customHeight="1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9.6999999999999993" customHeight="1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9.6999999999999993" customHeight="1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9.6999999999999993" customHeight="1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9.6999999999999993" customHeight="1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9.6999999999999993" customHeight="1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9.6999999999999993" customHeight="1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9.6999999999999993" customHeight="1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9.6999999999999993" customHeight="1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9.6999999999999993" customHeight="1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9.6999999999999993" customHeight="1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9.6999999999999993" customHeight="1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9.6999999999999993" customHeight="1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9.6999999999999993" customHeight="1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9.6999999999999993" customHeight="1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9.6999999999999993" customHeight="1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9.6999999999999993" customHeight="1" x14ac:dyDescent="0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9.6999999999999993" customHeight="1" x14ac:dyDescent="0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9.6999999999999993" customHeight="1" x14ac:dyDescent="0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9.6999999999999993" customHeight="1" x14ac:dyDescent="0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9.6999999999999993" customHeight="1" x14ac:dyDescent="0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9.6999999999999993" customHeight="1" x14ac:dyDescent="0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9.6999999999999993" customHeight="1" x14ac:dyDescent="0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9.6999999999999993" customHeight="1" x14ac:dyDescent="0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9.6999999999999993" customHeight="1" x14ac:dyDescent="0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9.6999999999999993" customHeight="1" x14ac:dyDescent="0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9.6999999999999993" customHeight="1" x14ac:dyDescent="0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9.6999999999999993" customHeight="1" x14ac:dyDescent="0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9.6999999999999993" customHeight="1" x14ac:dyDescent="0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9.6999999999999993" customHeight="1" x14ac:dyDescent="0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9.6999999999999993" customHeight="1" x14ac:dyDescent="0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9.6999999999999993" customHeight="1" x14ac:dyDescent="0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9.6999999999999993" customHeight="1" x14ac:dyDescent="0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9.6999999999999993" customHeight="1" x14ac:dyDescent="0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9.6999999999999993" customHeight="1" x14ac:dyDescent="0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9.6999999999999993" customHeight="1" x14ac:dyDescent="0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9.6999999999999993" customHeight="1" x14ac:dyDescent="0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9.6999999999999993" customHeight="1" x14ac:dyDescent="0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9.6999999999999993" customHeight="1" x14ac:dyDescent="0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9.6999999999999993" customHeight="1" x14ac:dyDescent="0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9.6999999999999993" customHeight="1" x14ac:dyDescent="0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9.6999999999999993" customHeight="1" x14ac:dyDescent="0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9.6999999999999993" customHeight="1" x14ac:dyDescent="0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9.6999999999999993" customHeight="1" x14ac:dyDescent="0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9.6999999999999993" customHeight="1" x14ac:dyDescent="0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9.6999999999999993" customHeight="1" x14ac:dyDescent="0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9.6999999999999993" customHeight="1" x14ac:dyDescent="0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9.6999999999999993" customHeight="1" x14ac:dyDescent="0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9.6999999999999993" customHeight="1" x14ac:dyDescent="0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9.6999999999999993" customHeight="1" x14ac:dyDescent="0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9.6999999999999993" customHeight="1" x14ac:dyDescent="0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9.6999999999999993" customHeight="1" x14ac:dyDescent="0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9.6999999999999993" customHeight="1" x14ac:dyDescent="0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9.6999999999999993" customHeight="1" x14ac:dyDescent="0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9.6999999999999993" customHeight="1" x14ac:dyDescent="0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9.6999999999999993" customHeight="1" x14ac:dyDescent="0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9.6999999999999993" customHeight="1" x14ac:dyDescent="0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9.6999999999999993" customHeight="1" x14ac:dyDescent="0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9.6999999999999993" customHeight="1" x14ac:dyDescent="0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9.6999999999999993" customHeight="1" x14ac:dyDescent="0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9.6999999999999993" customHeight="1" x14ac:dyDescent="0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9.6999999999999993" customHeight="1" x14ac:dyDescent="0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9.6999999999999993" customHeight="1" x14ac:dyDescent="0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9.6999999999999993" customHeight="1" x14ac:dyDescent="0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9.6999999999999993" customHeight="1" x14ac:dyDescent="0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9.6999999999999993" customHeight="1" x14ac:dyDescent="0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9.6999999999999993" customHeight="1" x14ac:dyDescent="0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9.6999999999999993" customHeight="1" x14ac:dyDescent="0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9.6999999999999993" customHeight="1" x14ac:dyDescent="0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9.6999999999999993" customHeight="1" x14ac:dyDescent="0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9.6999999999999993" customHeight="1" x14ac:dyDescent="0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9.6999999999999993" customHeight="1" x14ac:dyDescent="0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9.6999999999999993" customHeight="1" x14ac:dyDescent="0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9.6999999999999993" customHeight="1" x14ac:dyDescent="0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9.6999999999999993" customHeight="1" x14ac:dyDescent="0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9.6999999999999993" customHeight="1" x14ac:dyDescent="0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9.6999999999999993" customHeight="1" x14ac:dyDescent="0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9.6999999999999993" customHeight="1" x14ac:dyDescent="0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9.6999999999999993" customHeight="1" x14ac:dyDescent="0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9.6999999999999993" customHeight="1" x14ac:dyDescent="0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9.6999999999999993" customHeight="1" x14ac:dyDescent="0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9.6999999999999993" customHeight="1" x14ac:dyDescent="0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9.6999999999999993" customHeight="1" x14ac:dyDescent="0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9.6999999999999993" customHeight="1" x14ac:dyDescent="0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9.6999999999999993" customHeight="1" x14ac:dyDescent="0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9.6999999999999993" customHeight="1" x14ac:dyDescent="0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9.6999999999999993" customHeight="1" x14ac:dyDescent="0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9.6999999999999993" customHeight="1" x14ac:dyDescent="0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9.6999999999999993" customHeight="1" x14ac:dyDescent="0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9.6999999999999993" customHeight="1" x14ac:dyDescent="0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9.6999999999999993" customHeight="1" x14ac:dyDescent="0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9.6999999999999993" customHeight="1" x14ac:dyDescent="0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9.6999999999999993" customHeight="1" x14ac:dyDescent="0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9.6999999999999993" customHeight="1" x14ac:dyDescent="0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9.6999999999999993" customHeight="1" x14ac:dyDescent="0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9.6999999999999993" customHeight="1" x14ac:dyDescent="0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9.6999999999999993" customHeight="1" x14ac:dyDescent="0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9.6999999999999993" customHeight="1" x14ac:dyDescent="0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9.6999999999999993" customHeight="1" x14ac:dyDescent="0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9.6999999999999993" customHeight="1" x14ac:dyDescent="0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9.6999999999999993" customHeight="1" x14ac:dyDescent="0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9.6999999999999993" customHeight="1" x14ac:dyDescent="0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9.6999999999999993" customHeight="1" x14ac:dyDescent="0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9.6999999999999993" customHeight="1" x14ac:dyDescent="0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9.6999999999999993" customHeight="1" x14ac:dyDescent="0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9.6999999999999993" customHeight="1" x14ac:dyDescent="0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9.6999999999999993" customHeight="1" x14ac:dyDescent="0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9.6999999999999993" customHeight="1" x14ac:dyDescent="0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9.6999999999999993" customHeight="1" x14ac:dyDescent="0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9.6999999999999993" customHeight="1" x14ac:dyDescent="0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9.6999999999999993" customHeight="1" x14ac:dyDescent="0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9.6999999999999993" customHeight="1" x14ac:dyDescent="0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9.6999999999999993" customHeight="1" x14ac:dyDescent="0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9.6999999999999993" customHeight="1" x14ac:dyDescent="0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9.6999999999999993" customHeight="1" x14ac:dyDescent="0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9.6999999999999993" customHeight="1" x14ac:dyDescent="0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9.6999999999999993" customHeight="1" x14ac:dyDescent="0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9.6999999999999993" customHeight="1" x14ac:dyDescent="0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9.6999999999999993" customHeight="1" x14ac:dyDescent="0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9.6999999999999993" customHeight="1" x14ac:dyDescent="0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9.6999999999999993" customHeight="1" x14ac:dyDescent="0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9.6999999999999993" customHeight="1" x14ac:dyDescent="0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9.6999999999999993" customHeight="1" x14ac:dyDescent="0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9.6999999999999993" customHeight="1" x14ac:dyDescent="0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9.6999999999999993" customHeight="1" x14ac:dyDescent="0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9.6999999999999993" customHeight="1" x14ac:dyDescent="0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9.6999999999999993" customHeight="1" x14ac:dyDescent="0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9.6999999999999993" customHeight="1" x14ac:dyDescent="0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9.6999999999999993" customHeight="1" x14ac:dyDescent="0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9.6999999999999993" customHeight="1" x14ac:dyDescent="0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9.6999999999999993" customHeight="1" x14ac:dyDescent="0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9.6999999999999993" customHeight="1" x14ac:dyDescent="0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9.6999999999999993" customHeight="1" x14ac:dyDescent="0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9.6999999999999993" customHeight="1" x14ac:dyDescent="0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9.6999999999999993" customHeight="1" x14ac:dyDescent="0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9.6999999999999993" customHeight="1" x14ac:dyDescent="0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9.6999999999999993" customHeight="1" x14ac:dyDescent="0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9.6999999999999993" customHeight="1" x14ac:dyDescent="0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9.6999999999999993" customHeight="1" x14ac:dyDescent="0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9.6999999999999993" customHeight="1" x14ac:dyDescent="0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9.6999999999999993" customHeight="1" x14ac:dyDescent="0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9.6999999999999993" customHeight="1" x14ac:dyDescent="0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9.6999999999999993" customHeight="1" x14ac:dyDescent="0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9.6999999999999993" customHeight="1" x14ac:dyDescent="0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9.6999999999999993" customHeight="1" x14ac:dyDescent="0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9.6999999999999993" customHeight="1" x14ac:dyDescent="0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9.6999999999999993" customHeight="1" x14ac:dyDescent="0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9.6999999999999993" customHeight="1" x14ac:dyDescent="0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9.6999999999999993" customHeight="1" x14ac:dyDescent="0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9.6999999999999993" customHeight="1" x14ac:dyDescent="0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9.6999999999999993" customHeight="1" x14ac:dyDescent="0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9.6999999999999993" customHeight="1" x14ac:dyDescent="0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9.6999999999999993" customHeight="1" x14ac:dyDescent="0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9.6999999999999993" customHeight="1" x14ac:dyDescent="0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9.6999999999999993" customHeight="1" x14ac:dyDescent="0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9.6999999999999993" customHeight="1" x14ac:dyDescent="0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9.6999999999999993" customHeight="1" x14ac:dyDescent="0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9.6999999999999993" customHeight="1" x14ac:dyDescent="0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9.6999999999999993" customHeight="1" x14ac:dyDescent="0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9.6999999999999993" customHeight="1" x14ac:dyDescent="0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9.6999999999999993" customHeight="1" x14ac:dyDescent="0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9.6999999999999993" customHeight="1" x14ac:dyDescent="0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9.6999999999999993" customHeight="1" x14ac:dyDescent="0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9.6999999999999993" customHeight="1" x14ac:dyDescent="0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9.6999999999999993" customHeight="1" x14ac:dyDescent="0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9.6999999999999993" customHeight="1" x14ac:dyDescent="0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9.6999999999999993" customHeight="1" x14ac:dyDescent="0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9.6999999999999993" customHeight="1" x14ac:dyDescent="0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9.6999999999999993" customHeight="1" x14ac:dyDescent="0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9.6999999999999993" customHeight="1" x14ac:dyDescent="0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9.6999999999999993" customHeight="1" x14ac:dyDescent="0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9.6999999999999993" customHeight="1" x14ac:dyDescent="0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9.6999999999999993" customHeight="1" x14ac:dyDescent="0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9.6999999999999993" customHeight="1" x14ac:dyDescent="0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9.6999999999999993" customHeight="1" x14ac:dyDescent="0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9.6999999999999993" customHeight="1" x14ac:dyDescent="0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9.6999999999999993" customHeight="1" x14ac:dyDescent="0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9.6999999999999993" customHeight="1" x14ac:dyDescent="0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9.6999999999999993" customHeight="1" x14ac:dyDescent="0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9.6999999999999993" customHeight="1" x14ac:dyDescent="0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9.6999999999999993" customHeight="1" x14ac:dyDescent="0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9.6999999999999993" customHeight="1" x14ac:dyDescent="0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9.6999999999999993" customHeight="1" x14ac:dyDescent="0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9.6999999999999993" customHeight="1" x14ac:dyDescent="0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9.6999999999999993" customHeight="1" x14ac:dyDescent="0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9.6999999999999993" customHeight="1" x14ac:dyDescent="0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9.6999999999999993" customHeight="1" x14ac:dyDescent="0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9.6999999999999993" customHeight="1" x14ac:dyDescent="0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9.6999999999999993" customHeight="1" x14ac:dyDescent="0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9.6999999999999993" customHeight="1" x14ac:dyDescent="0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9.6999999999999993" customHeight="1" x14ac:dyDescent="0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9.6999999999999993" customHeight="1" x14ac:dyDescent="0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9.6999999999999993" customHeight="1" x14ac:dyDescent="0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9.6999999999999993" customHeight="1" x14ac:dyDescent="0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9.6999999999999993" customHeight="1" x14ac:dyDescent="0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9.6999999999999993" customHeight="1" x14ac:dyDescent="0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9.6999999999999993" customHeight="1" x14ac:dyDescent="0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9.6999999999999993" customHeight="1" x14ac:dyDescent="0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9.6999999999999993" customHeight="1" x14ac:dyDescent="0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9.6999999999999993" customHeight="1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9.6999999999999993" customHeight="1" x14ac:dyDescent="0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9.6999999999999993" customHeight="1" x14ac:dyDescent="0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9.6999999999999993" customHeight="1" x14ac:dyDescent="0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9.6999999999999993" customHeight="1" x14ac:dyDescent="0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9.6999999999999993" customHeight="1" x14ac:dyDescent="0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9.6999999999999993" customHeight="1" x14ac:dyDescent="0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9.6999999999999993" customHeight="1" x14ac:dyDescent="0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9.6999999999999993" customHeight="1" x14ac:dyDescent="0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9.6999999999999993" customHeight="1" x14ac:dyDescent="0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9.6999999999999993" customHeight="1" x14ac:dyDescent="0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9.6999999999999993" customHeight="1" x14ac:dyDescent="0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9.6999999999999993" customHeight="1" x14ac:dyDescent="0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9.6999999999999993" customHeight="1" x14ac:dyDescent="0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9.6999999999999993" customHeight="1" x14ac:dyDescent="0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9.6999999999999993" customHeight="1" x14ac:dyDescent="0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9.6999999999999993" customHeight="1" x14ac:dyDescent="0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9.6999999999999993" customHeight="1" x14ac:dyDescent="0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9.6999999999999993" customHeight="1" x14ac:dyDescent="0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9.6999999999999993" customHeight="1" x14ac:dyDescent="0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9.6999999999999993" customHeight="1" x14ac:dyDescent="0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9.6999999999999993" customHeight="1" x14ac:dyDescent="0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9.6999999999999993" customHeight="1" x14ac:dyDescent="0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9.6999999999999993" customHeight="1" x14ac:dyDescent="0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9.6999999999999993" customHeight="1" x14ac:dyDescent="0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9.6999999999999993" customHeight="1" x14ac:dyDescent="0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9.6999999999999993" customHeight="1" x14ac:dyDescent="0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9.6999999999999993" customHeight="1" x14ac:dyDescent="0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9.6999999999999993" customHeight="1" x14ac:dyDescent="0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9.6999999999999993" customHeight="1" x14ac:dyDescent="0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9.6999999999999993" customHeight="1" x14ac:dyDescent="0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9.6999999999999993" customHeight="1" x14ac:dyDescent="0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9.6999999999999993" customHeight="1" x14ac:dyDescent="0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9.6999999999999993" customHeight="1" x14ac:dyDescent="0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9.6999999999999993" customHeight="1" x14ac:dyDescent="0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9.6999999999999993" customHeight="1" x14ac:dyDescent="0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9.6999999999999993" customHeight="1" x14ac:dyDescent="0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9.6999999999999993" customHeight="1" x14ac:dyDescent="0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9.6999999999999993" customHeight="1" x14ac:dyDescent="0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9.6999999999999993" customHeight="1" x14ac:dyDescent="0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9.6999999999999993" customHeight="1" x14ac:dyDescent="0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9.6999999999999993" customHeight="1" x14ac:dyDescent="0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9.6999999999999993" customHeight="1" x14ac:dyDescent="0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9.6999999999999993" customHeight="1" x14ac:dyDescent="0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9.6999999999999993" customHeight="1" x14ac:dyDescent="0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9.6999999999999993" customHeight="1" x14ac:dyDescent="0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9.6999999999999993" customHeight="1" x14ac:dyDescent="0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9.6999999999999993" customHeight="1" x14ac:dyDescent="0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9.6999999999999993" customHeight="1" x14ac:dyDescent="0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9.6999999999999993" customHeight="1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9.6999999999999993" customHeight="1" x14ac:dyDescent="0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9.6999999999999993" customHeight="1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9.6999999999999993" customHeight="1" x14ac:dyDescent="0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9.6999999999999993" customHeight="1" x14ac:dyDescent="0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9.6999999999999993" customHeight="1" x14ac:dyDescent="0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9.6999999999999993" customHeight="1" x14ac:dyDescent="0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9.6999999999999993" customHeight="1" x14ac:dyDescent="0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9.6999999999999993" customHeight="1" x14ac:dyDescent="0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9.6999999999999993" customHeight="1" x14ac:dyDescent="0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9.6999999999999993" customHeight="1" x14ac:dyDescent="0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9.6999999999999993" customHeight="1" x14ac:dyDescent="0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9.6999999999999993" customHeight="1" x14ac:dyDescent="0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9.6999999999999993" customHeight="1" x14ac:dyDescent="0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9.6999999999999993" customHeight="1" x14ac:dyDescent="0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9.6999999999999993" customHeight="1" x14ac:dyDescent="0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9.6999999999999993" customHeight="1" x14ac:dyDescent="0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9.6999999999999993" customHeight="1" x14ac:dyDescent="0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9.6999999999999993" customHeight="1" x14ac:dyDescent="0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9.6999999999999993" customHeight="1" x14ac:dyDescent="0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9.6999999999999993" customHeight="1" x14ac:dyDescent="0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9.6999999999999993" customHeight="1" x14ac:dyDescent="0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9.6999999999999993" customHeight="1" x14ac:dyDescent="0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9.6999999999999993" customHeight="1" x14ac:dyDescent="0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9.6999999999999993" customHeight="1" x14ac:dyDescent="0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9.6999999999999993" customHeight="1" x14ac:dyDescent="0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9.6999999999999993" customHeight="1" x14ac:dyDescent="0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9.6999999999999993" customHeight="1" x14ac:dyDescent="0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9.6999999999999993" customHeight="1" x14ac:dyDescent="0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9.6999999999999993" customHeight="1" x14ac:dyDescent="0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9.6999999999999993" customHeight="1" x14ac:dyDescent="0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9.6999999999999993" customHeight="1" x14ac:dyDescent="0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9.6999999999999993" customHeight="1" x14ac:dyDescent="0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9.6999999999999993" customHeight="1" x14ac:dyDescent="0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9.6999999999999993" customHeight="1" x14ac:dyDescent="0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9.6999999999999993" customHeight="1" x14ac:dyDescent="0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9.6999999999999993" customHeight="1" x14ac:dyDescent="0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9.6999999999999993" customHeight="1" x14ac:dyDescent="0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9.6999999999999993" customHeight="1" x14ac:dyDescent="0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9.6999999999999993" customHeight="1" x14ac:dyDescent="0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9.6999999999999993" customHeight="1" x14ac:dyDescent="0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9.6999999999999993" customHeight="1" x14ac:dyDescent="0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9.6999999999999993" customHeight="1" x14ac:dyDescent="0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9.6999999999999993" customHeight="1" x14ac:dyDescent="0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9.6999999999999993" customHeight="1" x14ac:dyDescent="0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9.6999999999999993" customHeight="1" x14ac:dyDescent="0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9.6999999999999993" customHeight="1" x14ac:dyDescent="0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9.6999999999999993" customHeight="1" x14ac:dyDescent="0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9.6999999999999993" customHeight="1" x14ac:dyDescent="0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9.6999999999999993" customHeight="1" x14ac:dyDescent="0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9.6999999999999993" customHeight="1" x14ac:dyDescent="0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9.6999999999999993" customHeight="1" x14ac:dyDescent="0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9.6999999999999993" customHeight="1" x14ac:dyDescent="0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9.6999999999999993" customHeight="1" x14ac:dyDescent="0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9.6999999999999993" customHeight="1" x14ac:dyDescent="0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9.6999999999999993" customHeight="1" x14ac:dyDescent="0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9.6999999999999993" customHeight="1" x14ac:dyDescent="0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9.6999999999999993" customHeight="1" x14ac:dyDescent="0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9.6999999999999993" customHeight="1" x14ac:dyDescent="0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9.6999999999999993" customHeight="1" x14ac:dyDescent="0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9.6999999999999993" customHeight="1" x14ac:dyDescent="0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9.6999999999999993" customHeight="1" x14ac:dyDescent="0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9.6999999999999993" customHeight="1" x14ac:dyDescent="0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9.6999999999999993" customHeight="1" x14ac:dyDescent="0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9.6999999999999993" customHeight="1" x14ac:dyDescent="0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9.6999999999999993" customHeight="1" x14ac:dyDescent="0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9.6999999999999993" customHeight="1" x14ac:dyDescent="0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9.6999999999999993" customHeight="1" x14ac:dyDescent="0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9.6999999999999993" customHeight="1" x14ac:dyDescent="0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9.6999999999999993" customHeight="1" x14ac:dyDescent="0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9.6999999999999993" customHeight="1" x14ac:dyDescent="0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9.6999999999999993" customHeight="1" x14ac:dyDescent="0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9.6999999999999993" customHeight="1" x14ac:dyDescent="0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9.6999999999999993" customHeight="1" x14ac:dyDescent="0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9.6999999999999993" customHeight="1" x14ac:dyDescent="0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9.6999999999999993" customHeight="1" x14ac:dyDescent="0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9.6999999999999993" customHeight="1" x14ac:dyDescent="0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9.6999999999999993" customHeight="1" x14ac:dyDescent="0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9.6999999999999993" customHeight="1" x14ac:dyDescent="0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9.6999999999999993" customHeight="1" x14ac:dyDescent="0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9.6999999999999993" customHeight="1" x14ac:dyDescent="0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9.6999999999999993" customHeight="1" x14ac:dyDescent="0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9.6999999999999993" customHeight="1" x14ac:dyDescent="0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9.6999999999999993" customHeight="1" x14ac:dyDescent="0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9.6999999999999993" customHeight="1" x14ac:dyDescent="0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9.6999999999999993" customHeight="1" x14ac:dyDescent="0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9.6999999999999993" customHeight="1" x14ac:dyDescent="0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9.6999999999999993" customHeight="1" x14ac:dyDescent="0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9.6999999999999993" customHeight="1" x14ac:dyDescent="0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9.6999999999999993" customHeight="1" x14ac:dyDescent="0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9.6999999999999993" customHeight="1" x14ac:dyDescent="0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9.6999999999999993" customHeight="1" x14ac:dyDescent="0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9.6999999999999993" customHeight="1" x14ac:dyDescent="0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9.6999999999999993" customHeight="1" x14ac:dyDescent="0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9.6999999999999993" customHeight="1" x14ac:dyDescent="0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9.6999999999999993" customHeight="1" x14ac:dyDescent="0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9.6999999999999993" customHeight="1" x14ac:dyDescent="0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9.6999999999999993" customHeight="1" x14ac:dyDescent="0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9.6999999999999993" customHeight="1" x14ac:dyDescent="0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9.6999999999999993" customHeight="1" x14ac:dyDescent="0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9.6999999999999993" customHeight="1" x14ac:dyDescent="0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9.6999999999999993" customHeight="1" x14ac:dyDescent="0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9.6999999999999993" customHeight="1" x14ac:dyDescent="0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9.6999999999999993" customHeight="1" x14ac:dyDescent="0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9.6999999999999993" customHeight="1" x14ac:dyDescent="0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9.6999999999999993" customHeight="1" x14ac:dyDescent="0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9.6999999999999993" customHeight="1" x14ac:dyDescent="0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9.6999999999999993" customHeight="1" x14ac:dyDescent="0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9.6999999999999993" customHeight="1" x14ac:dyDescent="0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9.6999999999999993" customHeight="1" x14ac:dyDescent="0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9.6999999999999993" customHeight="1" x14ac:dyDescent="0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9.6999999999999993" customHeight="1" x14ac:dyDescent="0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9.6999999999999993" customHeight="1" x14ac:dyDescent="0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9.6999999999999993" customHeight="1" x14ac:dyDescent="0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9.6999999999999993" customHeight="1" x14ac:dyDescent="0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9.6999999999999993" customHeight="1" x14ac:dyDescent="0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9.6999999999999993" customHeight="1" x14ac:dyDescent="0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9.6999999999999993" customHeight="1" x14ac:dyDescent="0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9.6999999999999993" customHeight="1" x14ac:dyDescent="0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9.6999999999999993" customHeight="1" x14ac:dyDescent="0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9.6999999999999993" customHeight="1" x14ac:dyDescent="0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9.6999999999999993" customHeight="1" x14ac:dyDescent="0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9.6999999999999993" customHeight="1" x14ac:dyDescent="0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9.6999999999999993" customHeight="1" x14ac:dyDescent="0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9.6999999999999993" customHeight="1" x14ac:dyDescent="0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9.6999999999999993" customHeight="1" x14ac:dyDescent="0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9.6999999999999993" customHeight="1" x14ac:dyDescent="0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9.6999999999999993" customHeight="1" x14ac:dyDescent="0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9.6999999999999993" customHeight="1" x14ac:dyDescent="0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9.6999999999999993" customHeight="1" x14ac:dyDescent="0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9.6999999999999993" customHeight="1" x14ac:dyDescent="0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9.6999999999999993" customHeight="1" x14ac:dyDescent="0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9.6999999999999993" customHeight="1" x14ac:dyDescent="0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9.6999999999999993" customHeight="1" x14ac:dyDescent="0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9.6999999999999993" customHeight="1" x14ac:dyDescent="0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9.6999999999999993" customHeight="1" x14ac:dyDescent="0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9.6999999999999993" customHeight="1" x14ac:dyDescent="0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9.6999999999999993" customHeight="1" x14ac:dyDescent="0.2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9.6999999999999993" customHeight="1" x14ac:dyDescent="0.2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9.6999999999999993" customHeight="1" x14ac:dyDescent="0.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9.6999999999999993" customHeight="1" x14ac:dyDescent="0.2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9.6999999999999993" customHeight="1" x14ac:dyDescent="0.2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9.6999999999999993" customHeight="1" x14ac:dyDescent="0.2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9.6999999999999993" customHeight="1" x14ac:dyDescent="0.2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9.6999999999999993" customHeight="1" x14ac:dyDescent="0.2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9.6999999999999993" customHeight="1" x14ac:dyDescent="0.2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9.6999999999999993" customHeight="1" x14ac:dyDescent="0.2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9.6999999999999993" customHeight="1" x14ac:dyDescent="0.2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9.6999999999999993" customHeight="1" x14ac:dyDescent="0.2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9.6999999999999993" customHeight="1" x14ac:dyDescent="0.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9.6999999999999993" customHeight="1" x14ac:dyDescent="0.2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9.6999999999999993" customHeight="1" x14ac:dyDescent="0.2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</sheetData>
  <mergeCells count="6">
    <mergeCell ref="C10:D10"/>
    <mergeCell ref="C5:D5"/>
    <mergeCell ref="C6:D6"/>
    <mergeCell ref="C7:D7"/>
    <mergeCell ref="C8:D8"/>
    <mergeCell ref="C9:D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A1</vt:lpstr>
      <vt:lpstr>A2</vt:lpstr>
      <vt:lpstr>A3</vt:lpstr>
      <vt:lpstr>A4</vt:lpstr>
      <vt:lpstr>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Matthiesen</cp:lastModifiedBy>
  <dcterms:created xsi:type="dcterms:W3CDTF">2024-08-27T10:26:35Z</dcterms:created>
  <dcterms:modified xsi:type="dcterms:W3CDTF">2024-08-27T16:11:06Z</dcterms:modified>
</cp:coreProperties>
</file>