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3\Vorlesung\"/>
    </mc:Choice>
  </mc:AlternateContent>
  <xr:revisionPtr revIDLastSave="0" documentId="13_ncr:1_{83C3CAEE-EF2D-4CD2-8883-FFF376075BBA}" xr6:coauthVersionLast="47" xr6:coauthVersionMax="47" xr10:uidLastSave="{00000000-0000-0000-0000-000000000000}"/>
  <bookViews>
    <workbookView xWindow="-109" yWindow="-109" windowWidth="26301" windowHeight="15800" firstSheet="1" activeTab="7" xr2:uid="{826DCE2F-2FD1-423E-8E22-B7B827CC3590}"/>
  </bookViews>
  <sheets>
    <sheet name="Summe Mittelwert" sheetId="3" r:id="rId1"/>
    <sheet name="MaxMin" sheetId="4" r:id="rId2"/>
    <sheet name="Zählen" sheetId="5" r:id="rId3"/>
    <sheet name="ZählenWenn" sheetId="6" r:id="rId4"/>
    <sheet name="Runden" sheetId="7" r:id="rId5"/>
    <sheet name="Datums-Funktionen" sheetId="9" r:id="rId6"/>
    <sheet name="Arbeitszeit" sheetId="10" r:id="rId7"/>
    <sheet name="Logische Funktionen" sheetId="13" r:id="rId8"/>
    <sheet name="Wenn-Funktion" sheetId="14" r:id="rId9"/>
    <sheet name="Fehler in Excel" sheetId="11" r:id="rId10"/>
  </sheets>
  <definedNames>
    <definedName name="LängerAlsFünfJahreImUnternehmen" localSheetId="6">_xlfn.LAMBDA(_xlpm.Eintrittsdatum,_xlpm.HeutigesDatum,IF(ISNUMBER(_xlpm.Eintrittsdatum),IF(DATE(YEAR(_xlpm.HeutigesDatum)-5,MONTH(_xlpm.HeutigesDatum),DAY(_xlpm.HeutigesDatum))&gt;=_xlpm.Eintrittsdatum,"ja","Nein"),""))</definedName>
    <definedName name="LängerAlsFünfJahreImUnternehmen" localSheetId="5">_xlfn.LAMBDA(_xlpm.Eintrittsdatum,_xlpm.HeutigesDatum,IF(ISNUMBER(_xlpm.Eintrittsdatum),IF(DATE(YEAR(_xlpm.HeutigesDatum)-5,MONTH(_xlpm.HeutigesDatum),DAY(_xlpm.HeutigesDatum))&gt;=_xlpm.Eintrittsdatum,"ja","Nein"),""))</definedName>
    <definedName name="LängerAlsFünfJahreImUnternehmen" localSheetId="9">_xlfn.LAMBDA(_xlpm.Eintrittsdatum,_xlpm.HeutigesDatum,IF(ISNUMBER(_xlpm.Eintrittsdatum),IF(DATE(YEAR(_xlpm.HeutigesDatum)-5,MONTH(_xlpm.HeutigesDatum),DAY(_xlpm.HeutigesDatum))&gt;=_xlpm.Eintrittsdatum,"ja","Nein"),""))</definedName>
    <definedName name="LängerAlsFünfJahreImUnternehmen" localSheetId="7">_xlfn.LAMBDA(_xlpm.Eintrittsdatum,_xlpm.HeutigesDatum,IF(ISNUMBER(_xlpm.Eintrittsdatum),IF(DATE(YEAR(_xlpm.HeutigesDatum)-5,MONTH(_xlpm.HeutigesDatum),DAY(_xlpm.HeutigesDatum))&gt;=_xlpm.Eintrittsdatum,"ja","Nein"),""))</definedName>
    <definedName name="LängerAlsFünfJahreImUnternehmen" localSheetId="1">_xlfn.LAMBDA(_xlpm.Eintrittsdatum,_xlpm.HeutigesDatum,IF(ISNUMBER(_xlpm.Eintrittsdatum),IF(DATE(YEAR(_xlpm.HeutigesDatum)-5,MONTH(_xlpm.HeutigesDatum),DAY(_xlpm.HeutigesDatum))&gt;=_xlpm.Eintrittsdatum,"ja","Nein"),""))</definedName>
    <definedName name="LängerAlsFünfJahreImUnternehmen" localSheetId="4">_xlfn.LAMBDA(_xlpm.Eintrittsdatum,_xlpm.HeutigesDatum,IF(ISNUMBER(_xlpm.Eintrittsdatum),IF(DATE(YEAR(_xlpm.HeutigesDatum)-5,MONTH(_xlpm.HeutigesDatum),DAY(_xlpm.HeutigesDatum))&gt;=_xlpm.Eintrittsdatum,"ja","Nein"),""))</definedName>
    <definedName name="LängerAlsFünfJahreImUnternehmen" localSheetId="0">_xlfn.LAMBDA(_xlpm.Eintrittsdatum,_xlpm.HeutigesDatum,IF(ISNUMBER(_xlpm.Eintrittsdatum),IF(DATE(YEAR(_xlpm.HeutigesDatum)-5,MONTH(_xlpm.HeutigesDatum),DAY(_xlpm.HeutigesDatum))&gt;=_xlpm.Eintrittsdatum,"ja","Nein"),""))</definedName>
    <definedName name="LängerAlsFünfJahreImUnternehmen" localSheetId="8">_xlfn.LAMBDA(_xlpm.Eintrittsdatum,_xlpm.HeutigesDatum,IF(ISNUMBER(_xlpm.Eintrittsdatum),IF(DATE(YEAR(_xlpm.HeutigesDatum)-5,MONTH(_xlpm.HeutigesDatum),DAY(_xlpm.HeutigesDatum))&gt;=_xlpm.Eintrittsdatum,"ja","Nein"),""))</definedName>
    <definedName name="LängerAlsFünfJahreImUnternehmen" localSheetId="2">_xlfn.LAMBDA(_xlpm.Eintrittsdatum,_xlpm.HeutigesDatum,IF(ISNUMBER(_xlpm.Eintrittsdatum),IF(DATE(YEAR(_xlpm.HeutigesDatum)-5,MONTH(_xlpm.HeutigesDatum),DAY(_xlpm.HeutigesDatum))&gt;=_xlpm.Eintrittsdatum,"ja","Nein"),""))</definedName>
    <definedName name="LängerAlsFünfJahreImUnternehmen" localSheetId="3">_xlfn.LAMBDA(_xlpm.Eintrittsdatum,_xlpm.HeutigesDatum,IF(ISNUMBER(_xlpm.Eintrittsdatum),IF(DATE(YEAR(_xlpm.HeutigesDatum)-5,MONTH(_xlpm.HeutigesDatum),DAY(_xlpm.HeutigesDatum))&gt;=_xlpm.Eintrittsdatum,"ja","Nein"),""))</definedName>
    <definedName name="LängerAlsFünfJahreImUnternehmen">_xlfn.LAMBDA(_xlpm.Eintrittsdatum,_xlpm.HeutigesDatum,IF(ISNUMBER(_xlpm.Eintrittsdatum),IF(DATE(YEAR(_xlpm.HeutigesDatum)-5,MONTH(_xlpm.HeutigesDatum),DAY(_xlpm.HeutigesDatum))&gt;=_xlpm.Eintrittsdatum,"ja","Nein"),""))</definedName>
    <definedName name="welchezahlistkleinerminus1" localSheetId="6">_xlfn.LAMBDA(_xlpm.a,_xlpm.b,MIN(_xlpm.a,_xlpm.b)-1)</definedName>
    <definedName name="welchezahlistkleinerminus1" localSheetId="5">_xlfn.LAMBDA(_xlpm.a,_xlpm.b,MIN(_xlpm.a,_xlpm.b)-1)</definedName>
    <definedName name="welchezahlistkleinerminus1" localSheetId="9">_xlfn.LAMBDA(_xlpm.a,_xlpm.b,MIN(_xlpm.a,_xlpm.b)-1)</definedName>
    <definedName name="welchezahlistkleinerminus1" localSheetId="7">_xlfn.LAMBDA(_xlpm.a,_xlpm.b,MIN(_xlpm.a,_xlpm.b)-1)</definedName>
    <definedName name="welchezahlistkleinerminus1" localSheetId="1">_xlfn.LAMBDA(_xlpm.a,_xlpm.b,MIN(_xlpm.a,_xlpm.b)-1)</definedName>
    <definedName name="welchezahlistkleinerminus1" localSheetId="4">_xlfn.LAMBDA(_xlpm.a,_xlpm.b,MIN(_xlpm.a,_xlpm.b)-1)</definedName>
    <definedName name="welchezahlistkleinerminus1" localSheetId="0">_xlfn.LAMBDA(_xlpm.a,_xlpm.b,MIN(_xlpm.a,_xlpm.b)-1)</definedName>
    <definedName name="welchezahlistkleinerminus1" localSheetId="8">_xlfn.LAMBDA(_xlpm.a,_xlpm.b,MIN(_xlpm.a,_xlpm.b)-1)</definedName>
    <definedName name="welchezahlistkleinerminus1" localSheetId="2">_xlfn.LAMBDA(_xlpm.a,_xlpm.b,MIN(_xlpm.a,_xlpm.b)-1)</definedName>
    <definedName name="welchezahlistkleinerminus1" localSheetId="3">_xlfn.LAMBDA(_xlpm.a,_xlpm.b,MIN(_xlpm.a,_xlpm.b)-1)</definedName>
    <definedName name="welchezahlistkleinerminus1">_xlfn.LAMBDA(_xlpm.a,_xlpm.b,MIN(_xlpm.a,_xlpm.b)-1)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" i="13" l="1"/>
  <c r="N7" i="13"/>
  <c r="N5" i="13"/>
  <c r="M6" i="13"/>
  <c r="M7" i="13"/>
  <c r="M5" i="13"/>
  <c r="L6" i="13"/>
  <c r="L7" i="13"/>
  <c r="L5" i="13"/>
  <c r="K6" i="13"/>
  <c r="K7" i="13"/>
  <c r="K5" i="13"/>
  <c r="J6" i="13"/>
  <c r="J7" i="13"/>
  <c r="J5" i="13"/>
  <c r="H6" i="13"/>
  <c r="H7" i="13"/>
  <c r="H5" i="13"/>
  <c r="G6" i="13"/>
  <c r="G7" i="13"/>
  <c r="G5" i="13"/>
  <c r="F6" i="13"/>
  <c r="F7" i="13"/>
  <c r="F5" i="13"/>
  <c r="E6" i="13"/>
  <c r="E7" i="13"/>
  <c r="E5" i="13"/>
  <c r="D6" i="13"/>
  <c r="D7" i="13"/>
  <c r="D5" i="13"/>
  <c r="C6" i="13"/>
  <c r="C7" i="13"/>
  <c r="C5" i="13"/>
  <c r="E9" i="10"/>
  <c r="E10" i="10"/>
  <c r="E11" i="10"/>
  <c r="F13" i="10" s="1"/>
  <c r="E12" i="10"/>
  <c r="E13" i="10"/>
  <c r="E14" i="10"/>
  <c r="F18" i="10" s="1"/>
  <c r="E15" i="10"/>
  <c r="E16" i="10"/>
  <c r="E17" i="10"/>
  <c r="E18" i="10"/>
  <c r="E19" i="10"/>
  <c r="F23" i="10" s="1"/>
  <c r="E20" i="10"/>
  <c r="E21" i="10"/>
  <c r="E22" i="10"/>
  <c r="E23" i="10"/>
  <c r="F8" i="10"/>
  <c r="E5" i="10"/>
  <c r="E6" i="10"/>
  <c r="E7" i="10"/>
  <c r="E8" i="10"/>
  <c r="E4" i="10"/>
  <c r="E24" i="9"/>
  <c r="E25" i="9"/>
  <c r="E23" i="9"/>
  <c r="B24" i="9"/>
  <c r="B25" i="9"/>
  <c r="B23" i="9"/>
  <c r="B19" i="9"/>
  <c r="B18" i="9"/>
  <c r="B14" i="9"/>
  <c r="B16" i="9" s="1"/>
  <c r="B13" i="9"/>
  <c r="B15" i="9" s="1"/>
  <c r="C11" i="9"/>
  <c r="C7" i="9"/>
  <c r="B5" i="9"/>
  <c r="C9" i="7"/>
  <c r="D9" i="7"/>
  <c r="E9" i="7"/>
  <c r="F9" i="7"/>
  <c r="G9" i="7"/>
  <c r="B9" i="7"/>
  <c r="C8" i="7"/>
  <c r="D8" i="7"/>
  <c r="E8" i="7"/>
  <c r="F8" i="7"/>
  <c r="G8" i="7"/>
  <c r="B8" i="7"/>
  <c r="B7" i="7"/>
  <c r="C7" i="7"/>
  <c r="D7" i="7"/>
  <c r="E7" i="7"/>
  <c r="F7" i="7"/>
  <c r="G7" i="7"/>
  <c r="C6" i="7"/>
  <c r="D6" i="7"/>
  <c r="E6" i="7"/>
  <c r="F6" i="7"/>
  <c r="G6" i="7"/>
  <c r="B6" i="7"/>
  <c r="C5" i="7"/>
  <c r="D5" i="7"/>
  <c r="E5" i="7"/>
  <c r="F5" i="7"/>
  <c r="G5" i="7"/>
  <c r="B5" i="7"/>
  <c r="D4" i="7"/>
  <c r="E4" i="7"/>
  <c r="F4" i="7"/>
  <c r="G4" i="7"/>
  <c r="C4" i="7"/>
  <c r="B4" i="7"/>
  <c r="B29" i="6"/>
  <c r="B28" i="6"/>
  <c r="C27" i="6"/>
  <c r="B27" i="6"/>
  <c r="F14" i="5"/>
  <c r="G14" i="5"/>
  <c r="H14" i="5"/>
  <c r="I14" i="5"/>
  <c r="F15" i="5"/>
  <c r="G15" i="5"/>
  <c r="H15" i="5"/>
  <c r="I15" i="5"/>
  <c r="F13" i="5"/>
  <c r="G13" i="5"/>
  <c r="H13" i="5"/>
  <c r="I13" i="5"/>
  <c r="C12" i="5"/>
  <c r="D12" i="5"/>
  <c r="E12" i="5"/>
  <c r="F12" i="5"/>
  <c r="G12" i="5"/>
  <c r="H12" i="5"/>
  <c r="I12" i="5"/>
  <c r="C15" i="5"/>
  <c r="D15" i="5"/>
  <c r="E15" i="5"/>
  <c r="C14" i="5"/>
  <c r="D14" i="5"/>
  <c r="E14" i="5"/>
  <c r="C13" i="5"/>
  <c r="D13" i="5"/>
  <c r="E13" i="5"/>
  <c r="B15" i="5"/>
  <c r="B14" i="5"/>
  <c r="B13" i="5"/>
  <c r="B12" i="5"/>
  <c r="B14" i="11" a="1"/>
  <c r="B14" i="11" s="1"/>
  <c r="B13" i="11" a="1"/>
  <c r="B13" i="11" s="1"/>
  <c r="B5" i="11"/>
  <c r="D3" i="14"/>
  <c r="B12" i="11"/>
  <c r="B11" i="11"/>
  <c r="B10" i="11" a="1"/>
  <c r="B10" i="11" s="1"/>
  <c r="B6" i="11"/>
  <c r="B4" i="11"/>
  <c r="D4" i="11" s="1"/>
  <c r="A14" i="11"/>
  <c r="A4" i="11"/>
  <c r="A13" i="11"/>
  <c r="A11" i="11"/>
  <c r="A8" i="11"/>
  <c r="A6" i="11"/>
  <c r="A10" i="11"/>
  <c r="B7" i="11"/>
  <c r="A9" i="11"/>
  <c r="B8" i="11"/>
  <c r="A12" i="11"/>
  <c r="A5" i="11"/>
  <c r="B9" i="11"/>
  <c r="B17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<sst xmlns="http://schemas.openxmlformats.org/spreadsheetml/2006/main" count="483" uniqueCount="274">
  <si>
    <t>Hose</t>
  </si>
  <si>
    <t>T-Shirt</t>
  </si>
  <si>
    <t>Pullover</t>
  </si>
  <si>
    <t>Durchschnitt</t>
  </si>
  <si>
    <t>Gesamt</t>
  </si>
  <si>
    <t>Mai</t>
  </si>
  <si>
    <t>April</t>
  </si>
  <si>
    <t>März</t>
  </si>
  <si>
    <t>Februar</t>
  </si>
  <si>
    <t xml:space="preserve">Januar </t>
  </si>
  <si>
    <t>Artikel</t>
  </si>
  <si>
    <t>SUMME(), MITTELWERT()</t>
  </si>
  <si>
    <t>Max und Min-Werte (inkl. Abhängigkeit von bestimmten Bedingungen)</t>
  </si>
  <si>
    <t xml:space="preserve">Umsatz </t>
  </si>
  <si>
    <t>Produkt</t>
  </si>
  <si>
    <t>Modell</t>
  </si>
  <si>
    <t>Farbe</t>
  </si>
  <si>
    <t>Gr.</t>
  </si>
  <si>
    <t>Maximaler Umsatz pro Artikel</t>
  </si>
  <si>
    <t>Herren</t>
  </si>
  <si>
    <t>blau</t>
  </si>
  <si>
    <t>S</t>
  </si>
  <si>
    <t>M</t>
  </si>
  <si>
    <t>Minimaler Umsatz pro Artikel (ohne 0)</t>
  </si>
  <si>
    <t>L</t>
  </si>
  <si>
    <t>XL</t>
  </si>
  <si>
    <t>rot</t>
  </si>
  <si>
    <t>Maximaler Umsatz pro Artikel für Damen</t>
  </si>
  <si>
    <t>Damen</t>
  </si>
  <si>
    <t>schwarz</t>
  </si>
  <si>
    <t>Minimaler Umsatz pro Artikel für Herren (ohne 0)</t>
  </si>
  <si>
    <t>grau</t>
  </si>
  <si>
    <t>XS</t>
  </si>
  <si>
    <t>pink</t>
  </si>
  <si>
    <t>Name</t>
  </si>
  <si>
    <t>Vorname</t>
  </si>
  <si>
    <t>Nachname</t>
  </si>
  <si>
    <t>Initialien</t>
  </si>
  <si>
    <t>Email Adresse</t>
  </si>
  <si>
    <t>Name mit Anrede</t>
  </si>
  <si>
    <t>Geburtsdatum</t>
  </si>
  <si>
    <t>Geburtsjahr</t>
  </si>
  <si>
    <t>Beatrice Bürgel</t>
  </si>
  <si>
    <t>Beatrice</t>
  </si>
  <si>
    <t>Bürgel</t>
  </si>
  <si>
    <t>BB</t>
  </si>
  <si>
    <t>beatriceb@meinefirma.de</t>
  </si>
  <si>
    <t>Frau Beatrice Bürgel</t>
  </si>
  <si>
    <t>Felix Claus</t>
  </si>
  <si>
    <t>Felix</t>
  </si>
  <si>
    <t>Claus</t>
  </si>
  <si>
    <t>FC</t>
  </si>
  <si>
    <t>felixc@meinefirma.de</t>
  </si>
  <si>
    <t>Herr Felix Claus</t>
  </si>
  <si>
    <t>Stefan Kohler</t>
  </si>
  <si>
    <t>Stefan</t>
  </si>
  <si>
    <t>Kohler</t>
  </si>
  <si>
    <t>SK</t>
  </si>
  <si>
    <t>stefank@meinefirma.de</t>
  </si>
  <si>
    <t>Herr Stefan Kohler</t>
  </si>
  <si>
    <t>Ute Maier</t>
  </si>
  <si>
    <t>Ute</t>
  </si>
  <si>
    <t>Maier</t>
  </si>
  <si>
    <t>UM</t>
  </si>
  <si>
    <t>utem@meinefirma.de</t>
  </si>
  <si>
    <t>Frau Ute Maier</t>
  </si>
  <si>
    <t>Patrick Hardewick</t>
  </si>
  <si>
    <t>Patrick</t>
  </si>
  <si>
    <t>Hardewick</t>
  </si>
  <si>
    <t>PH</t>
  </si>
  <si>
    <t>patrickh@meinefirma.de</t>
  </si>
  <si>
    <t>Andreas Steffen Franke</t>
  </si>
  <si>
    <t>Andreas</t>
  </si>
  <si>
    <t>Franke</t>
  </si>
  <si>
    <t>ASF</t>
  </si>
  <si>
    <t>andreasf@meinefirma.de</t>
  </si>
  <si>
    <t>Herr Andreas Steffen Franke</t>
  </si>
  <si>
    <t>Julia von Humboldt</t>
  </si>
  <si>
    <t>Julia</t>
  </si>
  <si>
    <t>Humboldt</t>
  </si>
  <si>
    <t>JVH</t>
  </si>
  <si>
    <t>juliah@meinefirma.de</t>
  </si>
  <si>
    <t>Frau Julia von Humboldt</t>
  </si>
  <si>
    <t>Franziska Sauer</t>
  </si>
  <si>
    <t>Franziska</t>
  </si>
  <si>
    <t>Sauer</t>
  </si>
  <si>
    <t>FS</t>
  </si>
  <si>
    <t>franziskas@meinefirma.de</t>
  </si>
  <si>
    <t>Frau Franziska Sauer</t>
  </si>
  <si>
    <t>=ANZAHL()</t>
  </si>
  <si>
    <t>=ANZAHL2()</t>
  </si>
  <si>
    <t>=ANZAHL2()-ANZAHL()</t>
  </si>
  <si>
    <t>ZÄHLENWENN(), ZÄHLENWENNS()</t>
  </si>
  <si>
    <t>Anrede</t>
  </si>
  <si>
    <t>Frau</t>
  </si>
  <si>
    <t>Herr</t>
  </si>
  <si>
    <t>Herr Patrick Hardewick</t>
  </si>
  <si>
    <t>Franz Mutig</t>
  </si>
  <si>
    <t>Franz</t>
  </si>
  <si>
    <t>Mutig</t>
  </si>
  <si>
    <t>FM</t>
  </si>
  <si>
    <t>franzm@meinefirma.de</t>
  </si>
  <si>
    <t>Herr Franz Mutig</t>
  </si>
  <si>
    <t>Gerd Ahrens</t>
  </si>
  <si>
    <t>Gerd</t>
  </si>
  <si>
    <t>Ahrens</t>
  </si>
  <si>
    <t>GA</t>
  </si>
  <si>
    <t>gerda@meinefirma.de</t>
  </si>
  <si>
    <t>Herr Gerd Ahrens</t>
  </si>
  <si>
    <t>Dieter Brandt</t>
  </si>
  <si>
    <t>Dieter</t>
  </si>
  <si>
    <t>Brandt</t>
  </si>
  <si>
    <t>DB</t>
  </si>
  <si>
    <t>dieterb@meinefirma.de</t>
  </si>
  <si>
    <t>Herr Dieter Brandt</t>
  </si>
  <si>
    <t>Sabrina Gersten</t>
  </si>
  <si>
    <t>Sabrina</t>
  </si>
  <si>
    <t>Gersten</t>
  </si>
  <si>
    <t>SG</t>
  </si>
  <si>
    <t>sabrinag@meinefirma.de</t>
  </si>
  <si>
    <t>Frau Sabrina Gersten</t>
  </si>
  <si>
    <t>Elke Brehm</t>
  </si>
  <si>
    <t>Elke</t>
  </si>
  <si>
    <t>Brehm</t>
  </si>
  <si>
    <t>EB</t>
  </si>
  <si>
    <t>elkeb@meinefirma.de</t>
  </si>
  <si>
    <t>Frau Elke Brehm</t>
  </si>
  <si>
    <t>Hannelore Mittag</t>
  </si>
  <si>
    <t>Hannelore</t>
  </si>
  <si>
    <t>Mittag</t>
  </si>
  <si>
    <t>HM</t>
  </si>
  <si>
    <t>hannelorem@meinefirma.de</t>
  </si>
  <si>
    <t>Frau Hannelore Mittag</t>
  </si>
  <si>
    <t>Chantal Korn</t>
  </si>
  <si>
    <t>Chantal</t>
  </si>
  <si>
    <t>Korn</t>
  </si>
  <si>
    <t>CK</t>
  </si>
  <si>
    <t>chantalk@meinefirma.de</t>
  </si>
  <si>
    <t>Frau Chantal Korn</t>
  </si>
  <si>
    <t>Peter Schweizer</t>
  </si>
  <si>
    <t>Peter</t>
  </si>
  <si>
    <t>Schweizer</t>
  </si>
  <si>
    <t>PS</t>
  </si>
  <si>
    <t>peters@meinefirma.de</t>
  </si>
  <si>
    <t>Herr Peter Schweizer</t>
  </si>
  <si>
    <t>Christian Ollenthal</t>
  </si>
  <si>
    <t>Christian</t>
  </si>
  <si>
    <t>Ollenthal</t>
  </si>
  <si>
    <t>CO</t>
  </si>
  <si>
    <t>christiano@meinefirma.de</t>
  </si>
  <si>
    <t>Herr Christian Ollenthal</t>
  </si>
  <si>
    <t>Jens Bauer</t>
  </si>
  <si>
    <t>Jens</t>
  </si>
  <si>
    <t>Bauer</t>
  </si>
  <si>
    <t>JB</t>
  </si>
  <si>
    <t>jensb@meinefirma.de</t>
  </si>
  <si>
    <t>Herr Jens Bauer</t>
  </si>
  <si>
    <t>Ute Siglinski</t>
  </si>
  <si>
    <t>Siglinski</t>
  </si>
  <si>
    <t>US</t>
  </si>
  <si>
    <t>utes@meinefirma.de</t>
  </si>
  <si>
    <t>Frau Ute Siglinski</t>
  </si>
  <si>
    <t>Jana Strauß</t>
  </si>
  <si>
    <t>Jana</t>
  </si>
  <si>
    <t>Strauß</t>
  </si>
  <si>
    <t>JS</t>
  </si>
  <si>
    <t>janas@meinefirma.de</t>
  </si>
  <si>
    <t>Frau Jana Strauß</t>
  </si>
  <si>
    <t>Zoe Huber</t>
  </si>
  <si>
    <t>Zoe</t>
  </si>
  <si>
    <t>Huber</t>
  </si>
  <si>
    <t>ZH</t>
  </si>
  <si>
    <t>zoeh@meinefirma.de</t>
  </si>
  <si>
    <t>Frau Zoe Huber</t>
  </si>
  <si>
    <t>Anzahl Männer, Frauen</t>
  </si>
  <si>
    <t>Anzahl geboren vor 1960</t>
  </si>
  <si>
    <t>Anzahl geboren von 1960 bis 1979</t>
  </si>
  <si>
    <t>RUNDEN(), ABRUNDEN(), AUFRUNDEN()</t>
  </si>
  <si>
    <t>Runden auf ganze Zahl</t>
  </si>
  <si>
    <t>Runden auf 1 Kommastelle</t>
  </si>
  <si>
    <t>Runden auf 10er Potenzen</t>
  </si>
  <si>
    <t>Abrunden</t>
  </si>
  <si>
    <t>Abrunden auf 2 Kommastellen</t>
  </si>
  <si>
    <t>Aufrunden</t>
  </si>
  <si>
    <t>aktuelles Datum</t>
  </si>
  <si>
    <t>aktuelle Uhrzeit</t>
  </si>
  <si>
    <t>Datums-Funktionen</t>
  </si>
  <si>
    <t>Befehl oder Tastaturkürzel</t>
  </si>
  <si>
    <t>Datum</t>
  </si>
  <si>
    <t>"1.1.2030"</t>
  </si>
  <si>
    <t>statisch</t>
  </si>
  <si>
    <t>dynamisch</t>
  </si>
  <si>
    <t>"=heute()"</t>
  </si>
  <si>
    <t>aktuelles Datum &amp; Uhrzeit</t>
  </si>
  <si>
    <t>"=jetzt()"</t>
  </si>
  <si>
    <t>=heute()</t>
  </si>
  <si>
    <t>=jetzt()</t>
  </si>
  <si>
    <t>=tag()</t>
  </si>
  <si>
    <t>=monat()</t>
  </si>
  <si>
    <t>=jahr()</t>
  </si>
  <si>
    <t>=datum()</t>
  </si>
  <si>
    <t>=monatsende()</t>
  </si>
  <si>
    <t>=wochentag()</t>
  </si>
  <si>
    <t>Monatsanfang</t>
  </si>
  <si>
    <t>Monatsende</t>
  </si>
  <si>
    <t>Monatsende nächster Monat</t>
  </si>
  <si>
    <t>Tage bis heute</t>
  </si>
  <si>
    <t>Ausrechnen von Arbeitszeiten</t>
  </si>
  <si>
    <t>Startzeit</t>
  </si>
  <si>
    <t>Endzeit</t>
  </si>
  <si>
    <t>Pause</t>
  </si>
  <si>
    <t>Arbeitszeit</t>
  </si>
  <si>
    <t>Wochenarbeitszeit</t>
  </si>
  <si>
    <t>Fehler in Excel und ihre Bedeutung</t>
  </si>
  <si>
    <t>Zellinhalt Fehlerzelle</t>
  </si>
  <si>
    <t>Fehler</t>
  </si>
  <si>
    <t>Ursache</t>
  </si>
  <si>
    <t>Fehlertyp</t>
  </si>
  <si>
    <t>Divison durch Null</t>
  </si>
  <si>
    <t>Text</t>
  </si>
  <si>
    <t>Rechnen mit falschen Typ</t>
  </si>
  <si>
    <t>Bezug verloren gegangen</t>
  </si>
  <si>
    <t>Wert nicht verfügbar</t>
  </si>
  <si>
    <t>Funktion falsch geschrieben</t>
  </si>
  <si>
    <t>Bereich falsch geschrieben</t>
  </si>
  <si>
    <t>falscher Zahlentyp als Funktionsargument</t>
  </si>
  <si>
    <t>Überlauf (erst ab Excel 365 möglich)</t>
  </si>
  <si>
    <t>Suche nach nicht vorhandenem Wert (erst ab Excel 365 möglich)</t>
  </si>
  <si>
    <t>Logische Operatoren und logische Funktionen in Excel</t>
  </si>
  <si>
    <t>Wert A</t>
  </si>
  <si>
    <t>Wert B</t>
  </si>
  <si>
    <t>A&lt;B</t>
  </si>
  <si>
    <t>A&lt;=B</t>
  </si>
  <si>
    <t>A&gt;B</t>
  </si>
  <si>
    <t>A&gt;=B</t>
  </si>
  <si>
    <t>A=B</t>
  </si>
  <si>
    <t>A&lt;&gt;B</t>
  </si>
  <si>
    <t>C UND D</t>
  </si>
  <si>
    <t>C ODER D</t>
  </si>
  <si>
    <t>C XODER D</t>
  </si>
  <si>
    <t>NICHT C</t>
  </si>
  <si>
    <t>NICHT B</t>
  </si>
  <si>
    <t>Arbeiten mit Bedingungen mithilfe der WENN()-Funktion</t>
  </si>
  <si>
    <t>Im Unternehmen länger als 5 Jahre?</t>
  </si>
  <si>
    <t>heutiges Datum</t>
  </si>
  <si>
    <t>Eintrittsdaum</t>
  </si>
  <si>
    <t>Ergebnis</t>
  </si>
  <si>
    <t>Minimalen Umsatz pro Artikel</t>
  </si>
  <si>
    <t>"Strg + ."</t>
  </si>
  <si>
    <t>"Strg + Shift + ."</t>
  </si>
  <si>
    <t>=ANZAHLLEEREZELLEN()</t>
  </si>
  <si>
    <t>ANZAHL zählt Zellen mit numerischem Inhalt, keine Leerzellen</t>
  </si>
  <si>
    <t>ANZAHL2 zählt Zellen mit beliebigem Inhalt (auch Text), keine Leerzellen</t>
  </si>
  <si>
    <t>ANZAHLLEEREZELLEN() zählt Zahl leerer Zellen</t>
  </si>
  <si>
    <t>ANZAHL(), ANZAHL2(), ANZAHLLEEREZELLEN()</t>
  </si>
  <si>
    <t>"Strg + ." Leertaste "Strg + Shift + ."</t>
  </si>
  <si>
    <t>ODER ist einschließliches Oder</t>
  </si>
  <si>
    <t>Bei A ODER B darf also A oder B oder beides zugleich wahr sein</t>
  </si>
  <si>
    <t>XODER ist ausschließliches Oder</t>
  </si>
  <si>
    <t>Bei A XODER B darf also entweder A oder B, nicht aber beides zugleich wahr sein.</t>
  </si>
  <si>
    <t>Anzahl Jahre berechnen</t>
  </si>
  <si>
    <t>Verschachtelte Funktionen</t>
  </si>
  <si>
    <t>Arbeitstage zwischen zwei Daten &gt; NETTOARBEITSTAGE</t>
  </si>
  <si>
    <t>Datum 1</t>
  </si>
  <si>
    <t>Datum 2</t>
  </si>
  <si>
    <t>Arbeitstage</t>
  </si>
  <si>
    <t>Tage generell</t>
  </si>
  <si>
    <t>Arbeitstage (mit Feiertagen)</t>
  </si>
  <si>
    <t>Arbeitstage (ohne Feiertage)</t>
  </si>
  <si>
    <t>Relevante Bayrische Feiertage</t>
  </si>
  <si>
    <t>Tag der Arbeit</t>
  </si>
  <si>
    <t>Christi Himmelfahrt</t>
  </si>
  <si>
    <t>Pfingstmontag</t>
  </si>
  <si>
    <t>Fronleichnam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</si>
</sst>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_-* #,##0\ [$€-407]_-;\-* #,##0\ [$€-407]_-;_-* &quot;-&quot;??\ [$€-407]_-;_-@_-"/>
    <numFmt numFmtId="165" formatCode="_-* #,##0\ &quot;€&quot;_-;\-* #,##0\ &quot;€&quot;_-;_-* &quot;-&quot;??\ &quot;€&quot;_-;_-@_-"/>
    <numFmt numFmtId="166" formatCode="[$-F800]dddd\,\ mmmm\ dd\,\ yyyy"/>
    <numFmt numFmtId="167" formatCode="#,##0.00\ &quot;€&quot;"/>
    <numFmt numFmtId="168" formatCode="[$-F400]h:mm:ss\ AM/PM"/>
    <numFmt numFmtId="171" formatCode="[hh]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6" tint="0.39994506668294322"/>
      </top>
      <bottom style="medium">
        <color theme="6" tint="0.39994506668294322"/>
      </bottom>
      <diagonal/>
    </border>
    <border>
      <left/>
      <right/>
      <top style="medium">
        <color indexed="64"/>
      </top>
      <bottom style="medium">
        <color theme="6" tint="0.3999450666829432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" xfId="0" applyFont="1" applyBorder="1"/>
    <xf numFmtId="0" fontId="0" fillId="0" borderId="1" xfId="0" applyBorder="1"/>
    <xf numFmtId="164" fontId="2" fillId="2" borderId="2" xfId="0" applyNumberFormat="1" applyFont="1" applyFill="1" applyBorder="1"/>
    <xf numFmtId="164" fontId="0" fillId="2" borderId="2" xfId="0" applyNumberFormat="1" applyFill="1" applyBorder="1"/>
    <xf numFmtId="0" fontId="0" fillId="0" borderId="2" xfId="0" applyBorder="1"/>
    <xf numFmtId="164" fontId="2" fillId="2" borderId="3" xfId="0" applyNumberFormat="1" applyFont="1" applyFill="1" applyBorder="1"/>
    <xf numFmtId="164" fontId="0" fillId="2" borderId="3" xfId="0" applyNumberFormat="1" applyFill="1" applyBorder="1"/>
    <xf numFmtId="0" fontId="0" fillId="0" borderId="3" xfId="0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0" fontId="0" fillId="0" borderId="4" xfId="0" applyBorder="1"/>
    <xf numFmtId="17" fontId="0" fillId="0" borderId="1" xfId="0" applyNumberFormat="1" applyBorder="1"/>
    <xf numFmtId="17" fontId="2" fillId="0" borderId="1" xfId="0" applyNumberFormat="1" applyFont="1" applyBorder="1"/>
    <xf numFmtId="165" fontId="0" fillId="3" borderId="0" xfId="0" applyNumberFormat="1" applyFill="1"/>
    <xf numFmtId="0" fontId="0" fillId="0" borderId="5" xfId="0" applyBorder="1"/>
    <xf numFmtId="165" fontId="0" fillId="0" borderId="0" xfId="1" applyNumberFormat="1" applyFont="1"/>
    <xf numFmtId="165" fontId="2" fillId="0" borderId="0" xfId="1" applyNumberFormat="1" applyFont="1"/>
    <xf numFmtId="0" fontId="0" fillId="3" borderId="0" xfId="0" applyFill="1"/>
    <xf numFmtId="0" fontId="0" fillId="0" borderId="6" xfId="0" applyBorder="1"/>
    <xf numFmtId="0" fontId="0" fillId="0" borderId="7" xfId="0" applyBorder="1"/>
    <xf numFmtId="165" fontId="0" fillId="0" borderId="6" xfId="1" applyNumberFormat="1" applyFont="1" applyBorder="1"/>
    <xf numFmtId="165" fontId="2" fillId="0" borderId="6" xfId="1" applyNumberFormat="1" applyFont="1" applyBorder="1"/>
    <xf numFmtId="165" fontId="0" fillId="0" borderId="0" xfId="1" applyNumberFormat="1" applyFont="1" applyFill="1" applyBorder="1"/>
    <xf numFmtId="165" fontId="2" fillId="0" borderId="0" xfId="1" applyNumberFormat="1" applyFont="1" applyFill="1" applyBorder="1"/>
    <xf numFmtId="0" fontId="4" fillId="0" borderId="0" xfId="2"/>
    <xf numFmtId="14" fontId="0" fillId="0" borderId="0" xfId="0" applyNumberFormat="1"/>
    <xf numFmtId="0" fontId="0" fillId="0" borderId="0" xfId="0" quotePrefix="1"/>
    <xf numFmtId="14" fontId="0" fillId="3" borderId="0" xfId="0" applyNumberFormat="1" applyFill="1"/>
    <xf numFmtId="20" fontId="0" fillId="0" borderId="0" xfId="0" applyNumberFormat="1"/>
    <xf numFmtId="21" fontId="0" fillId="3" borderId="0" xfId="0" applyNumberFormat="1" applyFill="1"/>
    <xf numFmtId="22" fontId="0" fillId="3" borderId="0" xfId="0" applyNumberFormat="1" applyFill="1"/>
    <xf numFmtId="0" fontId="2" fillId="0" borderId="0" xfId="0" applyFont="1"/>
    <xf numFmtId="166" fontId="0" fillId="0" borderId="8" xfId="0" applyNumberFormat="1" applyBorder="1"/>
    <xf numFmtId="20" fontId="0" fillId="0" borderId="6" xfId="0" applyNumberFormat="1" applyBorder="1"/>
    <xf numFmtId="0" fontId="0" fillId="0" borderId="9" xfId="0" applyBorder="1"/>
    <xf numFmtId="166" fontId="0" fillId="0" borderId="10" xfId="0" applyNumberFormat="1" applyBorder="1"/>
    <xf numFmtId="0" fontId="0" fillId="0" borderId="11" xfId="0" applyBorder="1"/>
    <xf numFmtId="166" fontId="0" fillId="0" borderId="12" xfId="0" applyNumberFormat="1" applyBorder="1"/>
    <xf numFmtId="20" fontId="0" fillId="0" borderId="13" xfId="0" applyNumberFormat="1" applyBorder="1"/>
    <xf numFmtId="0" fontId="5" fillId="0" borderId="0" xfId="0" applyFont="1"/>
    <xf numFmtId="0" fontId="5" fillId="0" borderId="1" xfId="0" applyFont="1" applyBorder="1" applyAlignment="1">
      <alignment horizontal="right"/>
    </xf>
    <xf numFmtId="167" fontId="0" fillId="3" borderId="0" xfId="0" applyNumberFormat="1" applyFill="1"/>
    <xf numFmtId="168" fontId="0" fillId="0" borderId="0" xfId="0" applyNumberFormat="1"/>
    <xf numFmtId="166" fontId="0" fillId="3" borderId="0" xfId="0" applyNumberFormat="1" applyFill="1"/>
    <xf numFmtId="0" fontId="2" fillId="0" borderId="13" xfId="0" applyFont="1" applyBorder="1"/>
    <xf numFmtId="0" fontId="0" fillId="4" borderId="0" xfId="0" applyFill="1"/>
    <xf numFmtId="171" fontId="0" fillId="0" borderId="14" xfId="0" applyNumberFormat="1" applyBorder="1"/>
    <xf numFmtId="171" fontId="0" fillId="0" borderId="9" xfId="0" applyNumberFormat="1" applyBorder="1"/>
    <xf numFmtId="171" fontId="0" fillId="0" borderId="11" xfId="0" applyNumberFormat="1" applyBorder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2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ranziskas@meinefirma.de" TargetMode="External"/><Relationship Id="rId3" Type="http://schemas.openxmlformats.org/officeDocument/2006/relationships/hyperlink" Target="mailto:stefank@meinefirma.de" TargetMode="External"/><Relationship Id="rId7" Type="http://schemas.openxmlformats.org/officeDocument/2006/relationships/hyperlink" Target="mailto:juliah@meinefirma.de" TargetMode="External"/><Relationship Id="rId2" Type="http://schemas.openxmlformats.org/officeDocument/2006/relationships/hyperlink" Target="mailto:felixc@meinefirma.de" TargetMode="External"/><Relationship Id="rId1" Type="http://schemas.openxmlformats.org/officeDocument/2006/relationships/hyperlink" Target="mailto:beatriceb@meinefirma.de" TargetMode="External"/><Relationship Id="rId6" Type="http://schemas.openxmlformats.org/officeDocument/2006/relationships/hyperlink" Target="mailto:andreasf@meinefirma.de" TargetMode="External"/><Relationship Id="rId5" Type="http://schemas.openxmlformats.org/officeDocument/2006/relationships/hyperlink" Target="mailto:patrickh@meinefirma.de" TargetMode="External"/><Relationship Id="rId4" Type="http://schemas.openxmlformats.org/officeDocument/2006/relationships/hyperlink" Target="mailto:utem@meinefirma.d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anziskas@meinefirma.de" TargetMode="External"/><Relationship Id="rId13" Type="http://schemas.openxmlformats.org/officeDocument/2006/relationships/hyperlink" Target="mailto:elkeb@meinefirma.de" TargetMode="External"/><Relationship Id="rId18" Type="http://schemas.openxmlformats.org/officeDocument/2006/relationships/hyperlink" Target="mailto:jensb@meinefirma.de" TargetMode="External"/><Relationship Id="rId3" Type="http://schemas.openxmlformats.org/officeDocument/2006/relationships/hyperlink" Target="mailto:stefank@meinefirma.de" TargetMode="External"/><Relationship Id="rId21" Type="http://schemas.openxmlformats.org/officeDocument/2006/relationships/hyperlink" Target="mailto:zoeh@meinefirma.de" TargetMode="External"/><Relationship Id="rId7" Type="http://schemas.openxmlformats.org/officeDocument/2006/relationships/hyperlink" Target="mailto:juliah@meinefirma.de" TargetMode="External"/><Relationship Id="rId12" Type="http://schemas.openxmlformats.org/officeDocument/2006/relationships/hyperlink" Target="mailto:sabrinag@meinefirma.de" TargetMode="External"/><Relationship Id="rId17" Type="http://schemas.openxmlformats.org/officeDocument/2006/relationships/hyperlink" Target="mailto:christiano@meinefirma.de" TargetMode="External"/><Relationship Id="rId2" Type="http://schemas.openxmlformats.org/officeDocument/2006/relationships/hyperlink" Target="mailto:felixc@meinefirma.de" TargetMode="External"/><Relationship Id="rId16" Type="http://schemas.openxmlformats.org/officeDocument/2006/relationships/hyperlink" Target="mailto:peters@meinefirma.de" TargetMode="External"/><Relationship Id="rId20" Type="http://schemas.openxmlformats.org/officeDocument/2006/relationships/hyperlink" Target="mailto:janas@meinefirma.de" TargetMode="External"/><Relationship Id="rId1" Type="http://schemas.openxmlformats.org/officeDocument/2006/relationships/hyperlink" Target="mailto:beatriceb@meinefirma.de" TargetMode="External"/><Relationship Id="rId6" Type="http://schemas.openxmlformats.org/officeDocument/2006/relationships/hyperlink" Target="mailto:andreasf@meinefirma.de" TargetMode="External"/><Relationship Id="rId11" Type="http://schemas.openxmlformats.org/officeDocument/2006/relationships/hyperlink" Target="mailto:dieterb@meinefirma.de" TargetMode="External"/><Relationship Id="rId5" Type="http://schemas.openxmlformats.org/officeDocument/2006/relationships/hyperlink" Target="mailto:patrickh@meinefirma.de" TargetMode="External"/><Relationship Id="rId15" Type="http://schemas.openxmlformats.org/officeDocument/2006/relationships/hyperlink" Target="mailto:chantalk@meinefirma.de" TargetMode="External"/><Relationship Id="rId10" Type="http://schemas.openxmlformats.org/officeDocument/2006/relationships/hyperlink" Target="mailto:gerda@meinefirma.de" TargetMode="External"/><Relationship Id="rId19" Type="http://schemas.openxmlformats.org/officeDocument/2006/relationships/hyperlink" Target="mailto:utes@meinefirma.de" TargetMode="External"/><Relationship Id="rId4" Type="http://schemas.openxmlformats.org/officeDocument/2006/relationships/hyperlink" Target="mailto:utem@meinefirma.de" TargetMode="External"/><Relationship Id="rId9" Type="http://schemas.openxmlformats.org/officeDocument/2006/relationships/hyperlink" Target="mailto:franzm@meinefirma.de" TargetMode="External"/><Relationship Id="rId14" Type="http://schemas.openxmlformats.org/officeDocument/2006/relationships/hyperlink" Target="mailto:hannelorem@meinefirma.d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5C3B-70E9-4A1D-A03E-341ADEE6220A}">
  <dimension ref="A1:K7"/>
  <sheetViews>
    <sheetView workbookViewId="0">
      <selection activeCell="H3" sqref="H3"/>
    </sheetView>
  </sheetViews>
  <sheetFormatPr baseColWidth="10" defaultRowHeight="14.3" x14ac:dyDescent="0.25"/>
  <cols>
    <col min="6" max="6" width="12.125" bestFit="1" customWidth="1"/>
  </cols>
  <sheetData>
    <row r="1" spans="1:11" ht="19.7" thickBot="1" x14ac:dyDescent="0.4">
      <c r="A1" s="1" t="s">
        <v>11</v>
      </c>
      <c r="B1" s="2"/>
      <c r="C1" s="2"/>
      <c r="D1" s="2"/>
      <c r="E1" s="2"/>
      <c r="F1" s="2"/>
      <c r="G1" s="2"/>
    </row>
    <row r="4" spans="1:11" ht="14.95" thickBot="1" x14ac:dyDescent="0.3">
      <c r="A4" s="11" t="s">
        <v>10</v>
      </c>
      <c r="B4" s="10" t="s">
        <v>9</v>
      </c>
      <c r="C4" s="10" t="s">
        <v>8</v>
      </c>
      <c r="D4" s="10" t="s">
        <v>7</v>
      </c>
      <c r="E4" s="10" t="s">
        <v>4</v>
      </c>
      <c r="F4" s="9" t="s">
        <v>3</v>
      </c>
      <c r="H4" s="10" t="s">
        <v>6</v>
      </c>
      <c r="I4" s="10" t="s">
        <v>5</v>
      </c>
      <c r="J4" s="10" t="s">
        <v>4</v>
      </c>
      <c r="K4" s="9" t="s">
        <v>3</v>
      </c>
    </row>
    <row r="5" spans="1:11" ht="14.95" thickBot="1" x14ac:dyDescent="0.3">
      <c r="A5" s="8" t="s">
        <v>2</v>
      </c>
      <c r="B5" s="7">
        <v>200</v>
      </c>
      <c r="C5" s="7">
        <v>250</v>
      </c>
      <c r="D5" s="7">
        <v>250</v>
      </c>
      <c r="E5" s="6"/>
      <c r="F5" s="6"/>
      <c r="H5" s="7">
        <v>300</v>
      </c>
      <c r="I5" s="7">
        <v>300</v>
      </c>
      <c r="J5" s="6"/>
      <c r="K5" s="6"/>
    </row>
    <row r="6" spans="1:11" ht="14.95" thickBot="1" x14ac:dyDescent="0.3">
      <c r="A6" s="5" t="s">
        <v>1</v>
      </c>
      <c r="B6" s="4">
        <v>400</v>
      </c>
      <c r="C6" s="4">
        <v>350</v>
      </c>
      <c r="D6" s="4"/>
      <c r="E6" s="3"/>
      <c r="F6" s="3"/>
      <c r="H6" s="4">
        <v>300</v>
      </c>
      <c r="I6" s="4">
        <v>300</v>
      </c>
      <c r="J6" s="3"/>
      <c r="K6" s="3"/>
    </row>
    <row r="7" spans="1:11" ht="14.95" thickBot="1" x14ac:dyDescent="0.3">
      <c r="A7" s="5" t="s">
        <v>0</v>
      </c>
      <c r="B7" s="4">
        <v>400</v>
      </c>
      <c r="C7" s="4">
        <v>450</v>
      </c>
      <c r="D7" s="4">
        <v>550</v>
      </c>
      <c r="E7" s="3"/>
      <c r="F7" s="3"/>
      <c r="H7" s="4">
        <v>300</v>
      </c>
      <c r="I7" s="4">
        <v>300</v>
      </c>
      <c r="J7" s="3"/>
      <c r="K7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EA8E-56F5-4B4F-A64C-0DA25D6225A4}">
  <dimension ref="A1:N36"/>
  <sheetViews>
    <sheetView topLeftCell="A9" zoomScale="131" workbookViewId="0">
      <selection activeCell="D16" sqref="D16"/>
    </sheetView>
  </sheetViews>
  <sheetFormatPr baseColWidth="10" defaultRowHeight="14.3" x14ac:dyDescent="0.25"/>
  <cols>
    <col min="1" max="1" width="10" customWidth="1"/>
    <col min="2" max="2" width="7.375" bestFit="1" customWidth="1"/>
    <col min="3" max="3" width="8" bestFit="1" customWidth="1"/>
    <col min="4" max="4" width="3.5" bestFit="1" customWidth="1"/>
    <col min="5" max="5" width="10.875" customWidth="1"/>
    <col min="6" max="6" width="10.125" customWidth="1"/>
    <col min="7" max="7" width="9.5" customWidth="1"/>
    <col min="9" max="9" width="3.125" customWidth="1"/>
    <col min="11" max="11" width="16.5" customWidth="1"/>
  </cols>
  <sheetData>
    <row r="1" spans="1:14" ht="19.7" thickBot="1" x14ac:dyDescent="0.4">
      <c r="A1" s="1" t="s">
        <v>12</v>
      </c>
      <c r="B1" s="2"/>
      <c r="C1" s="2"/>
      <c r="D1" s="2"/>
      <c r="E1" s="2"/>
      <c r="F1" s="2"/>
      <c r="G1" s="2"/>
    </row>
    <row r="3" spans="1:14" ht="19.05" x14ac:dyDescent="0.35">
      <c r="A3" s="12" t="s">
        <v>13</v>
      </c>
    </row>
    <row r="4" spans="1:14" ht="14.95" thickBot="1" x14ac:dyDescent="0.3">
      <c r="A4" s="2" t="s">
        <v>14</v>
      </c>
      <c r="B4" s="2" t="s">
        <v>15</v>
      </c>
      <c r="C4" s="2" t="s">
        <v>16</v>
      </c>
      <c r="D4" s="13" t="s">
        <v>17</v>
      </c>
      <c r="E4" s="14">
        <v>43466</v>
      </c>
      <c r="F4" s="14">
        <v>43497</v>
      </c>
      <c r="G4" s="14">
        <v>43525</v>
      </c>
      <c r="H4" s="15" t="s">
        <v>4</v>
      </c>
      <c r="J4" t="s">
        <v>18</v>
      </c>
      <c r="L4" s="16"/>
    </row>
    <row r="5" spans="1:14" x14ac:dyDescent="0.25">
      <c r="A5" t="s">
        <v>1</v>
      </c>
      <c r="B5" t="s">
        <v>19</v>
      </c>
      <c r="C5" t="s">
        <v>20</v>
      </c>
      <c r="D5" s="17" t="s">
        <v>21</v>
      </c>
      <c r="E5" s="18">
        <v>0</v>
      </c>
      <c r="F5" s="18">
        <v>90</v>
      </c>
      <c r="G5" s="18">
        <v>60</v>
      </c>
      <c r="H5" s="19"/>
    </row>
    <row r="6" spans="1:14" x14ac:dyDescent="0.25">
      <c r="A6" t="s">
        <v>1</v>
      </c>
      <c r="B6" t="s">
        <v>19</v>
      </c>
      <c r="C6" t="s">
        <v>20</v>
      </c>
      <c r="D6" s="17" t="s">
        <v>22</v>
      </c>
      <c r="E6" s="18">
        <v>90</v>
      </c>
      <c r="F6" s="18">
        <v>150</v>
      </c>
      <c r="G6" s="18">
        <v>60</v>
      </c>
      <c r="H6" s="19"/>
      <c r="J6" t="s">
        <v>23</v>
      </c>
      <c r="M6" s="20"/>
    </row>
    <row r="7" spans="1:14" x14ac:dyDescent="0.25">
      <c r="A7" t="s">
        <v>1</v>
      </c>
      <c r="B7" t="s">
        <v>19</v>
      </c>
      <c r="C7" t="s">
        <v>20</v>
      </c>
      <c r="D7" s="17" t="s">
        <v>24</v>
      </c>
      <c r="E7" s="18">
        <v>60</v>
      </c>
      <c r="F7" s="18">
        <v>150</v>
      </c>
      <c r="G7" s="18">
        <v>120</v>
      </c>
      <c r="H7" s="19"/>
    </row>
    <row r="8" spans="1:14" x14ac:dyDescent="0.25">
      <c r="A8" t="s">
        <v>1</v>
      </c>
      <c r="B8" t="s">
        <v>19</v>
      </c>
      <c r="C8" t="s">
        <v>20</v>
      </c>
      <c r="D8" s="17" t="s">
        <v>25</v>
      </c>
      <c r="E8" s="18">
        <v>30</v>
      </c>
      <c r="F8" s="18">
        <v>90</v>
      </c>
      <c r="G8" s="18">
        <v>150</v>
      </c>
      <c r="H8" s="19"/>
    </row>
    <row r="9" spans="1:14" x14ac:dyDescent="0.25">
      <c r="A9" t="s">
        <v>1</v>
      </c>
      <c r="B9" t="s">
        <v>19</v>
      </c>
      <c r="C9" t="s">
        <v>26</v>
      </c>
      <c r="D9" s="17" t="s">
        <v>21</v>
      </c>
      <c r="E9" s="18">
        <v>30</v>
      </c>
      <c r="F9" s="18">
        <v>60</v>
      </c>
      <c r="G9" s="18">
        <v>60</v>
      </c>
      <c r="H9" s="19"/>
    </row>
    <row r="10" spans="1:14" x14ac:dyDescent="0.25">
      <c r="A10" t="s">
        <v>1</v>
      </c>
      <c r="B10" t="s">
        <v>19</v>
      </c>
      <c r="C10" t="s">
        <v>26</v>
      </c>
      <c r="D10" s="17" t="s">
        <v>22</v>
      </c>
      <c r="E10" s="18">
        <v>60</v>
      </c>
      <c r="F10" s="18">
        <v>90</v>
      </c>
      <c r="G10" s="18">
        <v>30</v>
      </c>
      <c r="H10" s="19"/>
      <c r="J10" t="s">
        <v>27</v>
      </c>
      <c r="M10" s="20"/>
    </row>
    <row r="11" spans="1:14" x14ac:dyDescent="0.25">
      <c r="A11" t="s">
        <v>1</v>
      </c>
      <c r="B11" t="s">
        <v>19</v>
      </c>
      <c r="C11" t="s">
        <v>26</v>
      </c>
      <c r="D11" s="17" t="s">
        <v>24</v>
      </c>
      <c r="E11" s="18">
        <v>90</v>
      </c>
      <c r="F11" s="18">
        <v>180</v>
      </c>
      <c r="G11" s="18">
        <v>60</v>
      </c>
      <c r="H11" s="19"/>
      <c r="J11" t="s">
        <v>28</v>
      </c>
    </row>
    <row r="12" spans="1:14" x14ac:dyDescent="0.25">
      <c r="A12" t="s">
        <v>1</v>
      </c>
      <c r="B12" t="s">
        <v>19</v>
      </c>
      <c r="C12" t="s">
        <v>26</v>
      </c>
      <c r="D12" s="17" t="s">
        <v>25</v>
      </c>
      <c r="E12" s="18">
        <v>120</v>
      </c>
      <c r="F12" s="18">
        <v>270</v>
      </c>
      <c r="G12" s="18">
        <v>60</v>
      </c>
      <c r="H12" s="19"/>
    </row>
    <row r="13" spans="1:14" x14ac:dyDescent="0.25">
      <c r="A13" t="s">
        <v>1</v>
      </c>
      <c r="B13" t="s">
        <v>19</v>
      </c>
      <c r="C13" t="s">
        <v>29</v>
      </c>
      <c r="D13" s="17" t="s">
        <v>21</v>
      </c>
      <c r="E13" s="18">
        <v>30</v>
      </c>
      <c r="F13" s="18">
        <v>0</v>
      </c>
      <c r="G13" s="18">
        <v>60</v>
      </c>
      <c r="H13" s="19"/>
      <c r="J13" t="s">
        <v>30</v>
      </c>
      <c r="N13" s="16"/>
    </row>
    <row r="14" spans="1:14" x14ac:dyDescent="0.25">
      <c r="A14" t="s">
        <v>1</v>
      </c>
      <c r="B14" t="s">
        <v>19</v>
      </c>
      <c r="C14" t="s">
        <v>29</v>
      </c>
      <c r="D14" s="17" t="s">
        <v>22</v>
      </c>
      <c r="E14" s="18">
        <v>450</v>
      </c>
      <c r="F14" s="18">
        <v>390</v>
      </c>
      <c r="G14" s="18">
        <v>690</v>
      </c>
      <c r="H14" s="19"/>
      <c r="J14" t="s">
        <v>19</v>
      </c>
    </row>
    <row r="15" spans="1:14" x14ac:dyDescent="0.25">
      <c r="A15" t="s">
        <v>1</v>
      </c>
      <c r="B15" t="s">
        <v>19</v>
      </c>
      <c r="C15" t="s">
        <v>29</v>
      </c>
      <c r="D15" s="17" t="s">
        <v>24</v>
      </c>
      <c r="E15" s="18">
        <v>90</v>
      </c>
      <c r="F15" s="18">
        <v>120</v>
      </c>
      <c r="G15" s="18">
        <v>120</v>
      </c>
      <c r="H15" s="19"/>
    </row>
    <row r="16" spans="1:14" x14ac:dyDescent="0.25">
      <c r="A16" t="s">
        <v>1</v>
      </c>
      <c r="B16" t="s">
        <v>19</v>
      </c>
      <c r="C16" t="s">
        <v>29</v>
      </c>
      <c r="D16" s="17" t="s">
        <v>25</v>
      </c>
      <c r="E16" s="18">
        <v>150</v>
      </c>
      <c r="F16" s="18">
        <v>150</v>
      </c>
      <c r="G16" s="18">
        <v>150</v>
      </c>
      <c r="H16" s="19"/>
    </row>
    <row r="17" spans="1:13" x14ac:dyDescent="0.25">
      <c r="A17" t="s">
        <v>1</v>
      </c>
      <c r="B17" t="s">
        <v>19</v>
      </c>
      <c r="C17" t="s">
        <v>31</v>
      </c>
      <c r="D17" s="17" t="s">
        <v>21</v>
      </c>
      <c r="E17" s="18">
        <v>60</v>
      </c>
      <c r="F17" s="18">
        <v>60</v>
      </c>
      <c r="G17" s="18">
        <v>60</v>
      </c>
      <c r="H17" s="19"/>
      <c r="J17" t="s">
        <v>247</v>
      </c>
      <c r="M17" s="44"/>
    </row>
    <row r="18" spans="1:13" x14ac:dyDescent="0.25">
      <c r="A18" t="s">
        <v>1</v>
      </c>
      <c r="B18" t="s">
        <v>19</v>
      </c>
      <c r="C18" t="s">
        <v>31</v>
      </c>
      <c r="D18" s="17" t="s">
        <v>22</v>
      </c>
      <c r="E18" s="18">
        <v>120</v>
      </c>
      <c r="F18" s="18">
        <v>60</v>
      </c>
      <c r="G18" s="18">
        <v>30</v>
      </c>
      <c r="H18" s="19"/>
    </row>
    <row r="19" spans="1:13" x14ac:dyDescent="0.25">
      <c r="A19" t="s">
        <v>1</v>
      </c>
      <c r="B19" t="s">
        <v>19</v>
      </c>
      <c r="C19" t="s">
        <v>31</v>
      </c>
      <c r="D19" s="17" t="s">
        <v>24</v>
      </c>
      <c r="E19" s="18">
        <v>0</v>
      </c>
      <c r="F19" s="18">
        <v>90</v>
      </c>
      <c r="G19" s="18">
        <v>30</v>
      </c>
      <c r="H19" s="19"/>
    </row>
    <row r="20" spans="1:13" x14ac:dyDescent="0.25">
      <c r="A20" t="s">
        <v>1</v>
      </c>
      <c r="B20" t="s">
        <v>19</v>
      </c>
      <c r="C20" t="s">
        <v>31</v>
      </c>
      <c r="D20" s="17" t="s">
        <v>25</v>
      </c>
      <c r="E20" s="18">
        <v>60</v>
      </c>
      <c r="F20" s="18">
        <v>120</v>
      </c>
      <c r="G20" s="18">
        <v>90</v>
      </c>
      <c r="H20" s="19"/>
    </row>
    <row r="21" spans="1:13" x14ac:dyDescent="0.25">
      <c r="A21" s="21" t="s">
        <v>1</v>
      </c>
      <c r="B21" s="21" t="s">
        <v>28</v>
      </c>
      <c r="C21" s="21" t="s">
        <v>20</v>
      </c>
      <c r="D21" s="22" t="s">
        <v>32</v>
      </c>
      <c r="E21" s="23">
        <v>150</v>
      </c>
      <c r="F21" s="23">
        <v>0</v>
      </c>
      <c r="G21" s="23">
        <v>150</v>
      </c>
      <c r="H21" s="24"/>
    </row>
    <row r="22" spans="1:13" x14ac:dyDescent="0.25">
      <c r="A22" t="s">
        <v>1</v>
      </c>
      <c r="B22" t="s">
        <v>28</v>
      </c>
      <c r="C22" t="s">
        <v>20</v>
      </c>
      <c r="D22" s="17" t="s">
        <v>21</v>
      </c>
      <c r="E22" s="25">
        <v>120</v>
      </c>
      <c r="F22" s="25">
        <v>90</v>
      </c>
      <c r="G22" s="25">
        <v>180</v>
      </c>
      <c r="H22" s="26"/>
    </row>
    <row r="23" spans="1:13" x14ac:dyDescent="0.25">
      <c r="A23" t="s">
        <v>1</v>
      </c>
      <c r="B23" t="s">
        <v>28</v>
      </c>
      <c r="C23" t="s">
        <v>20</v>
      </c>
      <c r="D23" s="17" t="s">
        <v>22</v>
      </c>
      <c r="E23" s="25">
        <v>60</v>
      </c>
      <c r="F23" s="25">
        <v>90</v>
      </c>
      <c r="G23" s="25">
        <v>90</v>
      </c>
      <c r="H23" s="26"/>
    </row>
    <row r="24" spans="1:13" x14ac:dyDescent="0.25">
      <c r="A24" t="s">
        <v>1</v>
      </c>
      <c r="B24" t="s">
        <v>28</v>
      </c>
      <c r="C24" t="s">
        <v>20</v>
      </c>
      <c r="D24" s="17" t="s">
        <v>24</v>
      </c>
      <c r="E24" s="25">
        <v>150</v>
      </c>
      <c r="F24" s="25">
        <v>90</v>
      </c>
      <c r="G24" s="25">
        <v>30</v>
      </c>
      <c r="H24" s="26"/>
    </row>
    <row r="25" spans="1:13" x14ac:dyDescent="0.25">
      <c r="A25" t="s">
        <v>1</v>
      </c>
      <c r="B25" t="s">
        <v>28</v>
      </c>
      <c r="C25" t="s">
        <v>26</v>
      </c>
      <c r="D25" s="17" t="s">
        <v>32</v>
      </c>
      <c r="E25" s="25">
        <v>60</v>
      </c>
      <c r="F25" s="25">
        <v>120</v>
      </c>
      <c r="G25" s="25">
        <v>30</v>
      </c>
      <c r="H25" s="26"/>
    </row>
    <row r="26" spans="1:13" x14ac:dyDescent="0.25">
      <c r="A26" t="s">
        <v>1</v>
      </c>
      <c r="B26" t="s">
        <v>28</v>
      </c>
      <c r="C26" t="s">
        <v>26</v>
      </c>
      <c r="D26" s="17" t="s">
        <v>21</v>
      </c>
      <c r="E26" s="25">
        <v>0</v>
      </c>
      <c r="F26" s="25">
        <v>180</v>
      </c>
      <c r="G26" s="25">
        <v>60</v>
      </c>
      <c r="H26" s="26"/>
    </row>
    <row r="27" spans="1:13" x14ac:dyDescent="0.25">
      <c r="A27" t="s">
        <v>1</v>
      </c>
      <c r="B27" t="s">
        <v>28</v>
      </c>
      <c r="C27" t="s">
        <v>26</v>
      </c>
      <c r="D27" s="17" t="s">
        <v>22</v>
      </c>
      <c r="E27" s="25">
        <v>0</v>
      </c>
      <c r="F27" s="25">
        <v>0</v>
      </c>
      <c r="G27" s="25">
        <v>0</v>
      </c>
      <c r="H27" s="26"/>
    </row>
    <row r="28" spans="1:13" x14ac:dyDescent="0.25">
      <c r="A28" t="s">
        <v>1</v>
      </c>
      <c r="B28" t="s">
        <v>28</v>
      </c>
      <c r="C28" t="s">
        <v>26</v>
      </c>
      <c r="D28" s="17" t="s">
        <v>24</v>
      </c>
      <c r="E28" s="25">
        <v>90</v>
      </c>
      <c r="F28" s="25">
        <v>0</v>
      </c>
      <c r="G28" s="18">
        <v>210</v>
      </c>
      <c r="H28" s="19"/>
    </row>
    <row r="29" spans="1:13" x14ac:dyDescent="0.25">
      <c r="A29" t="s">
        <v>1</v>
      </c>
      <c r="B29" t="s">
        <v>28</v>
      </c>
      <c r="C29" t="s">
        <v>29</v>
      </c>
      <c r="D29" s="17" t="s">
        <v>32</v>
      </c>
      <c r="E29" s="25">
        <v>30</v>
      </c>
      <c r="F29" s="25">
        <v>210</v>
      </c>
      <c r="G29" s="18">
        <v>60</v>
      </c>
      <c r="H29" s="19"/>
    </row>
    <row r="30" spans="1:13" x14ac:dyDescent="0.25">
      <c r="A30" t="s">
        <v>1</v>
      </c>
      <c r="B30" t="s">
        <v>28</v>
      </c>
      <c r="C30" t="s">
        <v>29</v>
      </c>
      <c r="D30" s="17" t="s">
        <v>21</v>
      </c>
      <c r="E30" s="25">
        <v>120</v>
      </c>
      <c r="F30" s="18">
        <v>0</v>
      </c>
      <c r="G30" s="18">
        <v>120</v>
      </c>
      <c r="H30" s="19"/>
    </row>
    <row r="31" spans="1:13" x14ac:dyDescent="0.25">
      <c r="A31" t="s">
        <v>1</v>
      </c>
      <c r="B31" t="s">
        <v>28</v>
      </c>
      <c r="C31" t="s">
        <v>29</v>
      </c>
      <c r="D31" s="17" t="s">
        <v>22</v>
      </c>
      <c r="E31" s="25">
        <v>60</v>
      </c>
      <c r="F31" s="18">
        <v>180</v>
      </c>
      <c r="G31" s="18">
        <v>120</v>
      </c>
      <c r="H31" s="19"/>
    </row>
    <row r="32" spans="1:13" x14ac:dyDescent="0.25">
      <c r="A32" t="s">
        <v>1</v>
      </c>
      <c r="B32" t="s">
        <v>28</v>
      </c>
      <c r="C32" t="s">
        <v>29</v>
      </c>
      <c r="D32" s="17" t="s">
        <v>24</v>
      </c>
      <c r="E32" s="25">
        <v>30</v>
      </c>
      <c r="F32" s="18">
        <v>120</v>
      </c>
      <c r="G32" s="18">
        <v>30</v>
      </c>
      <c r="H32" s="19"/>
    </row>
    <row r="33" spans="1:8" x14ac:dyDescent="0.25">
      <c r="A33" t="s">
        <v>1</v>
      </c>
      <c r="B33" t="s">
        <v>28</v>
      </c>
      <c r="C33" t="s">
        <v>33</v>
      </c>
      <c r="D33" s="17" t="s">
        <v>32</v>
      </c>
      <c r="E33" s="25">
        <v>600</v>
      </c>
      <c r="F33" s="18">
        <v>450</v>
      </c>
      <c r="G33" s="18">
        <v>300</v>
      </c>
      <c r="H33" s="19"/>
    </row>
    <row r="34" spans="1:8" x14ac:dyDescent="0.25">
      <c r="A34" t="s">
        <v>1</v>
      </c>
      <c r="B34" t="s">
        <v>28</v>
      </c>
      <c r="C34" t="s">
        <v>33</v>
      </c>
      <c r="D34" s="17" t="s">
        <v>21</v>
      </c>
      <c r="E34" s="25">
        <v>90</v>
      </c>
      <c r="F34" s="18">
        <v>30</v>
      </c>
      <c r="G34" s="18">
        <v>180</v>
      </c>
      <c r="H34" s="19"/>
    </row>
    <row r="35" spans="1:8" x14ac:dyDescent="0.25">
      <c r="A35" t="s">
        <v>1</v>
      </c>
      <c r="B35" t="s">
        <v>28</v>
      </c>
      <c r="C35" t="s">
        <v>33</v>
      </c>
      <c r="D35" s="17" t="s">
        <v>22</v>
      </c>
      <c r="E35" s="25">
        <v>30</v>
      </c>
      <c r="F35" s="18">
        <v>120</v>
      </c>
      <c r="G35" s="18">
        <v>150</v>
      </c>
      <c r="H35" s="19"/>
    </row>
    <row r="36" spans="1:8" x14ac:dyDescent="0.25">
      <c r="A36" t="s">
        <v>1</v>
      </c>
      <c r="B36" t="s">
        <v>28</v>
      </c>
      <c r="C36" t="s">
        <v>33</v>
      </c>
      <c r="D36" s="17" t="s">
        <v>24</v>
      </c>
      <c r="E36" s="18">
        <v>0</v>
      </c>
      <c r="F36" s="18">
        <v>150</v>
      </c>
      <c r="G36" s="18">
        <v>120</v>
      </c>
      <c r="H36" s="1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887-C361-408C-B461-D4540F5ED9FF}">
  <dimension ref="A1:K19"/>
  <sheetViews>
    <sheetView zoomScale="110" zoomScaleNormal="110" workbookViewId="0">
      <selection activeCell="K14" sqref="K14"/>
    </sheetView>
  </sheetViews>
  <sheetFormatPr baseColWidth="10" defaultRowHeight="14.3" x14ac:dyDescent="0.25"/>
  <cols>
    <col min="1" max="1" width="21.125" customWidth="1"/>
    <col min="2" max="2" width="22" bestFit="1" customWidth="1"/>
    <col min="3" max="3" width="9.125" bestFit="1" customWidth="1"/>
    <col min="4" max="4" width="10.5" bestFit="1" customWidth="1"/>
    <col min="5" max="5" width="9" bestFit="1" customWidth="1"/>
    <col min="6" max="6" width="25.125" bestFit="1" customWidth="1"/>
    <col min="7" max="7" width="26.5" bestFit="1" customWidth="1"/>
    <col min="8" max="8" width="13.625" bestFit="1" customWidth="1"/>
  </cols>
  <sheetData>
    <row r="1" spans="1:11" ht="19.7" thickBot="1" x14ac:dyDescent="0.4">
      <c r="A1" s="1" t="s">
        <v>254</v>
      </c>
      <c r="B1" s="2"/>
      <c r="C1" s="2"/>
      <c r="D1" s="2"/>
      <c r="E1" s="2"/>
    </row>
    <row r="3" spans="1:11" x14ac:dyDescent="0.25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</row>
    <row r="4" spans="1:11" x14ac:dyDescent="0.25">
      <c r="B4" t="s">
        <v>42</v>
      </c>
      <c r="C4" t="s">
        <v>43</v>
      </c>
      <c r="D4" t="s">
        <v>44</v>
      </c>
      <c r="E4" t="s">
        <v>45</v>
      </c>
      <c r="F4" s="27" t="s">
        <v>46</v>
      </c>
      <c r="G4" t="s">
        <v>47</v>
      </c>
      <c r="H4" s="28">
        <v>29252</v>
      </c>
      <c r="I4">
        <v>1980</v>
      </c>
    </row>
    <row r="5" spans="1:11" x14ac:dyDescent="0.25">
      <c r="B5" t="s">
        <v>48</v>
      </c>
      <c r="C5" t="s">
        <v>49</v>
      </c>
      <c r="D5" t="s">
        <v>50</v>
      </c>
      <c r="E5" t="s">
        <v>51</v>
      </c>
      <c r="F5" s="27" t="s">
        <v>52</v>
      </c>
      <c r="G5" t="s">
        <v>53</v>
      </c>
      <c r="H5" s="28">
        <v>32934</v>
      </c>
      <c r="I5">
        <v>1990</v>
      </c>
    </row>
    <row r="6" spans="1:11" x14ac:dyDescent="0.25">
      <c r="B6" t="s">
        <v>54</v>
      </c>
      <c r="C6" t="s">
        <v>55</v>
      </c>
      <c r="D6" t="s">
        <v>56</v>
      </c>
      <c r="E6" t="s">
        <v>57</v>
      </c>
      <c r="F6" s="27" t="s">
        <v>58</v>
      </c>
      <c r="G6" t="s">
        <v>59</v>
      </c>
      <c r="H6" s="28">
        <v>31171</v>
      </c>
    </row>
    <row r="7" spans="1:11" x14ac:dyDescent="0.25">
      <c r="B7" t="s">
        <v>60</v>
      </c>
      <c r="C7" t="s">
        <v>61</v>
      </c>
      <c r="D7" t="s">
        <v>62</v>
      </c>
      <c r="E7" t="s">
        <v>63</v>
      </c>
      <c r="F7" s="27" t="s">
        <v>64</v>
      </c>
      <c r="G7" t="s">
        <v>65</v>
      </c>
      <c r="H7" s="28">
        <v>22145</v>
      </c>
      <c r="I7">
        <v>1960</v>
      </c>
    </row>
    <row r="8" spans="1:11" x14ac:dyDescent="0.25">
      <c r="B8" t="s">
        <v>66</v>
      </c>
      <c r="C8" t="s">
        <v>67</v>
      </c>
      <c r="D8" t="s">
        <v>68</v>
      </c>
      <c r="E8" t="s">
        <v>69</v>
      </c>
      <c r="F8" s="27" t="s">
        <v>70</v>
      </c>
      <c r="H8" s="28">
        <v>32263</v>
      </c>
      <c r="I8">
        <v>1988</v>
      </c>
    </row>
    <row r="9" spans="1:11" x14ac:dyDescent="0.25">
      <c r="B9" t="s">
        <v>71</v>
      </c>
      <c r="C9" t="s">
        <v>72</v>
      </c>
      <c r="D9" t="s">
        <v>73</v>
      </c>
      <c r="E9" t="s">
        <v>74</v>
      </c>
      <c r="F9" s="27" t="s">
        <v>75</v>
      </c>
      <c r="G9" t="s">
        <v>76</v>
      </c>
      <c r="H9" s="28">
        <v>25739</v>
      </c>
    </row>
    <row r="10" spans="1:11" x14ac:dyDescent="0.25">
      <c r="B10" t="s">
        <v>77</v>
      </c>
      <c r="C10" t="s">
        <v>78</v>
      </c>
      <c r="D10" t="s">
        <v>79</v>
      </c>
      <c r="E10" t="s">
        <v>80</v>
      </c>
      <c r="F10" s="27" t="s">
        <v>81</v>
      </c>
      <c r="G10" t="s">
        <v>82</v>
      </c>
      <c r="H10" s="28">
        <v>29324</v>
      </c>
      <c r="I10">
        <v>1980</v>
      </c>
    </row>
    <row r="11" spans="1:11" x14ac:dyDescent="0.25">
      <c r="B11" t="s">
        <v>83</v>
      </c>
      <c r="C11" t="s">
        <v>84</v>
      </c>
      <c r="D11" t="s">
        <v>85</v>
      </c>
      <c r="E11" t="s">
        <v>86</v>
      </c>
      <c r="F11" s="27" t="s">
        <v>87</v>
      </c>
      <c r="G11" t="s">
        <v>88</v>
      </c>
      <c r="H11" s="28">
        <v>36774</v>
      </c>
      <c r="I11">
        <v>2000</v>
      </c>
    </row>
    <row r="12" spans="1:11" x14ac:dyDescent="0.25">
      <c r="A12" s="29" t="s">
        <v>89</v>
      </c>
      <c r="B12" s="20">
        <f>COUNT(B4:B11)</f>
        <v>0</v>
      </c>
      <c r="C12" s="20">
        <f t="shared" ref="C12:I12" si="0">COUNT(C4:C11)</f>
        <v>0</v>
      </c>
      <c r="D12" s="20">
        <f t="shared" si="0"/>
        <v>0</v>
      </c>
      <c r="E12" s="20">
        <f t="shared" si="0"/>
        <v>0</v>
      </c>
      <c r="F12" s="20">
        <f t="shared" si="0"/>
        <v>0</v>
      </c>
      <c r="G12" s="20">
        <f t="shared" si="0"/>
        <v>0</v>
      </c>
      <c r="H12" s="20">
        <f t="shared" si="0"/>
        <v>8</v>
      </c>
      <c r="I12" s="20">
        <f t="shared" si="0"/>
        <v>6</v>
      </c>
    </row>
    <row r="13" spans="1:11" x14ac:dyDescent="0.25">
      <c r="A13" s="29" t="s">
        <v>90</v>
      </c>
      <c r="B13" s="20">
        <f>COUNTA(B4:B11)</f>
        <v>8</v>
      </c>
      <c r="C13" s="20">
        <f t="shared" ref="C13:I13" si="1">COUNTA(C4:C11)</f>
        <v>8</v>
      </c>
      <c r="D13" s="20">
        <f t="shared" si="1"/>
        <v>8</v>
      </c>
      <c r="E13" s="20">
        <f t="shared" si="1"/>
        <v>8</v>
      </c>
      <c r="F13" s="20">
        <f t="shared" si="1"/>
        <v>8</v>
      </c>
      <c r="G13" s="20">
        <f t="shared" si="1"/>
        <v>7</v>
      </c>
      <c r="H13" s="20">
        <f t="shared" si="1"/>
        <v>8</v>
      </c>
      <c r="I13" s="20">
        <f t="shared" si="1"/>
        <v>6</v>
      </c>
    </row>
    <row r="14" spans="1:11" x14ac:dyDescent="0.25">
      <c r="A14" s="29" t="s">
        <v>250</v>
      </c>
      <c r="B14" s="20">
        <f>COUNTBLANK(B4:B11)</f>
        <v>0</v>
      </c>
      <c r="C14" s="20">
        <f t="shared" ref="C14:E14" si="2">COUNTBLANK(C4:C11)</f>
        <v>0</v>
      </c>
      <c r="D14" s="20">
        <f t="shared" si="2"/>
        <v>0</v>
      </c>
      <c r="E14" s="20">
        <f t="shared" si="2"/>
        <v>0</v>
      </c>
      <c r="F14" s="20">
        <f t="shared" ref="F14:I14" si="3">COUNTBLANK(F4:F11)</f>
        <v>0</v>
      </c>
      <c r="G14" s="20">
        <f t="shared" si="3"/>
        <v>1</v>
      </c>
      <c r="H14" s="20">
        <f t="shared" si="3"/>
        <v>0</v>
      </c>
      <c r="I14" s="20">
        <f t="shared" si="3"/>
        <v>2</v>
      </c>
      <c r="K14" s="20"/>
    </row>
    <row r="15" spans="1:11" x14ac:dyDescent="0.25">
      <c r="A15" s="29" t="s">
        <v>91</v>
      </c>
      <c r="B15" s="20">
        <f>COUNTA(B4:B11)-COUNT(B4:B11)</f>
        <v>8</v>
      </c>
      <c r="C15" s="20">
        <f t="shared" ref="C15:E15" si="4">COUNTA(C4:C11)-COUNT(C4:C11)</f>
        <v>8</v>
      </c>
      <c r="D15" s="20">
        <f t="shared" si="4"/>
        <v>8</v>
      </c>
      <c r="E15" s="20">
        <f t="shared" si="4"/>
        <v>8</v>
      </c>
      <c r="F15" s="20">
        <f t="shared" ref="F15:I15" si="5">COUNTA(F4:F11)-COUNT(F4:F11)</f>
        <v>8</v>
      </c>
      <c r="G15" s="20">
        <f t="shared" si="5"/>
        <v>7</v>
      </c>
      <c r="H15" s="20">
        <f t="shared" si="5"/>
        <v>0</v>
      </c>
      <c r="I15" s="20">
        <f t="shared" si="5"/>
        <v>0</v>
      </c>
      <c r="K15" s="20"/>
    </row>
    <row r="17" spans="1:1" x14ac:dyDescent="0.25">
      <c r="A17" t="s">
        <v>251</v>
      </c>
    </row>
    <row r="18" spans="1:1" x14ac:dyDescent="0.25">
      <c r="A18" t="s">
        <v>252</v>
      </c>
    </row>
    <row r="19" spans="1:1" x14ac:dyDescent="0.25">
      <c r="A19" t="s">
        <v>253</v>
      </c>
    </row>
  </sheetData>
  <hyperlinks>
    <hyperlink ref="F4" r:id="rId1" xr:uid="{E7019869-8215-42B1-9F02-78B31F9E808E}"/>
    <hyperlink ref="F5" r:id="rId2" xr:uid="{EA06CA0D-DD6A-4691-9B8E-4F45A3B62405}"/>
    <hyperlink ref="F6" r:id="rId3" xr:uid="{6AC38AD6-CF2F-41F5-ADC4-2F3551CC26A2}"/>
    <hyperlink ref="F7" r:id="rId4" xr:uid="{453747AD-5C0C-4977-8534-C63C59EE00A1}"/>
    <hyperlink ref="F8" r:id="rId5" xr:uid="{BAB84686-92F9-49A8-BCAD-9873FBFD2A41}"/>
    <hyperlink ref="F9" r:id="rId6" xr:uid="{26EE76B4-5754-44EF-9BC1-FCDDC721C1FE}"/>
    <hyperlink ref="F10" r:id="rId7" xr:uid="{6DB2365D-FC46-4025-BC2D-39D1FEAE49D8}"/>
    <hyperlink ref="F11" r:id="rId8" xr:uid="{CBB97C20-5535-4A2C-B254-0FEED254010B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CC5A-6B2F-4DE5-89AC-3BA42B0F5CBC}">
  <dimension ref="A1:I29"/>
  <sheetViews>
    <sheetView workbookViewId="0">
      <selection activeCell="B29" sqref="B29"/>
    </sheetView>
  </sheetViews>
  <sheetFormatPr baseColWidth="10" defaultRowHeight="14.3" x14ac:dyDescent="0.25"/>
  <cols>
    <col min="1" max="1" width="32.625" customWidth="1"/>
    <col min="2" max="2" width="10.375" bestFit="1" customWidth="1"/>
    <col min="3" max="3" width="10.5" bestFit="1" customWidth="1"/>
    <col min="4" max="4" width="9" bestFit="1" customWidth="1"/>
    <col min="5" max="5" width="27.5" bestFit="1" customWidth="1"/>
    <col min="6" max="6" width="9.5" customWidth="1"/>
    <col min="7" max="7" width="26.5" customWidth="1"/>
    <col min="8" max="8" width="13.625" bestFit="1" customWidth="1"/>
  </cols>
  <sheetData>
    <row r="1" spans="1:9" ht="19.7" thickBot="1" x14ac:dyDescent="0.4">
      <c r="A1" s="1" t="s">
        <v>92</v>
      </c>
      <c r="B1" s="2"/>
      <c r="C1" s="2"/>
      <c r="D1" s="2"/>
      <c r="E1" s="2"/>
    </row>
    <row r="3" spans="1:9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93</v>
      </c>
      <c r="G3" t="s">
        <v>39</v>
      </c>
      <c r="H3" t="s">
        <v>40</v>
      </c>
      <c r="I3" t="s">
        <v>41</v>
      </c>
    </row>
    <row r="4" spans="1:9" x14ac:dyDescent="0.25">
      <c r="A4" t="s">
        <v>42</v>
      </c>
      <c r="B4" t="s">
        <v>43</v>
      </c>
      <c r="C4" t="s">
        <v>44</v>
      </c>
      <c r="D4" t="s">
        <v>45</v>
      </c>
      <c r="E4" s="27" t="s">
        <v>46</v>
      </c>
      <c r="F4" t="s">
        <v>94</v>
      </c>
      <c r="G4" t="s">
        <v>47</v>
      </c>
      <c r="H4" s="28">
        <v>29252</v>
      </c>
      <c r="I4">
        <v>1980</v>
      </c>
    </row>
    <row r="5" spans="1:9" x14ac:dyDescent="0.25">
      <c r="A5" t="s">
        <v>48</v>
      </c>
      <c r="B5" t="s">
        <v>49</v>
      </c>
      <c r="C5" t="s">
        <v>50</v>
      </c>
      <c r="D5" t="s">
        <v>51</v>
      </c>
      <c r="E5" s="27" t="s">
        <v>52</v>
      </c>
      <c r="F5" t="s">
        <v>95</v>
      </c>
      <c r="G5" t="s">
        <v>53</v>
      </c>
      <c r="H5" s="28">
        <v>32934</v>
      </c>
      <c r="I5">
        <v>1990</v>
      </c>
    </row>
    <row r="6" spans="1:9" x14ac:dyDescent="0.25">
      <c r="A6" t="s">
        <v>54</v>
      </c>
      <c r="B6" t="s">
        <v>55</v>
      </c>
      <c r="C6" t="s">
        <v>56</v>
      </c>
      <c r="D6" t="s">
        <v>57</v>
      </c>
      <c r="E6" s="27" t="s">
        <v>58</v>
      </c>
      <c r="F6" t="s">
        <v>95</v>
      </c>
      <c r="G6" t="s">
        <v>59</v>
      </c>
      <c r="H6" s="28">
        <v>31171</v>
      </c>
      <c r="I6">
        <v>1985</v>
      </c>
    </row>
    <row r="7" spans="1:9" x14ac:dyDescent="0.25">
      <c r="A7" t="s">
        <v>60</v>
      </c>
      <c r="B7" t="s">
        <v>61</v>
      </c>
      <c r="C7" t="s">
        <v>62</v>
      </c>
      <c r="D7" t="s">
        <v>63</v>
      </c>
      <c r="E7" s="27" t="s">
        <v>64</v>
      </c>
      <c r="F7" t="s">
        <v>94</v>
      </c>
      <c r="G7" t="s">
        <v>65</v>
      </c>
      <c r="H7" s="28">
        <v>22145</v>
      </c>
      <c r="I7">
        <v>1960</v>
      </c>
    </row>
    <row r="8" spans="1:9" x14ac:dyDescent="0.25">
      <c r="A8" t="s">
        <v>66</v>
      </c>
      <c r="B8" t="s">
        <v>67</v>
      </c>
      <c r="C8" t="s">
        <v>68</v>
      </c>
      <c r="D8" t="s">
        <v>69</v>
      </c>
      <c r="E8" s="27" t="s">
        <v>70</v>
      </c>
      <c r="F8" t="s">
        <v>95</v>
      </c>
      <c r="G8" t="s">
        <v>96</v>
      </c>
      <c r="H8" s="28">
        <v>32263</v>
      </c>
      <c r="I8">
        <v>1988</v>
      </c>
    </row>
    <row r="9" spans="1:9" x14ac:dyDescent="0.25">
      <c r="A9" t="s">
        <v>71</v>
      </c>
      <c r="B9" t="s">
        <v>72</v>
      </c>
      <c r="C9" t="s">
        <v>73</v>
      </c>
      <c r="D9" t="s">
        <v>74</v>
      </c>
      <c r="E9" s="27" t="s">
        <v>75</v>
      </c>
      <c r="F9" t="s">
        <v>95</v>
      </c>
      <c r="G9" t="s">
        <v>76</v>
      </c>
      <c r="H9" s="28">
        <v>25739</v>
      </c>
      <c r="I9">
        <v>1970</v>
      </c>
    </row>
    <row r="10" spans="1:9" x14ac:dyDescent="0.25">
      <c r="A10" t="s">
        <v>77</v>
      </c>
      <c r="B10" t="s">
        <v>78</v>
      </c>
      <c r="C10" t="s">
        <v>79</v>
      </c>
      <c r="D10" t="s">
        <v>80</v>
      </c>
      <c r="E10" s="27" t="s">
        <v>81</v>
      </c>
      <c r="F10" t="s">
        <v>94</v>
      </c>
      <c r="G10" t="s">
        <v>82</v>
      </c>
      <c r="H10" s="28">
        <v>29324</v>
      </c>
      <c r="I10">
        <v>1980</v>
      </c>
    </row>
    <row r="11" spans="1:9" x14ac:dyDescent="0.25">
      <c r="A11" t="s">
        <v>83</v>
      </c>
      <c r="B11" t="s">
        <v>84</v>
      </c>
      <c r="C11" t="s">
        <v>85</v>
      </c>
      <c r="D11" t="s">
        <v>86</v>
      </c>
      <c r="E11" s="27" t="s">
        <v>87</v>
      </c>
      <c r="F11" t="s">
        <v>94</v>
      </c>
      <c r="G11" t="s">
        <v>88</v>
      </c>
      <c r="H11" s="28">
        <v>36774</v>
      </c>
      <c r="I11">
        <v>2000</v>
      </c>
    </row>
    <row r="12" spans="1:9" x14ac:dyDescent="0.25">
      <c r="A12" t="s">
        <v>97</v>
      </c>
      <c r="B12" t="s">
        <v>98</v>
      </c>
      <c r="C12" t="s">
        <v>99</v>
      </c>
      <c r="D12" t="s">
        <v>100</v>
      </c>
      <c r="E12" s="27" t="s">
        <v>101</v>
      </c>
      <c r="F12" t="s">
        <v>95</v>
      </c>
      <c r="G12" t="s">
        <v>102</v>
      </c>
      <c r="H12" s="28">
        <v>28248</v>
      </c>
      <c r="I12">
        <v>1977</v>
      </c>
    </row>
    <row r="13" spans="1:9" x14ac:dyDescent="0.25">
      <c r="A13" t="s">
        <v>103</v>
      </c>
      <c r="B13" t="s">
        <v>104</v>
      </c>
      <c r="C13" t="s">
        <v>105</v>
      </c>
      <c r="D13" t="s">
        <v>106</v>
      </c>
      <c r="E13" s="27" t="s">
        <v>107</v>
      </c>
      <c r="F13" t="s">
        <v>95</v>
      </c>
      <c r="G13" t="s">
        <v>108</v>
      </c>
      <c r="H13" s="28">
        <v>21218</v>
      </c>
      <c r="I13">
        <v>1958</v>
      </c>
    </row>
    <row r="14" spans="1:9" x14ac:dyDescent="0.25">
      <c r="A14" t="s">
        <v>109</v>
      </c>
      <c r="B14" t="s">
        <v>110</v>
      </c>
      <c r="C14" t="s">
        <v>111</v>
      </c>
      <c r="D14" t="s">
        <v>112</v>
      </c>
      <c r="E14" s="27" t="s">
        <v>113</v>
      </c>
      <c r="F14" t="s">
        <v>95</v>
      </c>
      <c r="G14" t="s">
        <v>114</v>
      </c>
      <c r="H14" s="28">
        <v>20349</v>
      </c>
      <c r="I14">
        <v>1955</v>
      </c>
    </row>
    <row r="15" spans="1:9" x14ac:dyDescent="0.25">
      <c r="A15" t="s">
        <v>115</v>
      </c>
      <c r="B15" t="s">
        <v>116</v>
      </c>
      <c r="C15" t="s">
        <v>117</v>
      </c>
      <c r="D15" t="s">
        <v>118</v>
      </c>
      <c r="E15" s="27" t="s">
        <v>119</v>
      </c>
      <c r="F15" t="s">
        <v>94</v>
      </c>
      <c r="G15" t="s">
        <v>120</v>
      </c>
      <c r="H15" s="28">
        <v>23119</v>
      </c>
      <c r="I15">
        <v>1963</v>
      </c>
    </row>
    <row r="16" spans="1:9" x14ac:dyDescent="0.25">
      <c r="A16" t="s">
        <v>121</v>
      </c>
      <c r="B16" t="s">
        <v>122</v>
      </c>
      <c r="C16" t="s">
        <v>123</v>
      </c>
      <c r="D16" t="s">
        <v>124</v>
      </c>
      <c r="E16" s="27" t="s">
        <v>125</v>
      </c>
      <c r="F16" t="s">
        <v>94</v>
      </c>
      <c r="G16" t="s">
        <v>126</v>
      </c>
      <c r="H16" s="28">
        <v>24818</v>
      </c>
      <c r="I16">
        <v>1967</v>
      </c>
    </row>
    <row r="17" spans="1:9" x14ac:dyDescent="0.25">
      <c r="A17" t="s">
        <v>127</v>
      </c>
      <c r="B17" t="s">
        <v>128</v>
      </c>
      <c r="C17" t="s">
        <v>129</v>
      </c>
      <c r="D17" t="s">
        <v>130</v>
      </c>
      <c r="E17" s="27" t="s">
        <v>131</v>
      </c>
      <c r="F17" t="s">
        <v>94</v>
      </c>
      <c r="G17" t="s">
        <v>132</v>
      </c>
      <c r="H17" s="28">
        <v>19210</v>
      </c>
      <c r="I17">
        <v>1952</v>
      </c>
    </row>
    <row r="18" spans="1:9" x14ac:dyDescent="0.25">
      <c r="A18" t="s">
        <v>133</v>
      </c>
      <c r="B18" t="s">
        <v>134</v>
      </c>
      <c r="C18" t="s">
        <v>135</v>
      </c>
      <c r="D18" t="s">
        <v>136</v>
      </c>
      <c r="E18" s="27" t="s">
        <v>137</v>
      </c>
      <c r="F18" t="s">
        <v>94</v>
      </c>
      <c r="G18" t="s">
        <v>138</v>
      </c>
      <c r="H18" s="28">
        <v>36672</v>
      </c>
      <c r="I18">
        <v>2000</v>
      </c>
    </row>
    <row r="19" spans="1:9" x14ac:dyDescent="0.25">
      <c r="A19" t="s">
        <v>139</v>
      </c>
      <c r="B19" t="s">
        <v>140</v>
      </c>
      <c r="C19" t="s">
        <v>141</v>
      </c>
      <c r="D19" t="s">
        <v>142</v>
      </c>
      <c r="E19" s="27" t="s">
        <v>143</v>
      </c>
      <c r="F19" t="s">
        <v>95</v>
      </c>
      <c r="G19" t="s">
        <v>144</v>
      </c>
      <c r="H19" s="28">
        <v>34555</v>
      </c>
      <c r="I19">
        <v>1994</v>
      </c>
    </row>
    <row r="20" spans="1:9" x14ac:dyDescent="0.25">
      <c r="A20" t="s">
        <v>145</v>
      </c>
      <c r="B20" t="s">
        <v>146</v>
      </c>
      <c r="C20" t="s">
        <v>147</v>
      </c>
      <c r="D20" t="s">
        <v>148</v>
      </c>
      <c r="E20" s="27" t="s">
        <v>149</v>
      </c>
      <c r="F20" t="s">
        <v>95</v>
      </c>
      <c r="G20" t="s">
        <v>150</v>
      </c>
      <c r="H20" s="28">
        <v>32523</v>
      </c>
      <c r="I20">
        <v>1989</v>
      </c>
    </row>
    <row r="21" spans="1:9" x14ac:dyDescent="0.25">
      <c r="A21" t="s">
        <v>151</v>
      </c>
      <c r="B21" t="s">
        <v>152</v>
      </c>
      <c r="C21" t="s">
        <v>153</v>
      </c>
      <c r="D21" t="s">
        <v>154</v>
      </c>
      <c r="E21" s="27" t="s">
        <v>155</v>
      </c>
      <c r="F21" t="s">
        <v>95</v>
      </c>
      <c r="G21" t="s">
        <v>156</v>
      </c>
      <c r="H21" s="28">
        <v>25877</v>
      </c>
      <c r="I21">
        <v>1970</v>
      </c>
    </row>
    <row r="22" spans="1:9" x14ac:dyDescent="0.25">
      <c r="A22" t="s">
        <v>157</v>
      </c>
      <c r="B22" t="s">
        <v>61</v>
      </c>
      <c r="C22" t="s">
        <v>158</v>
      </c>
      <c r="D22" t="s">
        <v>159</v>
      </c>
      <c r="E22" s="27" t="s">
        <v>160</v>
      </c>
      <c r="F22" t="s">
        <v>94</v>
      </c>
      <c r="G22" t="s">
        <v>161</v>
      </c>
      <c r="H22" s="28">
        <v>23216</v>
      </c>
      <c r="I22">
        <v>1963</v>
      </c>
    </row>
    <row r="23" spans="1:9" x14ac:dyDescent="0.25">
      <c r="A23" t="s">
        <v>162</v>
      </c>
      <c r="B23" t="s">
        <v>163</v>
      </c>
      <c r="C23" t="s">
        <v>164</v>
      </c>
      <c r="D23" t="s">
        <v>165</v>
      </c>
      <c r="E23" s="27" t="s">
        <v>166</v>
      </c>
      <c r="F23" t="s">
        <v>94</v>
      </c>
      <c r="G23" t="s">
        <v>167</v>
      </c>
      <c r="H23" s="28">
        <v>34399</v>
      </c>
      <c r="I23">
        <v>1994</v>
      </c>
    </row>
    <row r="24" spans="1:9" x14ac:dyDescent="0.25">
      <c r="A24" t="s">
        <v>168</v>
      </c>
      <c r="B24" t="s">
        <v>169</v>
      </c>
      <c r="C24" t="s">
        <v>170</v>
      </c>
      <c r="D24" t="s">
        <v>171</v>
      </c>
      <c r="E24" s="27" t="s">
        <v>172</v>
      </c>
      <c r="F24" t="s">
        <v>94</v>
      </c>
      <c r="G24" t="s">
        <v>173</v>
      </c>
      <c r="H24" s="28">
        <v>35589</v>
      </c>
      <c r="I24">
        <v>1997</v>
      </c>
    </row>
    <row r="27" spans="1:9" x14ac:dyDescent="0.25">
      <c r="A27" s="29" t="s">
        <v>174</v>
      </c>
      <c r="B27" s="20">
        <f>COUNTIF(F4:F24,"Herr")</f>
        <v>10</v>
      </c>
      <c r="C27" s="20">
        <f>COUNTIF(F4:F24,"Frau")</f>
        <v>11</v>
      </c>
      <c r="E27" t="s">
        <v>95</v>
      </c>
      <c r="F27" t="s">
        <v>94</v>
      </c>
    </row>
    <row r="28" spans="1:9" x14ac:dyDescent="0.25">
      <c r="A28" s="29" t="s">
        <v>175</v>
      </c>
      <c r="B28" s="20">
        <f>COUNTIF(I4:I24,"&lt;1960")</f>
        <v>3</v>
      </c>
      <c r="E28" s="28">
        <v>21916</v>
      </c>
    </row>
    <row r="29" spans="1:9" x14ac:dyDescent="0.25">
      <c r="A29" s="29" t="s">
        <v>176</v>
      </c>
      <c r="B29" s="20">
        <f>COUNTIFS(I4:I24,"&gt;=1960",I4:I24,"&lt;1979")</f>
        <v>7</v>
      </c>
      <c r="E29">
        <v>1960</v>
      </c>
      <c r="F29">
        <v>1979</v>
      </c>
    </row>
  </sheetData>
  <hyperlinks>
    <hyperlink ref="E4" r:id="rId1" xr:uid="{9DFD3B4E-9FAE-46DE-A39B-F5F7364EBAC2}"/>
    <hyperlink ref="E5" r:id="rId2" xr:uid="{E6E3EB87-149D-4018-B897-D0229E1AF7CC}"/>
    <hyperlink ref="E6" r:id="rId3" xr:uid="{794F4F91-5EA3-4FFE-9ED5-D9E13020A374}"/>
    <hyperlink ref="E7" r:id="rId4" xr:uid="{C0C73D32-45E3-4290-9BAC-7717C0C0FBDB}"/>
    <hyperlink ref="E8" r:id="rId5" xr:uid="{793AEBA3-50B2-4B0B-AE78-426904A36F04}"/>
    <hyperlink ref="E9" r:id="rId6" xr:uid="{EC1DFC88-101B-4B3D-939F-8534F7783300}"/>
    <hyperlink ref="E10" r:id="rId7" xr:uid="{854D870F-8C4B-450E-B26C-0E09F3EBDB11}"/>
    <hyperlink ref="E11" r:id="rId8" xr:uid="{ECAF5ECE-B0C0-4D35-8F74-F08B84155497}"/>
    <hyperlink ref="E12" r:id="rId9" xr:uid="{230B528D-39FF-4A31-83D4-26D615884996}"/>
    <hyperlink ref="E13" r:id="rId10" xr:uid="{5912C3CF-5DAD-448C-9882-DCA04CCB2BF8}"/>
    <hyperlink ref="E14" r:id="rId11" xr:uid="{BF0A5EC8-B85C-490A-8CBC-159F99F28A15}"/>
    <hyperlink ref="E15" r:id="rId12" xr:uid="{D0561062-44A1-4E77-B55E-6C4D5C4631DE}"/>
    <hyperlink ref="E16" r:id="rId13" xr:uid="{122E7A2B-11C3-461C-864F-B6BC2B22C7B3}"/>
    <hyperlink ref="E17" r:id="rId14" xr:uid="{E244B4B2-62EA-4C96-B120-6DA96A278144}"/>
    <hyperlink ref="E18" r:id="rId15" xr:uid="{0ADA540A-196A-48C3-8C61-7818C126FD16}"/>
    <hyperlink ref="E19" r:id="rId16" xr:uid="{3015DAB0-ED43-4B5A-8BDA-9AC383735823}"/>
    <hyperlink ref="E20" r:id="rId17" xr:uid="{13BADCFF-DF8B-4333-8CBE-2FBD646E0A5D}"/>
    <hyperlink ref="E21" r:id="rId18" xr:uid="{CF88B87A-A80A-49E8-AE20-078386954AA5}"/>
    <hyperlink ref="E22" r:id="rId19" xr:uid="{C42CBEC1-F7A2-4257-971D-329E08A78023}"/>
    <hyperlink ref="E23" r:id="rId20" xr:uid="{5CA31F37-D093-4285-ACDE-E431756D80B2}"/>
    <hyperlink ref="E24" r:id="rId21" xr:uid="{A7907AA7-DE59-4F77-ACD2-C76489AB37FE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CB16-149D-490E-95C4-004E40A21508}">
  <dimension ref="A1:G9"/>
  <sheetViews>
    <sheetView workbookViewId="0">
      <selection activeCell="B19" sqref="B19"/>
    </sheetView>
  </sheetViews>
  <sheetFormatPr baseColWidth="10" defaultRowHeight="14.3" x14ac:dyDescent="0.25"/>
  <cols>
    <col min="1" max="1" width="28.875" customWidth="1"/>
    <col min="4" max="4" width="11.5" customWidth="1"/>
  </cols>
  <sheetData>
    <row r="1" spans="1:7" ht="19.7" thickBot="1" x14ac:dyDescent="0.4">
      <c r="A1" s="1" t="s">
        <v>177</v>
      </c>
      <c r="B1" s="2"/>
      <c r="C1" s="2"/>
      <c r="D1" s="2"/>
      <c r="E1" s="2"/>
    </row>
    <row r="3" spans="1:7" x14ac:dyDescent="0.25">
      <c r="B3">
        <v>3.45</v>
      </c>
      <c r="C3">
        <v>5.72</v>
      </c>
      <c r="D3">
        <v>13.925846999999999</v>
      </c>
      <c r="E3">
        <v>97.358999999999995</v>
      </c>
      <c r="F3">
        <v>505.524</v>
      </c>
      <c r="G3">
        <v>499.3725</v>
      </c>
    </row>
    <row r="4" spans="1:7" x14ac:dyDescent="0.25">
      <c r="A4" s="29" t="s">
        <v>178</v>
      </c>
      <c r="B4" s="20">
        <f>ROUND(B3,0)</f>
        <v>3</v>
      </c>
      <c r="C4" s="20">
        <f>ROUND(C3,0)</f>
        <v>6</v>
      </c>
      <c r="D4" s="20">
        <f t="shared" ref="D4:G4" si="0">ROUND(D3,0)</f>
        <v>14</v>
      </c>
      <c r="E4" s="20">
        <f t="shared" si="0"/>
        <v>97</v>
      </c>
      <c r="F4" s="20">
        <f t="shared" si="0"/>
        <v>506</v>
      </c>
      <c r="G4" s="20">
        <f t="shared" si="0"/>
        <v>499</v>
      </c>
    </row>
    <row r="5" spans="1:7" x14ac:dyDescent="0.25">
      <c r="A5" s="29" t="s">
        <v>179</v>
      </c>
      <c r="B5" s="20">
        <f>ROUND(B3,1)</f>
        <v>3.5</v>
      </c>
      <c r="C5" s="20">
        <f t="shared" ref="C5:G5" si="1">ROUND(C3,1)</f>
        <v>5.7</v>
      </c>
      <c r="D5" s="20">
        <f t="shared" si="1"/>
        <v>13.9</v>
      </c>
      <c r="E5" s="20">
        <f t="shared" si="1"/>
        <v>97.4</v>
      </c>
      <c r="F5" s="20">
        <f t="shared" si="1"/>
        <v>505.5</v>
      </c>
      <c r="G5" s="20">
        <f t="shared" si="1"/>
        <v>499.4</v>
      </c>
    </row>
    <row r="6" spans="1:7" x14ac:dyDescent="0.25">
      <c r="A6" s="29" t="s">
        <v>180</v>
      </c>
      <c r="B6" s="20">
        <f>ROUND(B3,2)</f>
        <v>3.45</v>
      </c>
      <c r="C6" s="20">
        <f t="shared" ref="C6:G6" si="2">ROUND(C3,2)</f>
        <v>5.72</v>
      </c>
      <c r="D6" s="20">
        <f t="shared" si="2"/>
        <v>13.93</v>
      </c>
      <c r="E6" s="20">
        <f t="shared" si="2"/>
        <v>97.36</v>
      </c>
      <c r="F6" s="20">
        <f t="shared" si="2"/>
        <v>505.52</v>
      </c>
      <c r="G6" s="20">
        <f t="shared" si="2"/>
        <v>499.37</v>
      </c>
    </row>
    <row r="7" spans="1:7" x14ac:dyDescent="0.25">
      <c r="A7" t="s">
        <v>181</v>
      </c>
      <c r="B7" s="20">
        <f>ROUNDDOWN(B3,0)</f>
        <v>3</v>
      </c>
      <c r="C7" s="20">
        <f t="shared" ref="C7:G7" si="3">ROUNDDOWN(C3,0)</f>
        <v>5</v>
      </c>
      <c r="D7" s="20">
        <f t="shared" si="3"/>
        <v>13</v>
      </c>
      <c r="E7" s="20">
        <f t="shared" si="3"/>
        <v>97</v>
      </c>
      <c r="F7" s="20">
        <f t="shared" si="3"/>
        <v>505</v>
      </c>
      <c r="G7" s="20">
        <f t="shared" si="3"/>
        <v>499</v>
      </c>
    </row>
    <row r="8" spans="1:7" x14ac:dyDescent="0.25">
      <c r="A8" t="s">
        <v>182</v>
      </c>
      <c r="B8" s="20">
        <f>ROUNDDOWN(B3,2)</f>
        <v>3.45</v>
      </c>
      <c r="C8" s="20">
        <f t="shared" ref="C8:G8" si="4">ROUNDDOWN(C3,2)</f>
        <v>5.72</v>
      </c>
      <c r="D8" s="20">
        <f t="shared" si="4"/>
        <v>13.92</v>
      </c>
      <c r="E8" s="20">
        <f t="shared" si="4"/>
        <v>97.35</v>
      </c>
      <c r="F8" s="20">
        <f t="shared" si="4"/>
        <v>505.52</v>
      </c>
      <c r="G8" s="20">
        <f t="shared" si="4"/>
        <v>499.37</v>
      </c>
    </row>
    <row r="9" spans="1:7" x14ac:dyDescent="0.25">
      <c r="A9" t="s">
        <v>183</v>
      </c>
      <c r="B9" s="20">
        <f>ROUNDUP(B3,0)</f>
        <v>4</v>
      </c>
      <c r="C9" s="20">
        <f t="shared" ref="C9:G9" si="5">ROUNDUP(C3,0)</f>
        <v>6</v>
      </c>
      <c r="D9" s="20">
        <f t="shared" si="5"/>
        <v>14</v>
      </c>
      <c r="E9" s="20">
        <f t="shared" si="5"/>
        <v>98</v>
      </c>
      <c r="F9" s="20">
        <f t="shared" si="5"/>
        <v>506</v>
      </c>
      <c r="G9" s="20">
        <f t="shared" si="5"/>
        <v>500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41B8-2E97-4C08-B3B3-306F9816B05E}">
  <dimension ref="A1:H33"/>
  <sheetViews>
    <sheetView zoomScale="115" zoomScaleNormal="115" workbookViewId="0">
      <selection activeCell="B23" sqref="B23"/>
    </sheetView>
  </sheetViews>
  <sheetFormatPr baseColWidth="10" defaultRowHeight="14.3" x14ac:dyDescent="0.25"/>
  <cols>
    <col min="1" max="1" width="24.125" customWidth="1"/>
    <col min="2" max="2" width="27.5" bestFit="1" customWidth="1"/>
    <col min="3" max="3" width="29.5" bestFit="1" customWidth="1"/>
    <col min="4" max="4" width="33.625" bestFit="1" customWidth="1"/>
    <col min="5" max="5" width="27.5" bestFit="1" customWidth="1"/>
  </cols>
  <sheetData>
    <row r="1" spans="1:8" ht="19.7" thickBot="1" x14ac:dyDescent="0.4">
      <c r="A1" s="1" t="s">
        <v>186</v>
      </c>
      <c r="B1" s="2"/>
      <c r="C1" s="2"/>
      <c r="D1" s="2"/>
      <c r="E1" s="2"/>
    </row>
    <row r="3" spans="1:8" x14ac:dyDescent="0.25">
      <c r="D3" t="s">
        <v>187</v>
      </c>
    </row>
    <row r="4" spans="1:8" x14ac:dyDescent="0.25">
      <c r="A4" t="s">
        <v>188</v>
      </c>
      <c r="B4" s="30">
        <v>44927</v>
      </c>
      <c r="D4" t="s">
        <v>189</v>
      </c>
      <c r="H4" s="28"/>
    </row>
    <row r="5" spans="1:8" x14ac:dyDescent="0.25">
      <c r="B5" s="28">
        <f>DATE(2023,1,1)</f>
        <v>44927</v>
      </c>
      <c r="H5" s="28"/>
    </row>
    <row r="6" spans="1:8" x14ac:dyDescent="0.25">
      <c r="B6" s="34" t="s">
        <v>190</v>
      </c>
      <c r="C6" s="34" t="s">
        <v>191</v>
      </c>
      <c r="H6" s="28"/>
    </row>
    <row r="7" spans="1:8" x14ac:dyDescent="0.25">
      <c r="A7" t="s">
        <v>184</v>
      </c>
      <c r="B7" s="30">
        <v>45531</v>
      </c>
      <c r="C7" s="30">
        <f ca="1">TODAY()</f>
        <v>45531</v>
      </c>
      <c r="D7" t="s">
        <v>248</v>
      </c>
      <c r="E7" t="s">
        <v>192</v>
      </c>
    </row>
    <row r="9" spans="1:8" x14ac:dyDescent="0.25">
      <c r="A9" t="s">
        <v>185</v>
      </c>
      <c r="B9" s="32">
        <v>0.47291666666666665</v>
      </c>
      <c r="C9" s="45"/>
      <c r="D9" t="s">
        <v>249</v>
      </c>
    </row>
    <row r="11" spans="1:8" x14ac:dyDescent="0.25">
      <c r="A11" t="s">
        <v>193</v>
      </c>
      <c r="B11" s="33">
        <v>45531.473611111112</v>
      </c>
      <c r="C11" s="33">
        <f ca="1">NOW()</f>
        <v>45531.499283796293</v>
      </c>
      <c r="D11" t="s">
        <v>255</v>
      </c>
      <c r="E11" t="s">
        <v>194</v>
      </c>
    </row>
    <row r="13" spans="1:8" x14ac:dyDescent="0.25">
      <c r="A13" s="29" t="s">
        <v>195</v>
      </c>
      <c r="B13" s="46">
        <f ca="1">TODAY()</f>
        <v>45531</v>
      </c>
    </row>
    <row r="14" spans="1:8" x14ac:dyDescent="0.25">
      <c r="A14" s="29" t="s">
        <v>196</v>
      </c>
      <c r="B14" s="33">
        <f ca="1">NOW()</f>
        <v>45531.499283796293</v>
      </c>
    </row>
    <row r="15" spans="1:8" x14ac:dyDescent="0.25">
      <c r="A15" s="29" t="s">
        <v>197</v>
      </c>
      <c r="B15" s="20">
        <f ca="1">DAY(B13)</f>
        <v>27</v>
      </c>
    </row>
    <row r="16" spans="1:8" x14ac:dyDescent="0.25">
      <c r="A16" s="29" t="s">
        <v>198</v>
      </c>
      <c r="B16" s="20">
        <f ca="1">MONTH(B14)</f>
        <v>8</v>
      </c>
    </row>
    <row r="17" spans="1:5" x14ac:dyDescent="0.25">
      <c r="A17" s="29" t="s">
        <v>199</v>
      </c>
      <c r="B17" s="20">
        <f ca="1">YEAR(B14)</f>
        <v>2024</v>
      </c>
      <c r="E17" s="27"/>
    </row>
    <row r="18" spans="1:5" x14ac:dyDescent="0.25">
      <c r="A18" s="29" t="s">
        <v>200</v>
      </c>
      <c r="B18" s="30">
        <f>DATE(2024,8,27)</f>
        <v>45531</v>
      </c>
      <c r="E18" s="27"/>
    </row>
    <row r="19" spans="1:5" x14ac:dyDescent="0.25">
      <c r="A19" s="29" t="s">
        <v>201</v>
      </c>
      <c r="B19" s="30">
        <f>EOMONTH(B18,0)</f>
        <v>45535</v>
      </c>
      <c r="E19" s="27"/>
    </row>
    <row r="20" spans="1:5" x14ac:dyDescent="0.25">
      <c r="A20" s="29" t="s">
        <v>202</v>
      </c>
      <c r="B20" s="20"/>
      <c r="E20" s="27"/>
    </row>
    <row r="21" spans="1:5" x14ac:dyDescent="0.25">
      <c r="E21" s="27"/>
    </row>
    <row r="22" spans="1:5" x14ac:dyDescent="0.25">
      <c r="A22" t="s">
        <v>188</v>
      </c>
      <c r="B22" t="s">
        <v>204</v>
      </c>
      <c r="C22" t="s">
        <v>203</v>
      </c>
      <c r="D22" t="s">
        <v>205</v>
      </c>
      <c r="E22" t="s">
        <v>206</v>
      </c>
    </row>
    <row r="23" spans="1:5" x14ac:dyDescent="0.25">
      <c r="A23" s="28">
        <v>44319</v>
      </c>
      <c r="B23" s="30">
        <f>EOMONTH(A23,0)</f>
        <v>44347</v>
      </c>
      <c r="C23" s="30"/>
      <c r="D23" s="46"/>
      <c r="E23" s="20">
        <f>$B$18-A23</f>
        <v>1212</v>
      </c>
    </row>
    <row r="24" spans="1:5" x14ac:dyDescent="0.25">
      <c r="A24" s="28">
        <v>40185</v>
      </c>
      <c r="B24" s="30">
        <f t="shared" ref="B24:B25" si="0">EOMONTH(A24,0)</f>
        <v>40209</v>
      </c>
      <c r="C24" s="30"/>
      <c r="D24" s="46"/>
      <c r="E24" s="20">
        <f t="shared" ref="E24:E25" si="1">$B$18-A24</f>
        <v>5346</v>
      </c>
    </row>
    <row r="25" spans="1:5" x14ac:dyDescent="0.25">
      <c r="A25" s="28">
        <v>32821</v>
      </c>
      <c r="B25" s="30">
        <f t="shared" si="0"/>
        <v>32842</v>
      </c>
      <c r="C25" s="30"/>
      <c r="D25" s="46"/>
      <c r="E25" s="20">
        <f t="shared" si="1"/>
        <v>12710</v>
      </c>
    </row>
    <row r="28" spans="1:5" x14ac:dyDescent="0.25">
      <c r="A28" s="29"/>
    </row>
    <row r="29" spans="1:5" x14ac:dyDescent="0.25">
      <c r="A29" s="29"/>
    </row>
    <row r="30" spans="1:5" x14ac:dyDescent="0.25">
      <c r="A30" s="29"/>
    </row>
    <row r="33" spans="7:7" x14ac:dyDescent="0.25">
      <c r="G33" s="2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D011-290C-484A-A9D5-9267018A6FC5}">
  <dimension ref="A1:K24"/>
  <sheetViews>
    <sheetView workbookViewId="0">
      <selection activeCell="E30" sqref="E30"/>
    </sheetView>
  </sheetViews>
  <sheetFormatPr baseColWidth="10" defaultRowHeight="14.3" x14ac:dyDescent="0.25"/>
  <cols>
    <col min="1" max="1" width="29.875" bestFit="1" customWidth="1"/>
    <col min="6" max="6" width="18" bestFit="1" customWidth="1"/>
  </cols>
  <sheetData>
    <row r="1" spans="1:11" ht="19.7" thickBot="1" x14ac:dyDescent="0.4">
      <c r="A1" s="1" t="s">
        <v>207</v>
      </c>
      <c r="B1" s="2"/>
      <c r="C1" s="2"/>
      <c r="D1" s="2"/>
      <c r="E1" s="2"/>
    </row>
    <row r="2" spans="1:11" x14ac:dyDescent="0.25">
      <c r="H2" t="s">
        <v>262</v>
      </c>
    </row>
    <row r="3" spans="1:11" x14ac:dyDescent="0.25">
      <c r="A3" s="34" t="s">
        <v>188</v>
      </c>
      <c r="B3" s="34" t="s">
        <v>208</v>
      </c>
      <c r="C3" s="34" t="s">
        <v>209</v>
      </c>
      <c r="D3" s="47" t="s">
        <v>210</v>
      </c>
      <c r="E3" s="34" t="s">
        <v>211</v>
      </c>
      <c r="F3" s="34" t="s">
        <v>212</v>
      </c>
      <c r="G3" s="34"/>
    </row>
    <row r="4" spans="1:11" x14ac:dyDescent="0.25">
      <c r="A4" s="35">
        <v>44459</v>
      </c>
      <c r="B4" s="36">
        <v>0.375</v>
      </c>
      <c r="C4" s="36">
        <v>0.75</v>
      </c>
      <c r="D4" s="31">
        <v>4.1666666666666664E-2</v>
      </c>
      <c r="E4" s="36">
        <f>C4-B4-D4</f>
        <v>0.33333333333333331</v>
      </c>
      <c r="F4" s="37"/>
      <c r="H4" t="s">
        <v>263</v>
      </c>
      <c r="I4" t="s">
        <v>264</v>
      </c>
      <c r="J4" t="s">
        <v>265</v>
      </c>
      <c r="K4" t="s">
        <v>266</v>
      </c>
    </row>
    <row r="5" spans="1:11" x14ac:dyDescent="0.25">
      <c r="A5" s="38">
        <v>44460</v>
      </c>
      <c r="B5" s="31">
        <v>0.375</v>
      </c>
      <c r="C5" s="31">
        <v>0.79166666666666663</v>
      </c>
      <c r="D5" s="31">
        <v>4.1666666666666664E-2</v>
      </c>
      <c r="E5" s="36">
        <f t="shared" ref="E5:E23" si="0">C5-B5-D5</f>
        <v>0.37499999999999994</v>
      </c>
      <c r="F5" s="39"/>
      <c r="H5" s="28">
        <v>45485</v>
      </c>
      <c r="I5" s="28">
        <v>45550</v>
      </c>
    </row>
    <row r="6" spans="1:11" x14ac:dyDescent="0.25">
      <c r="A6" s="38">
        <v>44461</v>
      </c>
      <c r="B6" s="31">
        <v>0.375</v>
      </c>
      <c r="C6" s="31">
        <v>0.75</v>
      </c>
      <c r="D6" s="31">
        <v>4.1666666666666664E-2</v>
      </c>
      <c r="E6" s="36">
        <f t="shared" si="0"/>
        <v>0.33333333333333331</v>
      </c>
      <c r="F6" s="39"/>
    </row>
    <row r="7" spans="1:11" x14ac:dyDescent="0.25">
      <c r="A7" s="38">
        <v>44462</v>
      </c>
      <c r="B7" s="31">
        <v>0.375</v>
      </c>
      <c r="C7" s="31">
        <v>0.75</v>
      </c>
      <c r="D7" s="31">
        <v>4.1666666666666664E-2</v>
      </c>
      <c r="E7" s="36">
        <f t="shared" si="0"/>
        <v>0.33333333333333331</v>
      </c>
      <c r="F7" s="39"/>
    </row>
    <row r="8" spans="1:11" ht="14.95" thickBot="1" x14ac:dyDescent="0.3">
      <c r="A8" s="40">
        <v>44463</v>
      </c>
      <c r="B8" s="41">
        <v>0.375</v>
      </c>
      <c r="C8" s="41">
        <v>0.75</v>
      </c>
      <c r="D8" s="41">
        <v>4.1666666666666664E-2</v>
      </c>
      <c r="E8" s="36">
        <f t="shared" si="0"/>
        <v>0.33333333333333331</v>
      </c>
      <c r="F8" s="49">
        <f>SUM(E4:E8)</f>
        <v>1.708333333333333</v>
      </c>
      <c r="H8" t="s">
        <v>263</v>
      </c>
      <c r="I8" t="s">
        <v>264</v>
      </c>
      <c r="J8" t="s">
        <v>267</v>
      </c>
      <c r="K8" t="s">
        <v>268</v>
      </c>
    </row>
    <row r="9" spans="1:11" ht="14.95" thickTop="1" x14ac:dyDescent="0.25">
      <c r="A9" s="35">
        <v>44466</v>
      </c>
      <c r="B9" s="36">
        <v>0.375</v>
      </c>
      <c r="C9" s="36">
        <v>0.75</v>
      </c>
      <c r="D9" s="31">
        <v>4.1666666666666699E-2</v>
      </c>
      <c r="E9" s="36">
        <f t="shared" si="0"/>
        <v>0.33333333333333331</v>
      </c>
      <c r="F9" s="39"/>
      <c r="H9" s="28">
        <v>45402</v>
      </c>
      <c r="I9" s="28">
        <v>45458</v>
      </c>
    </row>
    <row r="10" spans="1:11" x14ac:dyDescent="0.25">
      <c r="A10" s="38">
        <v>44467</v>
      </c>
      <c r="B10" s="31">
        <v>0.375</v>
      </c>
      <c r="C10" s="31">
        <v>0.75</v>
      </c>
      <c r="D10" s="31">
        <v>4.1666666666666699E-2</v>
      </c>
      <c r="E10" s="36">
        <f t="shared" si="0"/>
        <v>0.33333333333333331</v>
      </c>
      <c r="F10" s="39"/>
    </row>
    <row r="11" spans="1:11" x14ac:dyDescent="0.25">
      <c r="A11" s="38">
        <v>44468</v>
      </c>
      <c r="B11" s="31">
        <v>0.375</v>
      </c>
      <c r="C11" s="31">
        <v>0.75</v>
      </c>
      <c r="D11" s="31">
        <v>4.1666666666666699E-2</v>
      </c>
      <c r="E11" s="36">
        <f t="shared" si="0"/>
        <v>0.33333333333333331</v>
      </c>
      <c r="F11" s="39"/>
    </row>
    <row r="12" spans="1:11" x14ac:dyDescent="0.25">
      <c r="A12" s="38">
        <v>44469</v>
      </c>
      <c r="B12" s="31">
        <v>0.375</v>
      </c>
      <c r="C12" s="31">
        <v>0.75</v>
      </c>
      <c r="D12" s="31">
        <v>4.1666666666666699E-2</v>
      </c>
      <c r="E12" s="36">
        <f t="shared" si="0"/>
        <v>0.33333333333333331</v>
      </c>
      <c r="F12" s="39"/>
      <c r="H12" t="s">
        <v>269</v>
      </c>
    </row>
    <row r="13" spans="1:11" ht="14.95" thickBot="1" x14ac:dyDescent="0.3">
      <c r="A13" s="40">
        <v>44470</v>
      </c>
      <c r="B13" s="41">
        <v>0.375</v>
      </c>
      <c r="C13" s="41">
        <v>0.75</v>
      </c>
      <c r="D13" s="41">
        <v>4.1666666666666699E-2</v>
      </c>
      <c r="E13" s="36">
        <f t="shared" si="0"/>
        <v>0.33333333333333331</v>
      </c>
      <c r="F13" s="49">
        <f>SUM(E9:E13)</f>
        <v>1.6666666666666665</v>
      </c>
      <c r="H13" t="s">
        <v>270</v>
      </c>
      <c r="I13" s="28">
        <v>45413</v>
      </c>
    </row>
    <row r="14" spans="1:11" ht="14.95" thickTop="1" x14ac:dyDescent="0.25">
      <c r="A14" s="35">
        <v>44473</v>
      </c>
      <c r="B14" s="36">
        <v>0.375</v>
      </c>
      <c r="C14" s="36">
        <v>0.75</v>
      </c>
      <c r="D14" s="31">
        <v>4.1666666666666699E-2</v>
      </c>
      <c r="E14" s="36">
        <f t="shared" si="0"/>
        <v>0.33333333333333331</v>
      </c>
      <c r="F14" s="50"/>
      <c r="H14" s="28" t="s">
        <v>271</v>
      </c>
      <c r="I14" s="28">
        <v>45421</v>
      </c>
    </row>
    <row r="15" spans="1:11" x14ac:dyDescent="0.25">
      <c r="A15" s="38">
        <v>44474</v>
      </c>
      <c r="B15" s="31">
        <v>0.375</v>
      </c>
      <c r="C15" s="31">
        <v>0.75</v>
      </c>
      <c r="D15" s="31">
        <v>4.1666666666666699E-2</v>
      </c>
      <c r="E15" s="36">
        <f t="shared" si="0"/>
        <v>0.33333333333333331</v>
      </c>
      <c r="F15" s="51"/>
      <c r="H15" t="s">
        <v>272</v>
      </c>
      <c r="I15" s="28">
        <v>45432</v>
      </c>
    </row>
    <row r="16" spans="1:11" x14ac:dyDescent="0.25">
      <c r="A16" s="38">
        <v>44475</v>
      </c>
      <c r="B16" s="31">
        <v>0.375</v>
      </c>
      <c r="C16" s="31">
        <v>0.75</v>
      </c>
      <c r="D16" s="31">
        <v>4.1666666666666699E-2</v>
      </c>
      <c r="E16" s="36">
        <f t="shared" si="0"/>
        <v>0.33333333333333331</v>
      </c>
      <c r="F16" s="51"/>
      <c r="H16" t="s">
        <v>273</v>
      </c>
      <c r="I16" s="28">
        <v>45442</v>
      </c>
    </row>
    <row r="17" spans="1:6" x14ac:dyDescent="0.25">
      <c r="A17" s="38">
        <v>44476</v>
      </c>
      <c r="B17" s="31">
        <v>0.375</v>
      </c>
      <c r="C17" s="31">
        <v>0.75</v>
      </c>
      <c r="D17" s="31">
        <v>4.1666666666666699E-2</v>
      </c>
      <c r="E17" s="36">
        <f t="shared" si="0"/>
        <v>0.33333333333333331</v>
      </c>
      <c r="F17" s="51"/>
    </row>
    <row r="18" spans="1:6" ht="14.95" thickBot="1" x14ac:dyDescent="0.3">
      <c r="A18" s="40">
        <v>44477</v>
      </c>
      <c r="B18" s="41">
        <v>0.375</v>
      </c>
      <c r="C18" s="41">
        <v>0.75</v>
      </c>
      <c r="D18" s="41">
        <v>4.1666666666666699E-2</v>
      </c>
      <c r="E18" s="36">
        <f t="shared" si="0"/>
        <v>0.33333333333333331</v>
      </c>
      <c r="F18" s="49">
        <f>SUM(E14:E18)</f>
        <v>1.6666666666666665</v>
      </c>
    </row>
    <row r="19" spans="1:6" ht="14.95" thickTop="1" x14ac:dyDescent="0.25">
      <c r="A19" s="35">
        <v>44480</v>
      </c>
      <c r="B19" s="36">
        <v>0.375</v>
      </c>
      <c r="C19" s="36">
        <v>0.75</v>
      </c>
      <c r="D19" s="31">
        <v>4.1666666666666699E-2</v>
      </c>
      <c r="E19" s="36">
        <f t="shared" si="0"/>
        <v>0.33333333333333331</v>
      </c>
      <c r="F19" s="50"/>
    </row>
    <row r="20" spans="1:6" x14ac:dyDescent="0.25">
      <c r="A20" s="38">
        <v>44481</v>
      </c>
      <c r="B20" s="31">
        <v>0.375</v>
      </c>
      <c r="C20" s="31">
        <v>0.75</v>
      </c>
      <c r="D20" s="31">
        <v>4.1666666666666699E-2</v>
      </c>
      <c r="E20" s="36">
        <f t="shared" si="0"/>
        <v>0.33333333333333331</v>
      </c>
      <c r="F20" s="51"/>
    </row>
    <row r="21" spans="1:6" x14ac:dyDescent="0.25">
      <c r="A21" s="38">
        <v>44482</v>
      </c>
      <c r="B21" s="31">
        <v>0.375</v>
      </c>
      <c r="C21" s="31">
        <v>0.75</v>
      </c>
      <c r="D21" s="31">
        <v>4.1666666666666699E-2</v>
      </c>
      <c r="E21" s="36">
        <f t="shared" si="0"/>
        <v>0.33333333333333331</v>
      </c>
      <c r="F21" s="51"/>
    </row>
    <row r="22" spans="1:6" x14ac:dyDescent="0.25">
      <c r="A22" s="38">
        <v>44483</v>
      </c>
      <c r="B22" s="31">
        <v>0.375</v>
      </c>
      <c r="C22" s="31">
        <v>0.75</v>
      </c>
      <c r="D22" s="31">
        <v>4.1666666666666699E-2</v>
      </c>
      <c r="E22" s="36">
        <f t="shared" si="0"/>
        <v>0.33333333333333331</v>
      </c>
      <c r="F22" s="51"/>
    </row>
    <row r="23" spans="1:6" ht="14.95" thickBot="1" x14ac:dyDescent="0.3">
      <c r="A23" s="40">
        <v>44484</v>
      </c>
      <c r="B23" s="41">
        <v>0.375</v>
      </c>
      <c r="C23" s="41">
        <v>0.75</v>
      </c>
      <c r="D23" s="41">
        <v>4.1666666666666699E-2</v>
      </c>
      <c r="E23" s="36">
        <f t="shared" si="0"/>
        <v>0.33333333333333331</v>
      </c>
      <c r="F23" s="49">
        <f>SUM(E19:E23)</f>
        <v>1.6666666666666665</v>
      </c>
    </row>
    <row r="24" spans="1:6" ht="14.95" thickTop="1" x14ac:dyDescent="0.25"/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4DA2-0E27-4988-ABA7-F80A6C9FB8D9}">
  <dimension ref="A1:N15"/>
  <sheetViews>
    <sheetView tabSelected="1" workbookViewId="0">
      <selection activeCell="K17" sqref="K17"/>
    </sheetView>
  </sheetViews>
  <sheetFormatPr baseColWidth="10" defaultRowHeight="14.3" x14ac:dyDescent="0.25"/>
  <cols>
    <col min="1" max="1" width="21.625" customWidth="1"/>
    <col min="2" max="6" width="11.625" bestFit="1" customWidth="1"/>
  </cols>
  <sheetData>
    <row r="1" spans="1:14" ht="19.7" thickBot="1" x14ac:dyDescent="0.4">
      <c r="A1" s="1" t="s">
        <v>228</v>
      </c>
      <c r="B1" s="2"/>
      <c r="C1" s="2"/>
      <c r="D1" s="2"/>
      <c r="E1" s="2"/>
    </row>
    <row r="4" spans="1:14" ht="14.95" thickBot="1" x14ac:dyDescent="0.3">
      <c r="A4" s="11" t="s">
        <v>229</v>
      </c>
      <c r="B4" s="10" t="s">
        <v>230</v>
      </c>
      <c r="C4" s="10" t="s">
        <v>231</v>
      </c>
      <c r="D4" s="10" t="s">
        <v>232</v>
      </c>
      <c r="E4" s="10" t="s">
        <v>233</v>
      </c>
      <c r="F4" s="10" t="s">
        <v>234</v>
      </c>
      <c r="G4" s="10" t="s">
        <v>235</v>
      </c>
      <c r="H4" s="10" t="s">
        <v>236</v>
      </c>
      <c r="I4" s="10"/>
      <c r="J4" s="10" t="s">
        <v>237</v>
      </c>
      <c r="K4" s="10" t="s">
        <v>238</v>
      </c>
      <c r="L4" s="10" t="s">
        <v>239</v>
      </c>
      <c r="M4" s="10" t="s">
        <v>240</v>
      </c>
      <c r="N4" s="10" t="s">
        <v>241</v>
      </c>
    </row>
    <row r="5" spans="1:14" x14ac:dyDescent="0.25">
      <c r="A5">
        <v>1</v>
      </c>
      <c r="B5">
        <v>2</v>
      </c>
      <c r="C5" s="20" t="b">
        <f>A5&lt;B5</f>
        <v>1</v>
      </c>
      <c r="D5" s="20" t="b">
        <f>A5&lt;=B5</f>
        <v>1</v>
      </c>
      <c r="E5" s="20" t="b">
        <f>A5&gt;B5</f>
        <v>0</v>
      </c>
      <c r="F5" s="20" t="b">
        <f>A5&gt;=B5</f>
        <v>0</v>
      </c>
      <c r="G5" s="20" t="b">
        <f>A5=B5</f>
        <v>0</v>
      </c>
      <c r="H5" s="20" t="b">
        <f>A5&lt;&gt;B5</f>
        <v>1</v>
      </c>
      <c r="I5" s="48"/>
      <c r="J5" s="20" t="b">
        <f>AND(C5:D5)</f>
        <v>1</v>
      </c>
      <c r="K5" s="20" t="b">
        <f>OR(C5:D5)</f>
        <v>1</v>
      </c>
      <c r="L5" s="20" t="b">
        <f>_xlfn.XOR(C5:D5)</f>
        <v>0</v>
      </c>
      <c r="M5" s="20" t="b">
        <f>NOT(C5)</f>
        <v>0</v>
      </c>
      <c r="N5" s="20" t="b">
        <f>NOT(E5)</f>
        <v>1</v>
      </c>
    </row>
    <row r="6" spans="1:14" x14ac:dyDescent="0.25">
      <c r="A6">
        <v>2</v>
      </c>
      <c r="B6">
        <v>2</v>
      </c>
      <c r="C6" s="20" t="b">
        <f t="shared" ref="C6:C7" si="0">A6&lt;B6</f>
        <v>0</v>
      </c>
      <c r="D6" s="20" t="b">
        <f t="shared" ref="D6:D7" si="1">A6&lt;=B6</f>
        <v>1</v>
      </c>
      <c r="E6" s="20" t="b">
        <f t="shared" ref="E6:E7" si="2">A6&gt;B6</f>
        <v>0</v>
      </c>
      <c r="F6" s="20" t="b">
        <f t="shared" ref="F6:F7" si="3">A6&gt;=B6</f>
        <v>1</v>
      </c>
      <c r="G6" s="20" t="b">
        <f t="shared" ref="G6:G7" si="4">A6=B6</f>
        <v>1</v>
      </c>
      <c r="H6" s="20" t="b">
        <f t="shared" ref="H6:H7" si="5">A6&lt;&gt;B6</f>
        <v>0</v>
      </c>
      <c r="I6" s="48"/>
      <c r="J6" s="20" t="b">
        <f t="shared" ref="J6:J7" si="6">AND(C6:D6)</f>
        <v>0</v>
      </c>
      <c r="K6" s="20" t="b">
        <f t="shared" ref="K6:K7" si="7">OR(C6:D6)</f>
        <v>1</v>
      </c>
      <c r="L6" s="20" t="b">
        <f t="shared" ref="L6:L7" si="8">_xlfn.XOR(C6:D6)</f>
        <v>1</v>
      </c>
      <c r="M6" s="20" t="b">
        <f t="shared" ref="M6:M7" si="9">NOT(C6)</f>
        <v>1</v>
      </c>
      <c r="N6" s="20" t="b">
        <f t="shared" ref="N6:N7" si="10">NOT(E6)</f>
        <v>1</v>
      </c>
    </row>
    <row r="7" spans="1:14" x14ac:dyDescent="0.25">
      <c r="A7">
        <v>2</v>
      </c>
      <c r="B7">
        <v>1</v>
      </c>
      <c r="C7" s="20" t="b">
        <f t="shared" si="0"/>
        <v>0</v>
      </c>
      <c r="D7" s="20" t="b">
        <f t="shared" si="1"/>
        <v>0</v>
      </c>
      <c r="E7" s="20" t="b">
        <f t="shared" si="2"/>
        <v>1</v>
      </c>
      <c r="F7" s="20" t="b">
        <f t="shared" si="3"/>
        <v>1</v>
      </c>
      <c r="G7" s="20" t="b">
        <f t="shared" si="4"/>
        <v>0</v>
      </c>
      <c r="H7" s="20" t="b">
        <f t="shared" si="5"/>
        <v>1</v>
      </c>
      <c r="I7" s="48"/>
      <c r="J7" s="20" t="b">
        <f t="shared" si="6"/>
        <v>0</v>
      </c>
      <c r="K7" s="20" t="b">
        <f t="shared" si="7"/>
        <v>0</v>
      </c>
      <c r="L7" s="20" t="b">
        <f t="shared" si="8"/>
        <v>0</v>
      </c>
      <c r="M7" s="20" t="b">
        <f t="shared" si="9"/>
        <v>1</v>
      </c>
      <c r="N7" s="20" t="b">
        <f t="shared" si="10"/>
        <v>0</v>
      </c>
    </row>
    <row r="11" spans="1:14" x14ac:dyDescent="0.25">
      <c r="A11" t="s">
        <v>256</v>
      </c>
    </row>
    <row r="12" spans="1:14" x14ac:dyDescent="0.25">
      <c r="A12" t="s">
        <v>257</v>
      </c>
    </row>
    <row r="14" spans="1:14" x14ac:dyDescent="0.25">
      <c r="A14" t="s">
        <v>258</v>
      </c>
    </row>
    <row r="15" spans="1:14" x14ac:dyDescent="0.25">
      <c r="A15" t="s">
        <v>259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FF0C-C83F-4BF4-AC44-C21006E305C6}">
  <dimension ref="A1:G13"/>
  <sheetViews>
    <sheetView workbookViewId="0">
      <selection activeCell="A4" sqref="A4:XFD4"/>
    </sheetView>
  </sheetViews>
  <sheetFormatPr baseColWidth="10" defaultRowHeight="14.3" x14ac:dyDescent="0.25"/>
  <cols>
    <col min="1" max="1" width="22.5" customWidth="1"/>
    <col min="2" max="2" width="13" bestFit="1" customWidth="1"/>
    <col min="3" max="3" width="15.5" bestFit="1" customWidth="1"/>
    <col min="4" max="4" width="17.5" bestFit="1" customWidth="1"/>
    <col min="5" max="5" width="20.875" bestFit="1" customWidth="1"/>
    <col min="6" max="6" width="11.625" bestFit="1" customWidth="1"/>
  </cols>
  <sheetData>
    <row r="1" spans="1:7" ht="19.7" thickBot="1" x14ac:dyDescent="0.4">
      <c r="A1" s="1" t="s">
        <v>242</v>
      </c>
      <c r="B1" s="2"/>
      <c r="C1" s="2"/>
      <c r="D1" s="2"/>
      <c r="E1" s="2"/>
      <c r="F1" s="2"/>
      <c r="G1" s="2"/>
    </row>
    <row r="3" spans="1:7" x14ac:dyDescent="0.25">
      <c r="A3" s="42" t="s">
        <v>243</v>
      </c>
      <c r="C3" t="s">
        <v>244</v>
      </c>
      <c r="D3" s="28">
        <f ca="1">TODAY()</f>
        <v>45531</v>
      </c>
    </row>
    <row r="4" spans="1:7" x14ac:dyDescent="0.25">
      <c r="A4" s="42"/>
      <c r="D4" s="28"/>
    </row>
    <row r="6" spans="1:7" ht="14.95" thickBot="1" x14ac:dyDescent="0.3">
      <c r="A6" s="11" t="s">
        <v>34</v>
      </c>
      <c r="B6" s="10" t="s">
        <v>245</v>
      </c>
      <c r="C6" s="43" t="s">
        <v>246</v>
      </c>
      <c r="E6" t="s">
        <v>260</v>
      </c>
      <c r="F6" t="s">
        <v>261</v>
      </c>
    </row>
    <row r="7" spans="1:7" x14ac:dyDescent="0.25">
      <c r="A7" t="s">
        <v>42</v>
      </c>
      <c r="B7" s="28">
        <v>40179</v>
      </c>
      <c r="C7" s="28"/>
    </row>
    <row r="8" spans="1:7" x14ac:dyDescent="0.25">
      <c r="A8" t="s">
        <v>48</v>
      </c>
      <c r="B8" s="28">
        <v>43405</v>
      </c>
      <c r="C8" s="28"/>
    </row>
    <row r="9" spans="1:7" x14ac:dyDescent="0.25">
      <c r="A9" t="s">
        <v>54</v>
      </c>
      <c r="B9" s="28">
        <v>42736</v>
      </c>
      <c r="C9" s="28"/>
    </row>
    <row r="10" spans="1:7" x14ac:dyDescent="0.25">
      <c r="A10" t="s">
        <v>66</v>
      </c>
      <c r="B10" s="28">
        <v>42635</v>
      </c>
      <c r="C10" s="28"/>
    </row>
    <row r="11" spans="1:7" x14ac:dyDescent="0.25">
      <c r="A11" t="s">
        <v>71</v>
      </c>
      <c r="B11" s="28">
        <v>44105</v>
      </c>
      <c r="C11" s="28"/>
    </row>
    <row r="12" spans="1:7" x14ac:dyDescent="0.25">
      <c r="A12" t="s">
        <v>83</v>
      </c>
      <c r="B12" s="28">
        <v>40252</v>
      </c>
      <c r="C12" s="28"/>
    </row>
    <row r="13" spans="1:7" x14ac:dyDescent="0.25">
      <c r="C13" s="2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F286-5ACD-4AC8-8172-BAF3CA88E99E}">
  <dimension ref="A1:I14"/>
  <sheetViews>
    <sheetView workbookViewId="0">
      <selection activeCell="B7" sqref="B7"/>
    </sheetView>
  </sheetViews>
  <sheetFormatPr baseColWidth="10" defaultRowHeight="14.3" x14ac:dyDescent="0.25"/>
  <cols>
    <col min="1" max="1" width="22" customWidth="1"/>
    <col min="2" max="3" width="17" bestFit="1" customWidth="1"/>
    <col min="4" max="4" width="12.5" bestFit="1" customWidth="1"/>
    <col min="6" max="6" width="11.625" bestFit="1" customWidth="1"/>
  </cols>
  <sheetData>
    <row r="1" spans="1:9" ht="19.7" thickBot="1" x14ac:dyDescent="0.4">
      <c r="A1" s="1" t="s">
        <v>213</v>
      </c>
      <c r="B1" s="2"/>
      <c r="C1" s="2"/>
      <c r="D1" s="2"/>
      <c r="E1" s="2"/>
    </row>
    <row r="3" spans="1:9" x14ac:dyDescent="0.25">
      <c r="A3" t="s">
        <v>214</v>
      </c>
      <c r="B3" t="s">
        <v>215</v>
      </c>
      <c r="C3" t="s">
        <v>216</v>
      </c>
      <c r="D3" t="s">
        <v>217</v>
      </c>
      <c r="F3">
        <v>0</v>
      </c>
      <c r="G3">
        <v>1</v>
      </c>
      <c r="H3">
        <v>2</v>
      </c>
      <c r="I3">
        <v>3</v>
      </c>
    </row>
    <row r="4" spans="1:9" x14ac:dyDescent="0.25">
      <c r="A4" t="str">
        <f ca="1">_xlfn.FORMULATEXT(B4)</f>
        <v>=3/0</v>
      </c>
      <c r="B4" t="e">
        <f>3/0</f>
        <v>#DIV/0!</v>
      </c>
      <c r="C4" t="s">
        <v>218</v>
      </c>
      <c r="D4">
        <f>ERROR.TYPE(B4)</f>
        <v>2</v>
      </c>
      <c r="F4" t="s">
        <v>219</v>
      </c>
      <c r="G4">
        <v>-1</v>
      </c>
      <c r="H4">
        <v>-2</v>
      </c>
    </row>
    <row r="5" spans="1:9" x14ac:dyDescent="0.25">
      <c r="A5" t="str">
        <f t="shared" ref="A5:A12" ca="1" si="0">_xlfn.FORMULATEXT(B5)</f>
        <v>=G3*F4</v>
      </c>
      <c r="B5" t="e">
        <f>G3*F4</f>
        <v>#VALUE!</v>
      </c>
      <c r="C5" t="s">
        <v>220</v>
      </c>
    </row>
    <row r="6" spans="1:9" x14ac:dyDescent="0.25">
      <c r="A6" t="str">
        <f ca="1">_xlfn.FORMULATEXT(B6)</f>
        <v>=#BEZUG!*#BEZUG!</v>
      </c>
      <c r="B6" t="e">
        <f>#REF!*#REF!</f>
        <v>#REF!</v>
      </c>
      <c r="C6" t="s">
        <v>221</v>
      </c>
    </row>
    <row r="7" spans="1:9" x14ac:dyDescent="0.25">
      <c r="B7" t="e">
        <f ca="1">_xlfn.FORMULATEXT(#REF!)</f>
        <v>#REF!</v>
      </c>
    </row>
    <row r="8" spans="1:9" x14ac:dyDescent="0.25">
      <c r="A8" t="str">
        <f ca="1">_xlfn.FORMULATEXT(B8)</f>
        <v>=FORMELTEXT(E3)</v>
      </c>
      <c r="B8" t="e">
        <f ca="1">_xlfn.FORMULATEXT(E3)</f>
        <v>#N/A</v>
      </c>
      <c r="C8" t="s">
        <v>222</v>
      </c>
    </row>
    <row r="9" spans="1:9" x14ac:dyDescent="0.25">
      <c r="A9" t="str">
        <f ca="1">_xlfn.FORMULATEXT(B9)</f>
        <v>=FORMELTEXT(F4)</v>
      </c>
      <c r="B9" t="e">
        <f ca="1">_xlfn.FORMULATEXT(F4)</f>
        <v>#N/A</v>
      </c>
    </row>
    <row r="10" spans="1:9" x14ac:dyDescent="0.25">
      <c r="A10" t="str">
        <f t="shared" ca="1" si="0"/>
        <v>{=Summ(G3:I3)}</v>
      </c>
      <c r="B10" t="e">
        <f t="array" aca="1" ref="B10" ca="1">Summ(G3:I3)</f>
        <v>#NAME?</v>
      </c>
      <c r="C10" t="s">
        <v>223</v>
      </c>
    </row>
    <row r="11" spans="1:9" x14ac:dyDescent="0.25">
      <c r="A11" t="str">
        <f t="shared" ca="1" si="0"/>
        <v>=SUMME(F3 I3)</v>
      </c>
      <c r="B11" t="e">
        <f>SUM(F3 I3)</f>
        <v>#NULL!</v>
      </c>
      <c r="C11" t="s">
        <v>224</v>
      </c>
    </row>
    <row r="12" spans="1:9" x14ac:dyDescent="0.25">
      <c r="A12" t="str">
        <f t="shared" ca="1" si="0"/>
        <v>=DATUM(G4;G3;H3)</v>
      </c>
      <c r="B12" s="28" t="e">
        <f>DATE(G4,G3,H3)</f>
        <v>#NUM!</v>
      </c>
      <c r="C12" t="s">
        <v>225</v>
      </c>
    </row>
    <row r="13" spans="1:9" x14ac:dyDescent="0.25">
      <c r="A13" t="str">
        <f ca="1">_xlfn.FORMULATEXT(B13)</f>
        <v>=F3:F5</v>
      </c>
      <c r="B13" t="e" cm="1" vm="1">
        <f t="array" aca="1" ref="B13" ca="1">F3:F5</f>
        <v>#VALUE!</v>
      </c>
      <c r="C13" t="s">
        <v>226</v>
      </c>
    </row>
    <row r="14" spans="1:9" x14ac:dyDescent="0.25">
      <c r="A14" t="str">
        <f ca="1">_xlfn.FORMULATEXT(B14)</f>
        <v>=FILTER(F10:F15;F10:F15="k")</v>
      </c>
      <c r="B14" t="e" cm="1" vm="2">
        <f t="array" ref="B14">_xlfn._xlws.FILTER(F10:F15,F10:F15="k")</f>
        <v>#VALUE!</v>
      </c>
      <c r="C14" t="s">
        <v>227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Summe Mittelwert</vt:lpstr>
      <vt:lpstr>MaxMin</vt:lpstr>
      <vt:lpstr>Zählen</vt:lpstr>
      <vt:lpstr>ZählenWenn</vt:lpstr>
      <vt:lpstr>Runden</vt:lpstr>
      <vt:lpstr>Datums-Funktionen</vt:lpstr>
      <vt:lpstr>Arbeitszeit</vt:lpstr>
      <vt:lpstr>Logische Funktionen</vt:lpstr>
      <vt:lpstr>Wenn-Funktion</vt:lpstr>
      <vt:lpstr>Fehler in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ben</dc:creator>
  <cp:lastModifiedBy>Michael Matthiesen</cp:lastModifiedBy>
  <dcterms:created xsi:type="dcterms:W3CDTF">2022-08-10T09:26:12Z</dcterms:created>
  <dcterms:modified xsi:type="dcterms:W3CDTF">2024-08-27T09:59:03Z</dcterms:modified>
</cp:coreProperties>
</file>