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5\Vorlesung\"/>
    </mc:Choice>
  </mc:AlternateContent>
  <xr:revisionPtr revIDLastSave="0" documentId="13_ncr:1_{92C3C0A9-1F3B-4461-80DD-FCABDEA3B9EB}" xr6:coauthVersionLast="47" xr6:coauthVersionMax="47" xr10:uidLastSave="{00000000-0000-0000-0000-000000000000}"/>
  <bookViews>
    <workbookView xWindow="-109" yWindow="-109" windowWidth="26301" windowHeight="15800" xr2:uid="{2033CEAC-9F44-4CA0-BAE9-F53EDEFC4973}"/>
  </bookViews>
  <sheets>
    <sheet name="Filter" sheetId="1" r:id="rId1"/>
    <sheet name="Produktsuche" sheetId="4" r:id="rId2"/>
    <sheet name="Teilergebnis" sheetId="2" r:id="rId3"/>
    <sheet name="Textbearbeitung_1" sheetId="3" r:id="rId4"/>
    <sheet name="Text_extrahieren" sheetId="6" r:id="rId5"/>
  </sheets>
  <definedNames>
    <definedName name="_xlnm._FilterDatabase" localSheetId="2" hidden="1">Teilergebnis!$A$1:$H$43</definedName>
    <definedName name="Produkte">Filter!$A$2:$A$16,Filter!$C$2:$D$16</definedName>
    <definedName name="Produktgruppe">Filter!$A$2:$A$16,Filter!$C$2:$D$16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B36" i="3" l="1"/>
  <c r="B28" i="3"/>
  <c r="B27" i="3"/>
  <c r="B26" i="3"/>
  <c r="A27" i="3"/>
  <c r="A24" i="3"/>
  <c r="A28" i="3"/>
  <c r="A26" i="3"/>
  <c r="B16" i="3"/>
  <c r="B14" i="3"/>
  <c r="F5" i="3"/>
  <c r="G5" i="3"/>
  <c r="H5" i="3"/>
  <c r="B8" i="3"/>
  <c r="A8" i="3"/>
  <c r="B2" i="3"/>
  <c r="F60" i="2"/>
  <c r="C60" i="2"/>
  <c r="B16" i="4" a="1"/>
  <c r="B16" i="4" s="1"/>
  <c r="B8" i="4" a="1"/>
  <c r="B8" i="4" s="1"/>
  <c r="H48" i="2"/>
  <c r="H41" i="2"/>
  <c r="H46" i="2"/>
  <c r="B57" i="1" a="1"/>
  <c r="B57" i="1" s="1"/>
  <c r="B53" i="1" a="1"/>
  <c r="B53" i="1" s="1"/>
  <c r="B50" i="1" a="1"/>
  <c r="B50" i="1" s="1"/>
  <c r="B41" i="1" a="1"/>
  <c r="B41" i="1" s="1"/>
  <c r="B31" i="1" a="1"/>
  <c r="B31" i="1" s="1"/>
  <c r="B24" i="1" a="1"/>
  <c r="B24" i="1" s="1"/>
  <c r="B22" i="1" a="1"/>
  <c r="B22" i="1" s="1"/>
  <c r="B21" i="1" a="1"/>
  <c r="B21" i="1" s="1"/>
  <c r="B20" i="1" a="1"/>
  <c r="B20" i="1" s="1"/>
  <c r="B37" i="3"/>
  <c r="B38" i="3"/>
  <c r="B39" i="3"/>
  <c r="B40" i="3"/>
  <c r="H4" i="2"/>
  <c r="H42" i="2"/>
  <c r="H35" i="2"/>
  <c r="H18" i="2"/>
  <c r="H6" i="2"/>
  <c r="H30" i="2"/>
  <c r="H36" i="2"/>
  <c r="H7" i="2"/>
  <c r="H25" i="2"/>
  <c r="H32" i="2"/>
  <c r="H13" i="2"/>
  <c r="H23" i="2"/>
  <c r="H12" i="2"/>
  <c r="H14" i="2"/>
  <c r="H33" i="2"/>
  <c r="H34" i="2"/>
  <c r="H5" i="2"/>
  <c r="H17" i="2"/>
  <c r="H29" i="2"/>
  <c r="H15" i="2"/>
  <c r="H9" i="2"/>
  <c r="H2" i="2"/>
  <c r="H22" i="2"/>
  <c r="H38" i="2"/>
  <c r="H19" i="2"/>
  <c r="H43" i="2"/>
  <c r="H21" i="2"/>
  <c r="H31" i="2"/>
  <c r="H3" i="2"/>
  <c r="H39" i="2"/>
  <c r="H28" i="2"/>
  <c r="H11" i="2"/>
  <c r="H16" i="2"/>
  <c r="H24" i="2"/>
  <c r="H40" i="2"/>
  <c r="H10" i="2"/>
  <c r="H27" i="2"/>
  <c r="H8" i="2"/>
  <c r="H20" i="2"/>
  <c r="H37" i="2"/>
  <c r="H26" i="2"/>
  <c r="H49" i="2" l="1"/>
  <c r="F62" i="2"/>
  <c r="C62" i="2"/>
  <c r="C58" i="2"/>
  <c r="F58" i="2"/>
  <c r="H45" i="2"/>
  <c r="H47" i="2" s="1"/>
  <c r="H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<sst xmlns="http://schemas.openxmlformats.org/spreadsheetml/2006/main" count="191" uniqueCount="118">
  <si>
    <t>Produktgruppe</t>
  </si>
  <si>
    <t>Produkt</t>
  </si>
  <si>
    <t>Stück</t>
  </si>
  <si>
    <t>Preis</t>
  </si>
  <si>
    <t>Bekleidung</t>
  </si>
  <si>
    <t>Schuhe</t>
  </si>
  <si>
    <t>T-Shirt</t>
  </si>
  <si>
    <t>Schal</t>
  </si>
  <si>
    <t>Jacke</t>
  </si>
  <si>
    <t>Socken</t>
  </si>
  <si>
    <t>Handschuhe</t>
  </si>
  <si>
    <t>Lebensmittel</t>
  </si>
  <si>
    <t>Äpfel</t>
  </si>
  <si>
    <t>Birnen</t>
  </si>
  <si>
    <t>Karotten</t>
  </si>
  <si>
    <t>Joghurt</t>
  </si>
  <si>
    <t>Fisch</t>
  </si>
  <si>
    <t>Haushaltsartikel</t>
  </si>
  <si>
    <t>Toilettenpapier</t>
  </si>
  <si>
    <t>Küchenreiniger</t>
  </si>
  <si>
    <t>Müllbeutel</t>
  </si>
  <si>
    <t>Schwämme</t>
  </si>
  <si>
    <t>Filter nach Text:</t>
  </si>
  <si>
    <t>Filter mit Vergleichsoperatoren:</t>
  </si>
  <si>
    <t>Preis &lt; 10</t>
  </si>
  <si>
    <t>Stück &gt; 2</t>
  </si>
  <si>
    <t>Filter mit mehreren Bedingungen:</t>
  </si>
  <si>
    <t>Stück = 3 und Preis &lt;= 10</t>
  </si>
  <si>
    <t>Produktgruppe = Bekleidung und Stück = 3</t>
  </si>
  <si>
    <t>Bestell_ID</t>
  </si>
  <si>
    <t>Datum</t>
  </si>
  <si>
    <t>Uhrzeit</t>
  </si>
  <si>
    <t>Lieferzeit</t>
  </si>
  <si>
    <t>Anzahl</t>
  </si>
  <si>
    <t>Gesamtbestellwert</t>
  </si>
  <si>
    <t>Margarita</t>
  </si>
  <si>
    <t>Salami</t>
  </si>
  <si>
    <t>Hawaii</t>
  </si>
  <si>
    <t>Funghi</t>
  </si>
  <si>
    <t>Diavolo</t>
  </si>
  <si>
    <t>Prosciutto</t>
  </si>
  <si>
    <t>Summe</t>
  </si>
  <si>
    <t>Mittelwert</t>
  </si>
  <si>
    <t>Teilergebnis</t>
  </si>
  <si>
    <t>Inkl. Manuell ausgeblendeter Zellen</t>
  </si>
  <si>
    <t>Exkl. Manuell ausgeblendeter Zellen</t>
  </si>
  <si>
    <t>GLÄTTEN (Funktion)</t>
  </si>
  <si>
    <t>Anzahl der Zeichen:</t>
  </si>
  <si>
    <t>RECHTS &amp; LINKS (Funktion)</t>
  </si>
  <si>
    <t>16.08.2023 Tagesaufgaben</t>
  </si>
  <si>
    <t>16.08.2023 Vorlesung</t>
  </si>
  <si>
    <t>16.8.23 Tutorium</t>
  </si>
  <si>
    <t>Datum:</t>
  </si>
  <si>
    <t>Art des Materials:</t>
  </si>
  <si>
    <t>und das, worauf hin dieser durchsucht wird.</t>
  </si>
  <si>
    <t>=FILTER(A1:C12;A1:A12="Hallo")</t>
  </si>
  <si>
    <t>Beispiel:</t>
  </si>
  <si>
    <r>
      <rPr>
        <b/>
        <sz val="11"/>
        <color theme="1"/>
        <rFont val="Calibri"/>
        <family val="2"/>
        <scheme val="minor"/>
      </rPr>
      <t>Einschließen</t>
    </r>
    <r>
      <rPr>
        <sz val="11"/>
        <color theme="1"/>
        <rFont val="Calibri"/>
        <family val="2"/>
        <scheme val="minor"/>
      </rPr>
      <t xml:space="preserve"> umfasst den Bereich, der durchsucht wird</t>
    </r>
  </si>
  <si>
    <t>Dokumentation: https://support.microsoft.com/de-de/office/filter-funktion-f4f7cb66-82eb-4767-8f7c-4877ad80c759</t>
  </si>
  <si>
    <t>Bei mehreren Kriterien kommt * zum Einsatz!</t>
  </si>
  <si>
    <t>=FILTER(A1:C12;(A1:A12="Hallo")*(B1:B12="Welt"))</t>
  </si>
  <si>
    <r>
      <rPr>
        <b/>
        <sz val="11"/>
        <color theme="1"/>
        <rFont val="Calibri"/>
        <family val="2"/>
        <scheme val="minor"/>
      </rPr>
      <t>Matrix</t>
    </r>
    <r>
      <rPr>
        <sz val="11"/>
        <color theme="1"/>
        <rFont val="Calibri"/>
        <family val="2"/>
        <scheme val="minor"/>
      </rPr>
      <t xml:space="preserve"> ist der Bereich, der gefiltert wird (Achtung: Matrix muss leider zusammenhängend sein!)</t>
    </r>
  </si>
  <si>
    <t>Summe Gesamtbestellwert</t>
  </si>
  <si>
    <t>Dokumentation: https://support.microsoft.com/de-de/office/teilergebnis-funktion-7b027003-f060-4ade-9040-e478765b9939</t>
  </si>
  <si>
    <t>Shortcut Filter setzen: Str+Shift+L</t>
  </si>
  <si>
    <t>Teilergebnis führt eine mathematische Operation über einen Bereich aus</t>
  </si>
  <si>
    <t>und gibt das Ergebnis als Wert zurück.</t>
  </si>
  <si>
    <t>Mögliche Operationen: Summe, Mittelwert, Anzahl, Min, Max, Produkt usw.</t>
  </si>
  <si>
    <t>Diese Operationen werden dem ersten Parameter als Zahlen übergeben.</t>
  </si>
  <si>
    <t>Die Zahlen 1-9 sind Funktionen, die auch ausgeblendete Zellen einschließen.</t>
  </si>
  <si>
    <t>Die Zahlen 101-109 sind dieselben Funktionen, aber schließen ausgeblendete Zellen aus.</t>
  </si>
  <si>
    <t>Bsp.:</t>
  </si>
  <si>
    <t>=TEILERGEBNIS(9;G2:G43)</t>
  </si>
  <si>
    <t>Es wird die Summe von G2:G43 gebildet, ausgeblendete Zellen inklusive</t>
  </si>
  <si>
    <t xml:space="preserve">    Die    Funktion GLÄTTEN  dient        dem Beseitigen     überschüssiger  Leerzeichen    </t>
  </si>
  <si>
    <t>Kann auch Längen von Zahlen messen, diese werden aber im Hintergrund in Text umgewandelt!</t>
  </si>
  <si>
    <t>Bei Datumsangaben gibt es sogar einen Fehler!</t>
  </si>
  <si>
    <t>Ergebnis des Glättens in B2:</t>
  </si>
  <si>
    <t>SUCHEN</t>
  </si>
  <si>
    <t>LÄNGE (Funktion) – misst die Länge eines Textes (Anzahl Zeichen)</t>
  </si>
  <si>
    <t>Gibt die Position des ersten Buchstabens eines Textes zurück</t>
  </si>
  <si>
    <t>Zusammen mit Länge des gesuchten Wortes kann man auch die Endposition ermitteln</t>
  </si>
  <si>
    <t>Erstes Zeichen ist optional und gibt die Startposition der Suche an</t>
  </si>
  <si>
    <t>Die Funktionen schneiden einen Teil des Textes anhand von Positionen</t>
  </si>
  <si>
    <t>von links oder von rechts startend aus.</t>
  </si>
  <si>
    <t>Datum-Format</t>
  </si>
  <si>
    <t>dd.mm.yyyy</t>
  </si>
  <si>
    <t>ID</t>
  </si>
  <si>
    <t>WECHSELN (Funktion)</t>
  </si>
  <si>
    <t>Tauscht bestimmte Inhalte durch eine Formel aus</t>
  </si>
  <si>
    <t>Alternativer Weg für Ersetzungen: Str+h (Suchen &amp; Ersetzen)</t>
  </si>
  <si>
    <t>+49123456789</t>
  </si>
  <si>
    <t>+49234567890</t>
  </si>
  <si>
    <t>+49345678901</t>
  </si>
  <si>
    <t>+49456789012</t>
  </si>
  <si>
    <t>+49567890123</t>
  </si>
  <si>
    <t>Fiktive Handynummer in internationalem Format</t>
  </si>
  <si>
    <t>Handynummern im Format mit einer 0 statt +49 am Anfang</t>
  </si>
  <si>
    <t>Kennnummer</t>
  </si>
  <si>
    <t>Buchstaben</t>
  </si>
  <si>
    <t>123-AB-6789</t>
  </si>
  <si>
    <t>987-CD-4321</t>
  </si>
  <si>
    <t>876-GH-3210</t>
  </si>
  <si>
    <t>321-IJ-7654</t>
  </si>
  <si>
    <t>Aufgabe: Extrahiere die mittleren zwei Buchstaben mithilfe der neu gelernten Funktionen!</t>
  </si>
  <si>
    <t>5552-EF-3456</t>
  </si>
  <si>
    <t>Achtung: Excel bietet nicht ausreichend Funktionalitäten in Sachen Mustererkennung in Texten.</t>
  </si>
  <si>
    <t>Das lässt sich mit VBA zwar ausgleichen, ist aber deutlich außerhalb des Rahmen des Kurses und der gewöhnlichen Nutzung.</t>
  </si>
  <si>
    <t>Hier ein paar Infos: https://www.ablebits.com/office-addins-blog/excel-regex-formulas/</t>
  </si>
  <si>
    <t>Jakce (falsch geschrieben!)</t>
  </si>
  <si>
    <t>Median</t>
  </si>
  <si>
    <t>nur als beispiel…..</t>
  </si>
  <si>
    <t>Standardabweichung</t>
  </si>
  <si>
    <t>Produkt eingeben, bitte! =&gt;</t>
  </si>
  <si>
    <t>AUTOMATISIERTES_FORMEL_BEISPIEL: '=LINKS(A21;SUCHEN(" ";A21)-1)</t>
  </si>
  <si>
    <t>FORMEL_BEISPIEL:=WECHSELN(A36;"+49";"0")</t>
  </si>
  <si>
    <t>&lt;&lt;=&gt;&gt;</t>
  </si>
  <si>
    <t>BEISPIEL_FORMEL:=TEIL(B2;SUCHEN("-";B2)+1;2)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</si>
</sst>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h:mm;@"/>
    <numFmt numFmtId="165" formatCode="#,##0.00\ &quot;€&quot;"/>
    <numFmt numFmtId="166" formatCode="dd/mm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Segoe UI"/>
      <family val="2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/>
    <xf numFmtId="14" fontId="2" fillId="3" borderId="0" xfId="0" applyNumberFormat="1" applyFont="1" applyFill="1"/>
    <xf numFmtId="14" fontId="0" fillId="0" borderId="0" xfId="0" applyNumberFormat="1"/>
    <xf numFmtId="164" fontId="0" fillId="0" borderId="0" xfId="0" applyNumberFormat="1"/>
    <xf numFmtId="0" fontId="5" fillId="0" borderId="0" xfId="0" applyFont="1"/>
    <xf numFmtId="44" fontId="0" fillId="0" borderId="0" xfId="1" applyFont="1"/>
    <xf numFmtId="44" fontId="0" fillId="2" borderId="0" xfId="0" applyNumberFormat="1" applyFill="1"/>
    <xf numFmtId="0" fontId="0" fillId="2" borderId="0" xfId="0" applyFill="1"/>
    <xf numFmtId="0" fontId="6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 applyAlignment="1">
      <alignment wrapText="1"/>
    </xf>
    <xf numFmtId="165" fontId="0" fillId="2" borderId="0" xfId="0" applyNumberFormat="1" applyFill="1"/>
    <xf numFmtId="0" fontId="0" fillId="0" borderId="0" xfId="0" quotePrefix="1"/>
    <xf numFmtId="0" fontId="8" fillId="0" borderId="0" xfId="0" applyFont="1"/>
    <xf numFmtId="0" fontId="2" fillId="4" borderId="0" xfId="0" applyFont="1" applyFill="1"/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9" fillId="0" borderId="0" xfId="0" applyFont="1"/>
    <xf numFmtId="2" fontId="0" fillId="0" borderId="0" xfId="0" applyNumberFormat="1"/>
    <xf numFmtId="0" fontId="0" fillId="2" borderId="0" xfId="0" quotePrefix="1" applyFill="1"/>
    <xf numFmtId="0" fontId="10" fillId="2" borderId="0" xfId="0" quotePrefix="1" applyFont="1" applyFill="1" applyAlignment="1">
      <alignment horizontal="center" vertical="center"/>
    </xf>
    <xf numFmtId="0" fontId="7" fillId="2" borderId="0" xfId="0" applyFont="1" applyFill="1"/>
    <xf numFmtId="3" fontId="0" fillId="2" borderId="0" xfId="0" applyNumberFormat="1" applyFill="1"/>
    <xf numFmtId="14" fontId="0" fillId="2" borderId="0" xfId="0" applyNumberFormat="1" applyFill="1"/>
    <xf numFmtId="166" fontId="0" fillId="2" borderId="0" xfId="0" applyNumberFormat="1" applyFill="1"/>
    <xf numFmtId="1" fontId="0" fillId="2" borderId="0" xfId="0" applyNumberFormat="1" applyFill="1"/>
    <xf numFmtId="0" fontId="10" fillId="2" borderId="0" xfId="0" quotePrefix="1" applyFont="1" applyFill="1"/>
    <xf numFmtId="0" fontId="10" fillId="2" borderId="0" xfId="0" applyFont="1" applyFill="1"/>
    <xf numFmtId="2" fontId="10" fillId="2" borderId="0" xfId="0" applyNumberFormat="1" applyFont="1" applyFill="1"/>
    <xf numFmtId="0" fontId="0" fillId="0" borderId="0" xfId="0" applyAlignment="1">
      <alignment horizontal="center"/>
    </xf>
    <xf numFmtId="0" fontId="11" fillId="2" borderId="0" xfId="0" applyFont="1" applyFill="1"/>
    <xf numFmtId="0" fontId="11" fillId="2" borderId="0" xfId="0" quotePrefix="1" applyFont="1" applyFill="1"/>
    <xf numFmtId="0" fontId="11" fillId="0" borderId="0" xfId="0" applyFont="1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8FD9-F1CD-4F3F-953D-94E18F7A8A22}">
  <sheetPr codeName="Tabelle1"/>
  <dimension ref="A1:K57"/>
  <sheetViews>
    <sheetView tabSelected="1" workbookViewId="0">
      <selection activeCell="J26" sqref="J26"/>
    </sheetView>
  </sheetViews>
  <sheetFormatPr baseColWidth="10" defaultRowHeight="14.3"/>
  <cols>
    <col min="1" max="1" width="28" bestFit="1" customWidth="1"/>
    <col min="2" max="2" width="13.375" bestFit="1" customWidth="1"/>
    <col min="3" max="3" width="12.87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</row>
    <row r="2" spans="1:11">
      <c r="A2" t="s">
        <v>4</v>
      </c>
      <c r="B2" s="3" t="s">
        <v>5</v>
      </c>
      <c r="C2" s="3">
        <v>3</v>
      </c>
      <c r="D2" s="3">
        <v>60</v>
      </c>
      <c r="F2" t="s">
        <v>61</v>
      </c>
    </row>
    <row r="3" spans="1:11">
      <c r="A3" t="s">
        <v>4</v>
      </c>
      <c r="B3" s="3" t="s">
        <v>6</v>
      </c>
      <c r="C3" s="3">
        <v>3</v>
      </c>
      <c r="D3" s="3">
        <v>35</v>
      </c>
      <c r="F3" t="s">
        <v>57</v>
      </c>
    </row>
    <row r="4" spans="1:11">
      <c r="A4" t="s">
        <v>4</v>
      </c>
      <c r="B4" s="3" t="s">
        <v>7</v>
      </c>
      <c r="C4" s="3">
        <v>1</v>
      </c>
      <c r="D4" s="3">
        <v>45</v>
      </c>
      <c r="F4" t="s">
        <v>54</v>
      </c>
    </row>
    <row r="5" spans="1:11">
      <c r="A5" t="s">
        <v>4</v>
      </c>
      <c r="B5" s="3" t="s">
        <v>8</v>
      </c>
      <c r="C5" s="3">
        <v>2</v>
      </c>
      <c r="D5" s="3">
        <v>95</v>
      </c>
    </row>
    <row r="6" spans="1:11" ht="16.3">
      <c r="A6" t="s">
        <v>4</v>
      </c>
      <c r="B6" s="3" t="s">
        <v>9</v>
      </c>
      <c r="C6" s="3">
        <v>5</v>
      </c>
      <c r="D6" s="3">
        <v>15</v>
      </c>
      <c r="F6" s="38" t="s">
        <v>56</v>
      </c>
      <c r="G6" s="39" t="s">
        <v>55</v>
      </c>
      <c r="H6" s="38"/>
      <c r="I6" s="38"/>
      <c r="J6" s="40"/>
    </row>
    <row r="7" spans="1:11" ht="16.3">
      <c r="A7" t="s">
        <v>4</v>
      </c>
      <c r="B7" s="3" t="s">
        <v>10</v>
      </c>
      <c r="C7" s="3">
        <v>2</v>
      </c>
      <c r="D7" s="3">
        <v>35</v>
      </c>
      <c r="F7" s="40"/>
      <c r="G7" s="38" t="s">
        <v>59</v>
      </c>
      <c r="H7" s="38"/>
      <c r="I7" s="38"/>
      <c r="J7" s="38"/>
    </row>
    <row r="8" spans="1:11" ht="16.3">
      <c r="A8" t="s">
        <v>11</v>
      </c>
      <c r="B8" s="3" t="s">
        <v>12</v>
      </c>
      <c r="C8" s="3">
        <v>3</v>
      </c>
      <c r="D8" s="3">
        <v>2</v>
      </c>
      <c r="F8" s="40"/>
      <c r="G8" s="39" t="s">
        <v>60</v>
      </c>
      <c r="H8" s="38"/>
      <c r="I8" s="38"/>
      <c r="J8" s="38"/>
      <c r="K8" s="13"/>
    </row>
    <row r="9" spans="1:11">
      <c r="A9" t="s">
        <v>11</v>
      </c>
      <c r="B9" s="3" t="s">
        <v>13</v>
      </c>
      <c r="C9" s="3">
        <v>2</v>
      </c>
      <c r="D9" s="3">
        <v>2</v>
      </c>
    </row>
    <row r="10" spans="1:11">
      <c r="A10" t="s">
        <v>11</v>
      </c>
      <c r="B10" s="3" t="s">
        <v>14</v>
      </c>
      <c r="C10" s="3">
        <v>10</v>
      </c>
      <c r="D10" s="3">
        <v>3</v>
      </c>
      <c r="F10" t="s">
        <v>58</v>
      </c>
    </row>
    <row r="11" spans="1:11">
      <c r="A11" t="s">
        <v>11</v>
      </c>
      <c r="B11" s="3" t="s">
        <v>15</v>
      </c>
      <c r="C11" s="3">
        <v>2</v>
      </c>
      <c r="D11" s="3">
        <v>2</v>
      </c>
    </row>
    <row r="12" spans="1:11">
      <c r="A12" t="s">
        <v>11</v>
      </c>
      <c r="B12" s="3" t="s">
        <v>16</v>
      </c>
      <c r="C12" s="3">
        <v>1</v>
      </c>
      <c r="D12" s="3">
        <v>5</v>
      </c>
    </row>
    <row r="13" spans="1:11">
      <c r="A13" t="s">
        <v>17</v>
      </c>
      <c r="B13" s="3" t="s">
        <v>18</v>
      </c>
      <c r="C13" s="3">
        <v>2</v>
      </c>
      <c r="D13" s="3">
        <v>4</v>
      </c>
    </row>
    <row r="14" spans="1:11">
      <c r="A14" t="s">
        <v>17</v>
      </c>
      <c r="B14" s="3" t="s">
        <v>19</v>
      </c>
      <c r="C14" s="3">
        <v>1</v>
      </c>
      <c r="D14" s="3">
        <v>2</v>
      </c>
    </row>
    <row r="15" spans="1:11">
      <c r="A15" t="s">
        <v>17</v>
      </c>
      <c r="B15" s="3" t="s">
        <v>20</v>
      </c>
      <c r="C15" s="3">
        <v>3</v>
      </c>
      <c r="D15" s="3">
        <v>1</v>
      </c>
    </row>
    <row r="16" spans="1:11">
      <c r="A16" t="s">
        <v>17</v>
      </c>
      <c r="B16" s="3" t="s">
        <v>21</v>
      </c>
      <c r="C16" s="3">
        <v>2</v>
      </c>
      <c r="D16" s="3">
        <v>2</v>
      </c>
    </row>
    <row r="18" spans="1:5">
      <c r="A18" s="1" t="s">
        <v>22</v>
      </c>
      <c r="B18" s="3"/>
    </row>
    <row r="19" spans="1:5">
      <c r="B19" s="3"/>
    </row>
    <row r="20" spans="1:5">
      <c r="A20" s="4" t="s">
        <v>14</v>
      </c>
      <c r="B20" t="str" cm="1">
        <f t="array" ref="B20:E20">_xlfn._xlws.FILTER(A2:D16,B2:B16=A20)</f>
        <v>Lebensmittel</v>
      </c>
      <c r="C20" t="str">
        <v>Karotten</v>
      </c>
      <c r="D20">
        <v>10</v>
      </c>
      <c r="E20">
        <v>3</v>
      </c>
    </row>
    <row r="21" spans="1:5">
      <c r="A21" s="4" t="s">
        <v>8</v>
      </c>
      <c r="B21" t="str" cm="1">
        <f t="array" ref="B21:E21">_xlfn._xlws.FILTER(A2:D16,B2:B16=A21)</f>
        <v>Bekleidung</v>
      </c>
      <c r="C21" t="str">
        <v>Jacke</v>
      </c>
      <c r="D21">
        <v>2</v>
      </c>
      <c r="E21">
        <v>95</v>
      </c>
    </row>
    <row r="22" spans="1:5">
      <c r="A22" s="4" t="s">
        <v>109</v>
      </c>
      <c r="B22" t="str" cm="1">
        <f t="array" ref="B22">_xlfn._xlws.FILTER(A2:D16,B2:B16="Jakce","Fehler")</f>
        <v>Fehler</v>
      </c>
    </row>
    <row r="24" spans="1:5">
      <c r="A24" s="4" t="s">
        <v>17</v>
      </c>
      <c r="B24" t="str" cm="1">
        <f t="array" ref="B24:E27">_xlfn._xlws.FILTER(A2:D16,A2:A16=A24)</f>
        <v>Haushaltsartikel</v>
      </c>
      <c r="C24" t="str">
        <v>Toilettenpapier</v>
      </c>
      <c r="D24">
        <v>2</v>
      </c>
      <c r="E24">
        <v>4</v>
      </c>
    </row>
    <row r="25" spans="1:5">
      <c r="B25" t="str">
        <v>Haushaltsartikel</v>
      </c>
      <c r="C25" t="str">
        <v>Küchenreiniger</v>
      </c>
      <c r="D25">
        <v>1</v>
      </c>
      <c r="E25">
        <v>2</v>
      </c>
    </row>
    <row r="26" spans="1:5">
      <c r="B26" t="str">
        <v>Haushaltsartikel</v>
      </c>
      <c r="C26" t="str">
        <v>Müllbeutel</v>
      </c>
      <c r="D26">
        <v>3</v>
      </c>
      <c r="E26">
        <v>1</v>
      </c>
    </row>
    <row r="27" spans="1:5">
      <c r="B27" t="str">
        <v>Haushaltsartikel</v>
      </c>
      <c r="C27" t="str">
        <v>Schwämme</v>
      </c>
      <c r="D27">
        <v>2</v>
      </c>
      <c r="E27">
        <v>2</v>
      </c>
    </row>
    <row r="29" spans="1:5">
      <c r="A29" s="1" t="s">
        <v>23</v>
      </c>
    </row>
    <row r="31" spans="1:5">
      <c r="A31" s="4" t="s">
        <v>24</v>
      </c>
      <c r="B31" t="str" cm="1">
        <f t="array" ref="B31:E39">_xlfn._xlws.FILTER(A2:D16,D2:D16&lt;10)</f>
        <v>Lebensmittel</v>
      </c>
      <c r="C31" t="str">
        <v>Äpfel</v>
      </c>
      <c r="D31">
        <v>3</v>
      </c>
      <c r="E31">
        <v>2</v>
      </c>
    </row>
    <row r="32" spans="1:5">
      <c r="B32" t="str">
        <v>Lebensmittel</v>
      </c>
      <c r="C32" t="str">
        <v>Birnen</v>
      </c>
      <c r="D32">
        <v>2</v>
      </c>
      <c r="E32">
        <v>2</v>
      </c>
    </row>
    <row r="33" spans="1:5">
      <c r="B33" t="str">
        <v>Lebensmittel</v>
      </c>
      <c r="C33" t="str">
        <v>Karotten</v>
      </c>
      <c r="D33">
        <v>10</v>
      </c>
      <c r="E33">
        <v>3</v>
      </c>
    </row>
    <row r="34" spans="1:5">
      <c r="B34" t="str">
        <v>Lebensmittel</v>
      </c>
      <c r="C34" t="str">
        <v>Joghurt</v>
      </c>
      <c r="D34">
        <v>2</v>
      </c>
      <c r="E34">
        <v>2</v>
      </c>
    </row>
    <row r="35" spans="1:5">
      <c r="B35" t="str">
        <v>Lebensmittel</v>
      </c>
      <c r="C35" t="str">
        <v>Fisch</v>
      </c>
      <c r="D35">
        <v>1</v>
      </c>
      <c r="E35">
        <v>5</v>
      </c>
    </row>
    <row r="36" spans="1:5">
      <c r="B36" t="str">
        <v>Haushaltsartikel</v>
      </c>
      <c r="C36" t="str">
        <v>Toilettenpapier</v>
      </c>
      <c r="D36">
        <v>2</v>
      </c>
      <c r="E36">
        <v>4</v>
      </c>
    </row>
    <row r="37" spans="1:5">
      <c r="B37" t="str">
        <v>Haushaltsartikel</v>
      </c>
      <c r="C37" t="str">
        <v>Küchenreiniger</v>
      </c>
      <c r="D37">
        <v>1</v>
      </c>
      <c r="E37">
        <v>2</v>
      </c>
    </row>
    <row r="38" spans="1:5">
      <c r="B38" t="str">
        <v>Haushaltsartikel</v>
      </c>
      <c r="C38" t="str">
        <v>Müllbeutel</v>
      </c>
      <c r="D38">
        <v>3</v>
      </c>
      <c r="E38">
        <v>1</v>
      </c>
    </row>
    <row r="39" spans="1:5">
      <c r="B39" t="str">
        <v>Haushaltsartikel</v>
      </c>
      <c r="C39" t="str">
        <v>Schwämme</v>
      </c>
      <c r="D39">
        <v>2</v>
      </c>
      <c r="E39">
        <v>2</v>
      </c>
    </row>
    <row r="41" spans="1:5">
      <c r="A41" s="4" t="s">
        <v>25</v>
      </c>
      <c r="B41" t="str" cm="1">
        <f t="array" ref="B41:E46">_xlfn._xlws.FILTER(A2:D16,C2:C16&gt;2)</f>
        <v>Bekleidung</v>
      </c>
      <c r="C41" t="str">
        <v>Schuhe</v>
      </c>
      <c r="D41">
        <v>3</v>
      </c>
      <c r="E41">
        <v>60</v>
      </c>
    </row>
    <row r="42" spans="1:5">
      <c r="B42" t="str">
        <v>Bekleidung</v>
      </c>
      <c r="C42" t="str">
        <v>T-Shirt</v>
      </c>
      <c r="D42">
        <v>3</v>
      </c>
      <c r="E42">
        <v>35</v>
      </c>
    </row>
    <row r="43" spans="1:5">
      <c r="B43" t="str">
        <v>Bekleidung</v>
      </c>
      <c r="C43" t="str">
        <v>Socken</v>
      </c>
      <c r="D43">
        <v>5</v>
      </c>
      <c r="E43">
        <v>15</v>
      </c>
    </row>
    <row r="44" spans="1:5">
      <c r="B44" t="str">
        <v>Lebensmittel</v>
      </c>
      <c r="C44" t="str">
        <v>Äpfel</v>
      </c>
      <c r="D44">
        <v>3</v>
      </c>
      <c r="E44">
        <v>2</v>
      </c>
    </row>
    <row r="45" spans="1:5">
      <c r="B45" t="str">
        <v>Lebensmittel</v>
      </c>
      <c r="C45" t="str">
        <v>Karotten</v>
      </c>
      <c r="D45">
        <v>10</v>
      </c>
      <c r="E45">
        <v>3</v>
      </c>
    </row>
    <row r="46" spans="1:5">
      <c r="B46" t="str">
        <v>Haushaltsartikel</v>
      </c>
      <c r="C46" t="str">
        <v>Müllbeutel</v>
      </c>
      <c r="D46">
        <v>3</v>
      </c>
      <c r="E46">
        <v>1</v>
      </c>
    </row>
    <row r="48" spans="1:5">
      <c r="A48" s="1" t="s">
        <v>26</v>
      </c>
    </row>
    <row r="50" spans="1:5">
      <c r="A50" s="4" t="s">
        <v>27</v>
      </c>
      <c r="B50" t="str" cm="1">
        <f t="array" ref="B50:E51">_xlfn._xlws.FILTER(A2:D16,(C2:C16=3)*(D2:D16&lt;=10))</f>
        <v>Lebensmittel</v>
      </c>
      <c r="C50" t="str">
        <v>Äpfel</v>
      </c>
      <c r="D50">
        <v>3</v>
      </c>
      <c r="E50">
        <v>2</v>
      </c>
    </row>
    <row r="51" spans="1:5">
      <c r="B51" t="str">
        <v>Haushaltsartikel</v>
      </c>
      <c r="C51" t="str">
        <v>Müllbeutel</v>
      </c>
      <c r="D51">
        <v>3</v>
      </c>
      <c r="E51">
        <v>1</v>
      </c>
    </row>
    <row r="53" spans="1:5" ht="28.55">
      <c r="A53" s="5" t="s">
        <v>28</v>
      </c>
      <c r="B53" t="str" cm="1">
        <f t="array" ref="B53:E54">_xlfn._xlws.FILTER(A2:D16,(A2:A16="Bekleidung")*(C2:C16=3))</f>
        <v>Bekleidung</v>
      </c>
      <c r="C53" t="str">
        <v>Schuhe</v>
      </c>
      <c r="D53">
        <v>3</v>
      </c>
      <c r="E53">
        <v>60</v>
      </c>
    </row>
    <row r="54" spans="1:5">
      <c r="B54" t="str">
        <v>Bekleidung</v>
      </c>
      <c r="C54" t="str">
        <v>T-Shirt</v>
      </c>
      <c r="D54">
        <v>3</v>
      </c>
      <c r="E54">
        <v>35</v>
      </c>
    </row>
    <row r="57" spans="1:5">
      <c r="B57" t="str" cm="1">
        <f t="array" ref="B57:E57">_xlfn._xlws.FILTER(A2:D16,(A2:A16="Bekleidung")*(C2:C16=3)*(D2:D16&gt;50))</f>
        <v>Bekleidung</v>
      </c>
      <c r="C57" t="str">
        <v>Schuhe</v>
      </c>
      <c r="D57">
        <v>3</v>
      </c>
      <c r="E57">
        <v>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A6B4-32E0-45CB-9702-7BB3E309D43C}">
  <sheetPr codeName="Tabelle2"/>
  <dimension ref="B5:E18"/>
  <sheetViews>
    <sheetView workbookViewId="0">
      <selection activeCell="B8" sqref="B8"/>
    </sheetView>
  </sheetViews>
  <sheetFormatPr baseColWidth="10" defaultRowHeight="14.3"/>
  <cols>
    <col min="1" max="1" width="19.875" customWidth="1"/>
    <col min="2" max="2" width="25.375" customWidth="1"/>
    <col min="3" max="3" width="17.5" customWidth="1"/>
    <col min="4" max="4" width="16.25" customWidth="1"/>
  </cols>
  <sheetData>
    <row r="5" spans="2:5">
      <c r="B5" s="21" t="s">
        <v>113</v>
      </c>
      <c r="C5" s="4"/>
    </row>
    <row r="6" spans="2:5">
      <c r="C6" s="25"/>
    </row>
    <row r="7" spans="2:5">
      <c r="B7" s="22" t="s">
        <v>0</v>
      </c>
      <c r="C7" s="23" t="s">
        <v>1</v>
      </c>
      <c r="D7" s="23" t="s">
        <v>2</v>
      </c>
      <c r="E7" s="23" t="s">
        <v>3</v>
      </c>
    </row>
    <row r="8" spans="2:5">
      <c r="B8" s="24" t="str" cm="1">
        <f t="array" ref="B8">_xlfn._xlws.FILTER(Filter!A2:D16,Filter!B2:B16=Produktsuche!C5,"Bitte gebe ein Produkt in die Gelbe Zelle ein.")</f>
        <v>Bitte gebe ein Produkt in die Gelbe Zelle ein.</v>
      </c>
      <c r="C8" s="24"/>
      <c r="D8" s="24"/>
      <c r="E8" s="24"/>
    </row>
    <row r="13" spans="2:5">
      <c r="B13" s="21" t="s">
        <v>113</v>
      </c>
      <c r="C13" s="4" t="s">
        <v>21</v>
      </c>
    </row>
    <row r="14" spans="2:5">
      <c r="C14" s="25"/>
    </row>
    <row r="15" spans="2:5">
      <c r="B15" s="22" t="s">
        <v>0</v>
      </c>
      <c r="C15" s="23" t="s">
        <v>1</v>
      </c>
      <c r="D15" s="23" t="s">
        <v>2</v>
      </c>
      <c r="E15" s="23" t="s">
        <v>3</v>
      </c>
    </row>
    <row r="16" spans="2:5">
      <c r="B16" s="24" t="str" cm="1">
        <f t="array" ref="B16:E16">_xlfn._xlws.FILTER(Filter!A2:D16,Filter!B10:B24=Produktsuche!C13,_xlfn._xlws.FILTER(Filter!A2:A16,Produktsuche!C13,"Bitte gebe ein Produkt in die Gelbe Zelle ein."))</f>
        <v>Lebensmittel</v>
      </c>
      <c r="C16" s="24" t="str">
        <v>Äpfel</v>
      </c>
      <c r="D16" s="24">
        <v>3</v>
      </c>
      <c r="E16" s="24">
        <v>2</v>
      </c>
    </row>
    <row r="17" spans="3:5">
      <c r="C17" s="24"/>
      <c r="D17" s="24"/>
      <c r="E17" s="24"/>
    </row>
    <row r="18" spans="3:5">
      <c r="C18" s="24"/>
      <c r="D18" s="24"/>
      <c r="E18" s="2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DA08-9FC2-422F-AA60-C5BE3A662A52}">
  <sheetPr codeName="Tabelle3"/>
  <dimension ref="A1:K64"/>
  <sheetViews>
    <sheetView zoomScale="90" zoomScaleNormal="90" workbookViewId="0">
      <pane ySplit="1" topLeftCell="A34" activePane="bottomLeft" state="frozen"/>
      <selection pane="bottomLeft" activeCell="C58" sqref="C58"/>
    </sheetView>
  </sheetViews>
  <sheetFormatPr baseColWidth="10" defaultRowHeight="14.3"/>
  <cols>
    <col min="7" max="7" width="23.5" customWidth="1"/>
    <col min="8" max="8" width="17.875" bestFit="1" customWidth="1"/>
    <col min="11" max="11" width="12" bestFit="1" customWidth="1"/>
  </cols>
  <sheetData>
    <row r="1" spans="1:11">
      <c r="A1" s="6" t="s">
        <v>29</v>
      </c>
      <c r="B1" s="7" t="s">
        <v>30</v>
      </c>
      <c r="C1" s="6" t="s">
        <v>31</v>
      </c>
      <c r="D1" s="6" t="s">
        <v>32</v>
      </c>
      <c r="E1" s="6" t="s">
        <v>1</v>
      </c>
      <c r="F1" s="6" t="s">
        <v>33</v>
      </c>
      <c r="G1" s="6" t="s">
        <v>3</v>
      </c>
      <c r="H1" s="6" t="s">
        <v>34</v>
      </c>
    </row>
    <row r="2" spans="1:11">
      <c r="A2">
        <v>51544</v>
      </c>
      <c r="B2" s="8">
        <v>45085</v>
      </c>
      <c r="C2" s="9">
        <v>0.54583333333333328</v>
      </c>
      <c r="D2" s="9">
        <v>0.57847222222222217</v>
      </c>
      <c r="E2" s="10" t="s">
        <v>39</v>
      </c>
      <c r="F2">
        <v>2</v>
      </c>
      <c r="G2" s="11">
        <v>10</v>
      </c>
      <c r="H2" s="11">
        <f t="shared" ref="H2:H43" si="0">F2*G2</f>
        <v>20</v>
      </c>
    </row>
    <row r="3" spans="1:11">
      <c r="A3">
        <v>56455</v>
      </c>
      <c r="B3" s="8">
        <v>45093</v>
      </c>
      <c r="C3" s="9">
        <v>0.80694444444444446</v>
      </c>
      <c r="D3" s="9">
        <v>0.81805555555555554</v>
      </c>
      <c r="E3" s="10" t="s">
        <v>39</v>
      </c>
      <c r="F3">
        <v>2</v>
      </c>
      <c r="G3" s="11">
        <v>10</v>
      </c>
      <c r="H3" s="11">
        <f t="shared" si="0"/>
        <v>20</v>
      </c>
      <c r="J3" t="s">
        <v>64</v>
      </c>
    </row>
    <row r="4" spans="1:11">
      <c r="A4">
        <v>34751</v>
      </c>
      <c r="B4" s="8">
        <v>45062</v>
      </c>
      <c r="C4" s="9">
        <v>0.83124999999999993</v>
      </c>
      <c r="D4" s="9">
        <v>0.8520833333333333</v>
      </c>
      <c r="E4" s="10" t="s">
        <v>39</v>
      </c>
      <c r="F4">
        <v>2</v>
      </c>
      <c r="G4" s="11">
        <v>10</v>
      </c>
      <c r="H4" s="11">
        <f t="shared" si="0"/>
        <v>20</v>
      </c>
    </row>
    <row r="5" spans="1:11">
      <c r="A5">
        <v>80335</v>
      </c>
      <c r="B5" s="8">
        <v>45025</v>
      </c>
      <c r="C5" s="9">
        <v>0.86597222222222225</v>
      </c>
      <c r="D5" s="9">
        <v>0.89097222222222228</v>
      </c>
      <c r="E5" s="10" t="s">
        <v>39</v>
      </c>
      <c r="F5">
        <v>4</v>
      </c>
      <c r="G5" s="11">
        <v>10</v>
      </c>
      <c r="H5" s="11">
        <f t="shared" si="0"/>
        <v>40</v>
      </c>
      <c r="J5" t="s">
        <v>65</v>
      </c>
    </row>
    <row r="6" spans="1:11">
      <c r="A6">
        <v>73032</v>
      </c>
      <c r="B6" s="8">
        <v>45070</v>
      </c>
      <c r="C6" s="9">
        <v>0.87222222222222223</v>
      </c>
      <c r="D6" s="9">
        <v>0.88680555555555551</v>
      </c>
      <c r="E6" s="10" t="s">
        <v>39</v>
      </c>
      <c r="F6">
        <v>3</v>
      </c>
      <c r="G6" s="11">
        <v>10</v>
      </c>
      <c r="H6" s="11">
        <f t="shared" si="0"/>
        <v>30</v>
      </c>
      <c r="J6" t="s">
        <v>66</v>
      </c>
    </row>
    <row r="7" spans="1:11">
      <c r="A7">
        <v>59165</v>
      </c>
      <c r="B7" s="8">
        <v>45065</v>
      </c>
      <c r="C7" s="9">
        <v>0.87777777777777777</v>
      </c>
      <c r="D7" s="9">
        <v>0.91041666666666665</v>
      </c>
      <c r="E7" s="10" t="s">
        <v>39</v>
      </c>
      <c r="F7">
        <v>1</v>
      </c>
      <c r="G7" s="11">
        <v>10</v>
      </c>
      <c r="H7" s="11">
        <f t="shared" si="0"/>
        <v>10</v>
      </c>
      <c r="J7" t="s">
        <v>67</v>
      </c>
    </row>
    <row r="8" spans="1:11">
      <c r="A8">
        <v>35445</v>
      </c>
      <c r="B8" s="8">
        <v>45031</v>
      </c>
      <c r="C8" s="9">
        <v>0.49027777777777781</v>
      </c>
      <c r="D8" s="9">
        <v>0.51666666666666672</v>
      </c>
      <c r="E8" s="10" t="s">
        <v>38</v>
      </c>
      <c r="F8">
        <v>4</v>
      </c>
      <c r="G8" s="11">
        <v>8</v>
      </c>
      <c r="H8" s="11">
        <f t="shared" si="0"/>
        <v>32</v>
      </c>
      <c r="J8" t="s">
        <v>68</v>
      </c>
    </row>
    <row r="9" spans="1:11">
      <c r="A9">
        <v>51544</v>
      </c>
      <c r="B9" s="8">
        <v>45085</v>
      </c>
      <c r="C9" s="9">
        <v>0.54583333333333328</v>
      </c>
      <c r="D9" s="9">
        <v>0.57847222222222217</v>
      </c>
      <c r="E9" s="10" t="s">
        <v>38</v>
      </c>
      <c r="F9">
        <v>4</v>
      </c>
      <c r="G9" s="11">
        <v>8</v>
      </c>
      <c r="H9" s="11">
        <f t="shared" si="0"/>
        <v>32</v>
      </c>
      <c r="J9" t="s">
        <v>69</v>
      </c>
    </row>
    <row r="10" spans="1:11">
      <c r="A10">
        <v>55631</v>
      </c>
      <c r="B10" s="8">
        <v>45033</v>
      </c>
      <c r="C10" s="9">
        <v>0.80694444444444446</v>
      </c>
      <c r="D10" s="9">
        <v>0.81805555555555554</v>
      </c>
      <c r="E10" s="10" t="s">
        <v>38</v>
      </c>
      <c r="F10">
        <v>4</v>
      </c>
      <c r="G10" s="11">
        <v>8</v>
      </c>
      <c r="H10" s="11">
        <f t="shared" si="0"/>
        <v>32</v>
      </c>
      <c r="J10" t="s">
        <v>70</v>
      </c>
    </row>
    <row r="11" spans="1:11">
      <c r="A11">
        <v>56455</v>
      </c>
      <c r="B11" s="8">
        <v>45093</v>
      </c>
      <c r="C11" s="9">
        <v>0.80694444444444446</v>
      </c>
      <c r="D11" s="9">
        <v>0.81805555555555554</v>
      </c>
      <c r="E11" s="10" t="s">
        <v>38</v>
      </c>
      <c r="F11">
        <v>2</v>
      </c>
      <c r="G11" s="11">
        <v>8</v>
      </c>
      <c r="H11" s="11">
        <f t="shared" si="0"/>
        <v>16</v>
      </c>
    </row>
    <row r="12" spans="1:11">
      <c r="A12">
        <v>5222</v>
      </c>
      <c r="B12" s="8">
        <v>45067</v>
      </c>
      <c r="C12" s="9">
        <v>0.80694444444444446</v>
      </c>
      <c r="D12" s="9">
        <v>0.81805555555555554</v>
      </c>
      <c r="E12" s="10" t="s">
        <v>38</v>
      </c>
      <c r="F12">
        <v>2</v>
      </c>
      <c r="G12" s="11">
        <v>8</v>
      </c>
      <c r="H12" s="11">
        <f t="shared" si="0"/>
        <v>16</v>
      </c>
      <c r="J12" t="s">
        <v>71</v>
      </c>
      <c r="K12" s="19" t="s">
        <v>72</v>
      </c>
    </row>
    <row r="13" spans="1:11">
      <c r="A13">
        <v>5222</v>
      </c>
      <c r="B13" s="8">
        <v>45067</v>
      </c>
      <c r="C13" s="9">
        <v>0.80694444444444446</v>
      </c>
      <c r="D13" s="9">
        <v>0.81805555555555554</v>
      </c>
      <c r="E13" s="10" t="s">
        <v>38</v>
      </c>
      <c r="F13">
        <v>4</v>
      </c>
      <c r="G13" s="11">
        <v>8</v>
      </c>
      <c r="H13" s="11">
        <f t="shared" si="0"/>
        <v>32</v>
      </c>
      <c r="J13" t="s">
        <v>73</v>
      </c>
    </row>
    <row r="14" spans="1:11">
      <c r="A14">
        <v>34751</v>
      </c>
      <c r="B14" s="8">
        <v>45062</v>
      </c>
      <c r="C14" s="9">
        <v>0.83124999999999993</v>
      </c>
      <c r="D14" s="9">
        <v>0.8520833333333333</v>
      </c>
      <c r="E14" s="10" t="s">
        <v>38</v>
      </c>
      <c r="F14">
        <v>1</v>
      </c>
      <c r="G14" s="11">
        <v>8</v>
      </c>
      <c r="H14" s="11">
        <f t="shared" si="0"/>
        <v>8</v>
      </c>
    </row>
    <row r="15" spans="1:11">
      <c r="A15">
        <v>6213</v>
      </c>
      <c r="B15" s="8">
        <v>45030</v>
      </c>
      <c r="C15" s="9">
        <v>0.8569444444444444</v>
      </c>
      <c r="D15" s="9">
        <v>0.88055555555555554</v>
      </c>
      <c r="E15" s="10" t="s">
        <v>38</v>
      </c>
      <c r="F15">
        <v>3</v>
      </c>
      <c r="G15" s="11">
        <v>8</v>
      </c>
      <c r="H15" s="11">
        <f t="shared" si="0"/>
        <v>24</v>
      </c>
      <c r="J15" t="s">
        <v>63</v>
      </c>
    </row>
    <row r="16" spans="1:11">
      <c r="A16">
        <v>90184</v>
      </c>
      <c r="B16" s="8">
        <v>45097</v>
      </c>
      <c r="C16" s="9">
        <v>0.86597222222222225</v>
      </c>
      <c r="D16" s="9">
        <v>0.89097222222222228</v>
      </c>
      <c r="E16" s="10" t="s">
        <v>38</v>
      </c>
      <c r="F16">
        <v>4</v>
      </c>
      <c r="G16" s="11">
        <v>8</v>
      </c>
      <c r="H16" s="11">
        <f t="shared" si="0"/>
        <v>32</v>
      </c>
    </row>
    <row r="17" spans="1:8">
      <c r="A17">
        <v>80335</v>
      </c>
      <c r="B17" s="8">
        <v>45025</v>
      </c>
      <c r="C17" s="9">
        <v>0.86597222222222225</v>
      </c>
      <c r="D17" s="9">
        <v>0.89097222222222228</v>
      </c>
      <c r="E17" s="10" t="s">
        <v>38</v>
      </c>
      <c r="F17">
        <v>1</v>
      </c>
      <c r="G17" s="11">
        <v>8</v>
      </c>
      <c r="H17" s="11">
        <f t="shared" si="0"/>
        <v>8</v>
      </c>
    </row>
    <row r="18" spans="1:8">
      <c r="A18">
        <v>73032</v>
      </c>
      <c r="B18" s="8">
        <v>45070</v>
      </c>
      <c r="C18" s="9">
        <v>0.87222222222222223</v>
      </c>
      <c r="D18" s="9">
        <v>0.88680555555555551</v>
      </c>
      <c r="E18" s="10" t="s">
        <v>38</v>
      </c>
      <c r="F18">
        <v>2</v>
      </c>
      <c r="G18" s="11">
        <v>8</v>
      </c>
      <c r="H18" s="11">
        <f t="shared" si="0"/>
        <v>16</v>
      </c>
    </row>
    <row r="19" spans="1:8">
      <c r="A19">
        <v>66802</v>
      </c>
      <c r="B19" s="8">
        <v>45042</v>
      </c>
      <c r="C19" s="9">
        <v>0.87777777777777777</v>
      </c>
      <c r="D19" s="9">
        <v>0.91041666666666665</v>
      </c>
      <c r="E19" s="10" t="s">
        <v>38</v>
      </c>
      <c r="F19">
        <v>2</v>
      </c>
      <c r="G19" s="11">
        <v>8</v>
      </c>
      <c r="H19" s="11">
        <f t="shared" si="0"/>
        <v>16</v>
      </c>
    </row>
    <row r="20" spans="1:8">
      <c r="A20">
        <v>35445</v>
      </c>
      <c r="B20" s="8">
        <v>45031</v>
      </c>
      <c r="C20" s="9">
        <v>0.49027777777777781</v>
      </c>
      <c r="D20" s="9">
        <v>0.51666666666666672</v>
      </c>
      <c r="E20" s="10" t="s">
        <v>37</v>
      </c>
      <c r="F20">
        <v>2</v>
      </c>
      <c r="G20" s="11">
        <v>9</v>
      </c>
      <c r="H20" s="11">
        <f t="shared" si="0"/>
        <v>18</v>
      </c>
    </row>
    <row r="21" spans="1:8">
      <c r="A21">
        <v>8196</v>
      </c>
      <c r="B21" s="8">
        <v>45020</v>
      </c>
      <c r="C21" s="9">
        <v>0.51666666666666672</v>
      </c>
      <c r="D21" s="9">
        <v>0.52777777777777779</v>
      </c>
      <c r="E21" s="10" t="s">
        <v>37</v>
      </c>
      <c r="F21">
        <v>4</v>
      </c>
      <c r="G21" s="11">
        <v>9</v>
      </c>
      <c r="H21" s="11">
        <f t="shared" si="0"/>
        <v>36</v>
      </c>
    </row>
    <row r="22" spans="1:8">
      <c r="A22">
        <v>51544</v>
      </c>
      <c r="B22" s="8">
        <v>45085</v>
      </c>
      <c r="C22" s="9">
        <v>0.54583333333333328</v>
      </c>
      <c r="D22" s="9">
        <v>0.57847222222222217</v>
      </c>
      <c r="E22" s="10" t="s">
        <v>37</v>
      </c>
      <c r="F22">
        <v>2</v>
      </c>
      <c r="G22" s="11">
        <v>9</v>
      </c>
      <c r="H22" s="11">
        <f t="shared" si="0"/>
        <v>18</v>
      </c>
    </row>
    <row r="23" spans="1:8">
      <c r="A23">
        <v>5222</v>
      </c>
      <c r="B23" s="8">
        <v>45067</v>
      </c>
      <c r="C23" s="9">
        <v>0.80694444444444446</v>
      </c>
      <c r="D23" s="9">
        <v>0.81805555555555554</v>
      </c>
      <c r="E23" s="10" t="s">
        <v>37</v>
      </c>
      <c r="F23">
        <v>1</v>
      </c>
      <c r="G23" s="11">
        <v>9</v>
      </c>
      <c r="H23" s="11">
        <f t="shared" si="0"/>
        <v>9</v>
      </c>
    </row>
    <row r="24" spans="1:8">
      <c r="A24">
        <v>90184</v>
      </c>
      <c r="B24" s="8">
        <v>45097</v>
      </c>
      <c r="C24" s="9">
        <v>0.86597222222222225</v>
      </c>
      <c r="D24" s="9">
        <v>0.89097222222222228</v>
      </c>
      <c r="E24" s="10" t="s">
        <v>37</v>
      </c>
      <c r="F24">
        <v>1</v>
      </c>
      <c r="G24" s="11">
        <v>9</v>
      </c>
      <c r="H24" s="11">
        <f t="shared" si="0"/>
        <v>9</v>
      </c>
    </row>
    <row r="25" spans="1:8">
      <c r="A25">
        <v>59165</v>
      </c>
      <c r="B25" s="8">
        <v>45065</v>
      </c>
      <c r="C25" s="9">
        <v>0.87777777777777777</v>
      </c>
      <c r="D25" s="9">
        <v>0.91041666666666665</v>
      </c>
      <c r="E25" s="10" t="s">
        <v>37</v>
      </c>
      <c r="F25">
        <v>3</v>
      </c>
      <c r="G25" s="11">
        <v>9</v>
      </c>
      <c r="H25" s="11">
        <f t="shared" si="0"/>
        <v>27</v>
      </c>
    </row>
    <row r="26" spans="1:8" hidden="1">
      <c r="A26">
        <v>35445</v>
      </c>
      <c r="B26" s="8">
        <v>45031</v>
      </c>
      <c r="C26" s="9">
        <v>0.49027777777777781</v>
      </c>
      <c r="D26" s="9">
        <v>0.51666666666666672</v>
      </c>
      <c r="E26" s="10" t="s">
        <v>35</v>
      </c>
      <c r="F26">
        <v>1</v>
      </c>
      <c r="G26" s="11">
        <v>7.5</v>
      </c>
      <c r="H26" s="11">
        <f t="shared" si="0"/>
        <v>7.5</v>
      </c>
    </row>
    <row r="27" spans="1:8" hidden="1">
      <c r="A27">
        <v>55631</v>
      </c>
      <c r="B27" s="8">
        <v>45033</v>
      </c>
      <c r="C27" s="9">
        <v>0.80694444444444446</v>
      </c>
      <c r="D27" s="9">
        <v>0.81805555555555554</v>
      </c>
      <c r="E27" s="10" t="s">
        <v>35</v>
      </c>
      <c r="F27">
        <v>4</v>
      </c>
      <c r="G27" s="11">
        <v>7.5</v>
      </c>
      <c r="H27" s="11">
        <f t="shared" si="0"/>
        <v>30</v>
      </c>
    </row>
    <row r="28" spans="1:8" hidden="1">
      <c r="A28">
        <v>56455</v>
      </c>
      <c r="B28" s="8">
        <v>45093</v>
      </c>
      <c r="C28" s="9">
        <v>0.80694444444444446</v>
      </c>
      <c r="D28" s="9">
        <v>0.81805555555555554</v>
      </c>
      <c r="E28" s="10" t="s">
        <v>35</v>
      </c>
      <c r="F28">
        <v>4</v>
      </c>
      <c r="G28" s="11">
        <v>7.5</v>
      </c>
      <c r="H28" s="11">
        <f t="shared" si="0"/>
        <v>30</v>
      </c>
    </row>
    <row r="29" spans="1:8" hidden="1">
      <c r="A29">
        <v>6213</v>
      </c>
      <c r="B29" s="8">
        <v>45030</v>
      </c>
      <c r="C29" s="9">
        <v>0.8569444444444444</v>
      </c>
      <c r="D29" s="9">
        <v>0.88055555555555554</v>
      </c>
      <c r="E29" s="10" t="s">
        <v>35</v>
      </c>
      <c r="F29">
        <v>2</v>
      </c>
      <c r="G29" s="11">
        <v>7.5</v>
      </c>
      <c r="H29" s="11">
        <f t="shared" si="0"/>
        <v>15</v>
      </c>
    </row>
    <row r="30" spans="1:8" hidden="1">
      <c r="A30">
        <v>73032</v>
      </c>
      <c r="B30" s="8">
        <v>45070</v>
      </c>
      <c r="C30" s="9">
        <v>0.87222222222222223</v>
      </c>
      <c r="D30" s="9">
        <v>0.88680555555555551</v>
      </c>
      <c r="E30" s="10" t="s">
        <v>35</v>
      </c>
      <c r="F30">
        <v>3</v>
      </c>
      <c r="G30" s="11">
        <v>7.5</v>
      </c>
      <c r="H30" s="11">
        <f t="shared" si="0"/>
        <v>22.5</v>
      </c>
    </row>
    <row r="31" spans="1:8">
      <c r="A31">
        <v>53021</v>
      </c>
      <c r="B31" s="8">
        <v>45095</v>
      </c>
      <c r="C31" s="9">
        <v>0.80694444444444446</v>
      </c>
      <c r="D31" s="9">
        <v>0.81805555555555554</v>
      </c>
      <c r="E31" s="10" t="s">
        <v>40</v>
      </c>
      <c r="F31">
        <v>2</v>
      </c>
      <c r="G31" s="11">
        <v>9.5</v>
      </c>
      <c r="H31" s="11">
        <f t="shared" si="0"/>
        <v>19</v>
      </c>
    </row>
    <row r="32" spans="1:8">
      <c r="A32">
        <v>5222</v>
      </c>
      <c r="B32" s="8">
        <v>45067</v>
      </c>
      <c r="C32" s="9">
        <v>0.80694444444444446</v>
      </c>
      <c r="D32" s="9">
        <v>0.81805555555555554</v>
      </c>
      <c r="E32" s="10" t="s">
        <v>40</v>
      </c>
      <c r="F32">
        <v>1</v>
      </c>
      <c r="G32" s="11">
        <v>9.5</v>
      </c>
      <c r="H32" s="11">
        <f t="shared" si="0"/>
        <v>9.5</v>
      </c>
    </row>
    <row r="33" spans="1:8">
      <c r="A33">
        <v>34751</v>
      </c>
      <c r="B33" s="8">
        <v>45062</v>
      </c>
      <c r="C33" s="9">
        <v>0.83124999999999993</v>
      </c>
      <c r="D33" s="9">
        <v>0.8520833333333333</v>
      </c>
      <c r="E33" s="10" t="s">
        <v>40</v>
      </c>
      <c r="F33">
        <v>1</v>
      </c>
      <c r="G33" s="11">
        <v>9.5</v>
      </c>
      <c r="H33" s="11">
        <f t="shared" si="0"/>
        <v>9.5</v>
      </c>
    </row>
    <row r="34" spans="1:8">
      <c r="A34">
        <v>80335</v>
      </c>
      <c r="B34" s="8">
        <v>45025</v>
      </c>
      <c r="C34" s="9">
        <v>0.86597222222222225</v>
      </c>
      <c r="D34" s="9">
        <v>0.89097222222222228</v>
      </c>
      <c r="E34" s="10" t="s">
        <v>40</v>
      </c>
      <c r="F34">
        <v>1</v>
      </c>
      <c r="G34" s="11">
        <v>9.5</v>
      </c>
      <c r="H34" s="11">
        <f t="shared" si="0"/>
        <v>9.5</v>
      </c>
    </row>
    <row r="35" spans="1:8">
      <c r="A35">
        <v>35329</v>
      </c>
      <c r="B35" s="8">
        <v>45036</v>
      </c>
      <c r="C35" s="9">
        <v>0.86597222222222225</v>
      </c>
      <c r="D35" s="9">
        <v>0.89097222222222228</v>
      </c>
      <c r="E35" s="10" t="s">
        <v>40</v>
      </c>
      <c r="F35">
        <v>4</v>
      </c>
      <c r="G35" s="11">
        <v>9.5</v>
      </c>
      <c r="H35" s="11">
        <f t="shared" si="0"/>
        <v>38</v>
      </c>
    </row>
    <row r="36" spans="1:8">
      <c r="A36">
        <v>59165</v>
      </c>
      <c r="B36" s="8">
        <v>45065</v>
      </c>
      <c r="C36" s="9">
        <v>0.87777777777777777</v>
      </c>
      <c r="D36" s="9">
        <v>0.91041666666666665</v>
      </c>
      <c r="E36" s="10" t="s">
        <v>40</v>
      </c>
      <c r="F36">
        <v>3</v>
      </c>
      <c r="G36" s="11">
        <v>9.5</v>
      </c>
      <c r="H36" s="11">
        <f t="shared" si="0"/>
        <v>28.5</v>
      </c>
    </row>
    <row r="37" spans="1:8">
      <c r="A37">
        <v>35445</v>
      </c>
      <c r="B37" s="8">
        <v>45031</v>
      </c>
      <c r="C37" s="9">
        <v>0.49027777777777781</v>
      </c>
      <c r="D37" s="9">
        <v>0.51666666666666672</v>
      </c>
      <c r="E37" s="10" t="s">
        <v>36</v>
      </c>
      <c r="F37">
        <v>4</v>
      </c>
      <c r="G37" s="11">
        <v>9.5</v>
      </c>
      <c r="H37" s="11">
        <f t="shared" si="0"/>
        <v>38</v>
      </c>
    </row>
    <row r="38" spans="1:8">
      <c r="A38">
        <v>51544</v>
      </c>
      <c r="B38" s="8">
        <v>45085</v>
      </c>
      <c r="C38" s="9">
        <v>0.54583333333333328</v>
      </c>
      <c r="D38" s="9">
        <v>0.57847222222222217</v>
      </c>
      <c r="E38" s="10" t="s">
        <v>36</v>
      </c>
      <c r="F38">
        <v>1</v>
      </c>
      <c r="G38" s="11">
        <v>9.5</v>
      </c>
      <c r="H38" s="11">
        <f t="shared" si="0"/>
        <v>9.5</v>
      </c>
    </row>
    <row r="39" spans="1:8">
      <c r="A39">
        <v>56455</v>
      </c>
      <c r="B39" s="8">
        <v>45093</v>
      </c>
      <c r="C39" s="9">
        <v>0.80694444444444446</v>
      </c>
      <c r="D39" s="9">
        <v>0.81805555555555554</v>
      </c>
      <c r="E39" s="10" t="s">
        <v>36</v>
      </c>
      <c r="F39">
        <v>4</v>
      </c>
      <c r="G39" s="11">
        <v>9.5</v>
      </c>
      <c r="H39" s="11">
        <f t="shared" si="0"/>
        <v>38</v>
      </c>
    </row>
    <row r="40" spans="1:8">
      <c r="A40">
        <v>90184</v>
      </c>
      <c r="B40" s="8">
        <v>45097</v>
      </c>
      <c r="C40" s="9">
        <v>0.86597222222222225</v>
      </c>
      <c r="D40" s="9">
        <v>0.89097222222222228</v>
      </c>
      <c r="E40" s="10" t="s">
        <v>36</v>
      </c>
      <c r="F40">
        <v>2</v>
      </c>
      <c r="G40" s="11">
        <v>9.5</v>
      </c>
      <c r="H40" s="11">
        <f t="shared" si="0"/>
        <v>19</v>
      </c>
    </row>
    <row r="41" spans="1:8">
      <c r="A41">
        <v>35329</v>
      </c>
      <c r="B41" s="8">
        <v>45036</v>
      </c>
      <c r="C41" s="9">
        <v>0.86597222222222225</v>
      </c>
      <c r="D41" s="9">
        <v>0.89097222222222228</v>
      </c>
      <c r="E41" s="10" t="s">
        <v>36</v>
      </c>
      <c r="F41">
        <v>3</v>
      </c>
      <c r="G41" s="11">
        <v>9.5</v>
      </c>
      <c r="H41" s="11">
        <f t="shared" si="0"/>
        <v>28.5</v>
      </c>
    </row>
    <row r="42" spans="1:8">
      <c r="A42">
        <v>73032</v>
      </c>
      <c r="B42" s="8">
        <v>45070</v>
      </c>
      <c r="C42" s="9">
        <v>0.87222222222222223</v>
      </c>
      <c r="D42" s="9">
        <v>0.88680555555555551</v>
      </c>
      <c r="E42" s="10" t="s">
        <v>36</v>
      </c>
      <c r="F42">
        <v>4</v>
      </c>
      <c r="G42" s="11">
        <v>9.5</v>
      </c>
      <c r="H42" s="11">
        <f t="shared" si="0"/>
        <v>38</v>
      </c>
    </row>
    <row r="43" spans="1:8">
      <c r="A43">
        <v>66802</v>
      </c>
      <c r="B43" s="8">
        <v>45042</v>
      </c>
      <c r="C43" s="9">
        <v>0.87777777777777777</v>
      </c>
      <c r="D43" s="9">
        <v>0.91041666666666665</v>
      </c>
      <c r="E43" s="10" t="s">
        <v>36</v>
      </c>
      <c r="F43">
        <v>2</v>
      </c>
      <c r="G43" s="11">
        <v>9.5</v>
      </c>
      <c r="H43" s="11">
        <f t="shared" si="0"/>
        <v>19</v>
      </c>
    </row>
    <row r="45" spans="1:8">
      <c r="G45" s="1" t="s">
        <v>62</v>
      </c>
      <c r="H45" s="12">
        <f>SUM(H2:H43)</f>
        <v>930</v>
      </c>
    </row>
    <row r="46" spans="1:8">
      <c r="G46" s="1" t="s">
        <v>33</v>
      </c>
      <c r="H46" s="13">
        <f>SUM(F2:F43)</f>
        <v>106</v>
      </c>
    </row>
    <row r="47" spans="1:8">
      <c r="G47" s="1" t="s">
        <v>42</v>
      </c>
      <c r="H47" s="12">
        <f>AVERAGE(H45/42)</f>
        <v>22.142857142857142</v>
      </c>
    </row>
    <row r="48" spans="1:8">
      <c r="G48" s="1" t="s">
        <v>1</v>
      </c>
      <c r="H48" s="13">
        <f>COUNTA(E2:E43)</f>
        <v>42</v>
      </c>
    </row>
    <row r="49" spans="2:9">
      <c r="G49" s="1" t="s">
        <v>110</v>
      </c>
      <c r="H49" s="12">
        <f>MEDIAN(H2:H43)</f>
        <v>20</v>
      </c>
      <c r="I49" t="s">
        <v>111</v>
      </c>
    </row>
    <row r="50" spans="2:9">
      <c r="G50" s="1" t="s">
        <v>112</v>
      </c>
      <c r="H50" s="18">
        <f>STDEVA(H2:H43)</f>
        <v>10.267332587722041</v>
      </c>
    </row>
    <row r="55" spans="2:9" ht="19.05">
      <c r="B55" s="14" t="s">
        <v>43</v>
      </c>
    </row>
    <row r="56" spans="2:9" ht="57.1">
      <c r="B56" s="15" t="s">
        <v>44</v>
      </c>
      <c r="C56" s="16"/>
      <c r="D56" s="16"/>
      <c r="E56" s="15" t="s">
        <v>45</v>
      </c>
      <c r="F56" s="16"/>
    </row>
    <row r="58" spans="2:9">
      <c r="B58" s="17" t="s">
        <v>41</v>
      </c>
      <c r="C58" s="18">
        <f>SUBTOTAL(9,H2:H43)</f>
        <v>930</v>
      </c>
      <c r="E58" s="17" t="s">
        <v>41</v>
      </c>
      <c r="F58" s="18">
        <f>SUBTOTAL(109,H2:H43)</f>
        <v>825</v>
      </c>
    </row>
    <row r="60" spans="2:9">
      <c r="B60" s="1" t="s">
        <v>33</v>
      </c>
      <c r="C60" s="13">
        <f>SUBTOTAL(9,F2:F43)</f>
        <v>106</v>
      </c>
      <c r="E60" s="1" t="s">
        <v>33</v>
      </c>
      <c r="F60" s="13">
        <f>SUBTOTAL(109,F2:F43)</f>
        <v>92</v>
      </c>
    </row>
    <row r="61" spans="2:9">
      <c r="B61" s="19"/>
    </row>
    <row r="62" spans="2:9">
      <c r="B62" s="1" t="s">
        <v>42</v>
      </c>
      <c r="C62" s="18">
        <f>SUBTOTAL(1,H2:H43)</f>
        <v>22.142857142857142</v>
      </c>
      <c r="E62" s="1" t="s">
        <v>42</v>
      </c>
      <c r="F62" s="18">
        <f>SUBTOTAL(101,H2:H43)</f>
        <v>22.297297297297298</v>
      </c>
    </row>
    <row r="64" spans="2:9">
      <c r="B64" s="1" t="s">
        <v>1</v>
      </c>
      <c r="C64" s="13"/>
      <c r="E64" s="1" t="s">
        <v>1</v>
      </c>
      <c r="F64" s="13"/>
    </row>
  </sheetData>
  <autoFilter ref="A1:H43" xr:uid="{2247DA08-9FC2-422F-AA60-C5BE3A662A52}">
    <sortState xmlns:xlrd2="http://schemas.microsoft.com/office/spreadsheetml/2017/richdata2" ref="A2:H43">
      <sortCondition ref="E1:E43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3E5E-2991-4F4F-BA83-46BAF6521B72}">
  <sheetPr codeName="Tabelle4"/>
  <dimension ref="A1:H45"/>
  <sheetViews>
    <sheetView zoomScale="90" zoomScaleNormal="90" workbookViewId="0">
      <selection activeCell="C37" sqref="C37"/>
    </sheetView>
  </sheetViews>
  <sheetFormatPr baseColWidth="10" defaultRowHeight="14.3"/>
  <cols>
    <col min="1" max="1" width="78.625" bestFit="1" customWidth="1"/>
    <col min="2" max="2" width="64.75" customWidth="1"/>
    <col min="4" max="4" width="14.625" bestFit="1" customWidth="1"/>
    <col min="6" max="6" width="18.625" style="26" customWidth="1"/>
  </cols>
  <sheetData>
    <row r="1" spans="1:8">
      <c r="A1" s="29" t="s">
        <v>46</v>
      </c>
      <c r="B1" t="s">
        <v>77</v>
      </c>
    </row>
    <row r="2" spans="1:8" ht="15.65">
      <c r="A2" s="20" t="s">
        <v>74</v>
      </c>
      <c r="B2" s="13" t="str">
        <f>TRIM(A2)</f>
        <v>Die Funktion GLÄTTEN dient dem Beseitigen überschüssiger Leerzeichen</v>
      </c>
      <c r="C2" s="13"/>
    </row>
    <row r="4" spans="1:8">
      <c r="F4" s="30">
        <v>1698542547852</v>
      </c>
      <c r="G4" s="31">
        <v>45533</v>
      </c>
      <c r="H4" s="32">
        <v>45533</v>
      </c>
    </row>
    <row r="5" spans="1:8">
      <c r="A5" s="4" t="s">
        <v>79</v>
      </c>
      <c r="B5" t="s">
        <v>75</v>
      </c>
      <c r="F5" s="33">
        <f>LEN(F4)</f>
        <v>13</v>
      </c>
      <c r="G5" s="13">
        <f>LEN(G4)</f>
        <v>5</v>
      </c>
      <c r="H5" s="13">
        <f>LEN(G4)</f>
        <v>5</v>
      </c>
    </row>
    <row r="6" spans="1:8">
      <c r="A6" s="1"/>
      <c r="B6" t="s">
        <v>76</v>
      </c>
    </row>
    <row r="7" spans="1:8">
      <c r="A7" t="s">
        <v>47</v>
      </c>
      <c r="B7" t="s">
        <v>47</v>
      </c>
    </row>
    <row r="8" spans="1:8">
      <c r="A8" s="13">
        <f>LEN(A2)</f>
        <v>92</v>
      </c>
      <c r="B8" s="13">
        <f>LEN(B2)</f>
        <v>68</v>
      </c>
    </row>
    <row r="11" spans="1:8">
      <c r="A11" s="4" t="s">
        <v>78</v>
      </c>
      <c r="B11" t="s">
        <v>80</v>
      </c>
    </row>
    <row r="12" spans="1:8">
      <c r="B12" t="s">
        <v>82</v>
      </c>
    </row>
    <row r="14" spans="1:8">
      <c r="B14" s="13">
        <f>SEARCH("Glätten",A2)</f>
        <v>21</v>
      </c>
    </row>
    <row r="15" spans="1:8">
      <c r="B15" t="s">
        <v>81</v>
      </c>
    </row>
    <row r="16" spans="1:8">
      <c r="B16" s="13">
        <f>B14+LEN("GLÄTTEN")</f>
        <v>28</v>
      </c>
    </row>
    <row r="19" spans="1:5">
      <c r="A19" s="4" t="s">
        <v>48</v>
      </c>
      <c r="B19" t="s">
        <v>83</v>
      </c>
    </row>
    <row r="20" spans="1:5">
      <c r="A20" s="13" t="s">
        <v>49</v>
      </c>
      <c r="B20" t="s">
        <v>84</v>
      </c>
    </row>
    <row r="21" spans="1:5">
      <c r="A21" s="13" t="s">
        <v>50</v>
      </c>
    </row>
    <row r="22" spans="1:5">
      <c r="A22" s="13" t="s">
        <v>51</v>
      </c>
      <c r="D22" t="s">
        <v>85</v>
      </c>
      <c r="E22" s="8" t="s">
        <v>86</v>
      </c>
    </row>
    <row r="24" spans="1:5" ht="68.599999999999994" customHeight="1">
      <c r="A24">
        <f>SEARCH(" ",A21)</f>
        <v>11</v>
      </c>
      <c r="B24" s="28" t="s">
        <v>114</v>
      </c>
    </row>
    <row r="25" spans="1:5">
      <c r="A25" s="13" t="s">
        <v>52</v>
      </c>
      <c r="B25" s="13" t="s">
        <v>53</v>
      </c>
    </row>
    <row r="26" spans="1:5">
      <c r="A26" s="13" t="str">
        <f>LEFT(A20,10)</f>
        <v>16.08.2023</v>
      </c>
      <c r="B26" s="27" t="str">
        <f>RIGHT(A20,13)</f>
        <v>Tagesaufgaben</v>
      </c>
    </row>
    <row r="27" spans="1:5">
      <c r="A27" s="13" t="str">
        <f>LEFT(A21,SEARCH(" ",A21)-1)</f>
        <v>16.08.2023</v>
      </c>
      <c r="B27" s="13" t="str">
        <f>RIGHT(A21,LEN(A21)-SEARCH(" ",A21))</f>
        <v>Vorlesung</v>
      </c>
    </row>
    <row r="28" spans="1:5">
      <c r="A28" s="13" t="str">
        <f>LEFT(A22,8)</f>
        <v xml:space="preserve">16.8.23 </v>
      </c>
      <c r="B28" s="13" t="str">
        <f>RIGHT(A22,LEN(A22)-SEARCH(" ",A22))</f>
        <v>Tutorium</v>
      </c>
    </row>
    <row r="32" spans="1:5">
      <c r="A32" s="4" t="s">
        <v>88</v>
      </c>
      <c r="B32" t="s">
        <v>89</v>
      </c>
    </row>
    <row r="33" spans="1:6">
      <c r="B33" t="s">
        <v>90</v>
      </c>
    </row>
    <row r="35" spans="1:6">
      <c r="A35" t="s">
        <v>96</v>
      </c>
      <c r="B35" t="s">
        <v>97</v>
      </c>
    </row>
    <row r="36" spans="1:6">
      <c r="A36" s="27" t="s">
        <v>91</v>
      </c>
      <c r="B36" s="13" t="str">
        <f>SUBSTITUTE(A36,"+49","0")</f>
        <v>0123456789</v>
      </c>
      <c r="C36" s="37" t="s">
        <v>116</v>
      </c>
      <c r="D36" s="34" t="s">
        <v>115</v>
      </c>
      <c r="E36" s="35"/>
      <c r="F36" s="36"/>
    </row>
    <row r="37" spans="1:6">
      <c r="A37" s="27" t="s">
        <v>92</v>
      </c>
      <c r="B37" s="13" t="str">
        <f t="shared" ref="B37:B40" si="0">SUBSTITUTE(A37,"+49","0")</f>
        <v>0234567890</v>
      </c>
    </row>
    <row r="38" spans="1:6">
      <c r="A38" s="27" t="s">
        <v>93</v>
      </c>
      <c r="B38" s="13" t="str">
        <f t="shared" si="0"/>
        <v>0345678901</v>
      </c>
    </row>
    <row r="39" spans="1:6">
      <c r="A39" s="27" t="s">
        <v>94</v>
      </c>
      <c r="B39" s="13" t="str">
        <f t="shared" si="0"/>
        <v>0456789012</v>
      </c>
    </row>
    <row r="40" spans="1:6">
      <c r="A40" s="27" t="s">
        <v>95</v>
      </c>
      <c r="B40" s="13" t="str">
        <f t="shared" si="0"/>
        <v>0567890123</v>
      </c>
    </row>
    <row r="43" spans="1:6">
      <c r="A43" t="s">
        <v>106</v>
      </c>
    </row>
    <row r="44" spans="1:6">
      <c r="A44" t="s">
        <v>107</v>
      </c>
    </row>
    <row r="45" spans="1:6">
      <c r="A45" t="s">
        <v>108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D99E-E358-46AB-9073-BBB33107AA54}">
  <sheetPr codeName="Tabelle5"/>
  <dimension ref="A1:H8"/>
  <sheetViews>
    <sheetView workbookViewId="0">
      <selection activeCell="J24" sqref="J24"/>
    </sheetView>
  </sheetViews>
  <sheetFormatPr baseColWidth="10" defaultRowHeight="14.3"/>
  <cols>
    <col min="2" max="2" width="30.875" bestFit="1" customWidth="1"/>
  </cols>
  <sheetData>
    <row r="1" spans="1:8">
      <c r="A1" s="1" t="s">
        <v>87</v>
      </c>
      <c r="B1" s="1" t="s">
        <v>98</v>
      </c>
      <c r="C1" s="1" t="s">
        <v>99</v>
      </c>
      <c r="D1" s="1"/>
      <c r="E1" s="1"/>
      <c r="F1" s="1"/>
      <c r="G1" s="1"/>
    </row>
    <row r="2" spans="1:8">
      <c r="A2">
        <v>1</v>
      </c>
      <c r="B2" t="s">
        <v>100</v>
      </c>
      <c r="C2" s="13" t="str">
        <f>MID(B2,SEARCH("-",B2)+1,2)</f>
        <v>AB</v>
      </c>
      <c r="E2" s="34" t="s">
        <v>117</v>
      </c>
      <c r="F2" s="35"/>
      <c r="G2" s="35"/>
      <c r="H2" s="35"/>
    </row>
    <row r="3" spans="1:8">
      <c r="A3">
        <v>2</v>
      </c>
      <c r="B3" t="s">
        <v>101</v>
      </c>
      <c r="C3" s="13" t="str">
        <f t="shared" ref="C3:C6" si="0">MID(B3,SEARCH("-",B3)+1,2)</f>
        <v>CD</v>
      </c>
    </row>
    <row r="4" spans="1:8">
      <c r="A4">
        <v>3</v>
      </c>
      <c r="B4" t="s">
        <v>105</v>
      </c>
      <c r="C4" s="13" t="str">
        <f t="shared" si="0"/>
        <v>EF</v>
      </c>
    </row>
    <row r="5" spans="1:8">
      <c r="A5">
        <v>4</v>
      </c>
      <c r="B5" t="s">
        <v>102</v>
      </c>
      <c r="C5" s="13" t="str">
        <f t="shared" si="0"/>
        <v>GH</v>
      </c>
    </row>
    <row r="6" spans="1:8">
      <c r="A6">
        <v>5</v>
      </c>
      <c r="B6" t="s">
        <v>103</v>
      </c>
      <c r="C6" s="13" t="str">
        <f t="shared" si="0"/>
        <v>IJ</v>
      </c>
    </row>
    <row r="8" spans="1:8">
      <c r="A8" s="13" t="s">
        <v>104</v>
      </c>
      <c r="B8" s="13"/>
      <c r="C8" s="13"/>
      <c r="D8" s="13"/>
      <c r="E8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Filter</vt:lpstr>
      <vt:lpstr>Produktsuche</vt:lpstr>
      <vt:lpstr>Teilergebnis</vt:lpstr>
      <vt:lpstr>Textbearbeitung_1</vt:lpstr>
      <vt:lpstr>Text_extrahieren</vt:lpstr>
      <vt:lpstr>Produkte</vt:lpstr>
      <vt:lpstr>Produktgruppe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Kroh</dc:creator>
  <cp:lastModifiedBy>Michael Matthiesen</cp:lastModifiedBy>
  <dcterms:created xsi:type="dcterms:W3CDTF">2023-08-15T14:41:12Z</dcterms:created>
  <dcterms:modified xsi:type="dcterms:W3CDTF">2024-08-29T11:12:25Z</dcterms:modified>
</cp:coreProperties>
</file>