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tto/Downloads/"/>
    </mc:Choice>
  </mc:AlternateContent>
  <xr:revisionPtr revIDLastSave="0" documentId="13_ncr:1_{42AFB588-97CB-5B4D-B4D0-AF64B6244D79}" xr6:coauthVersionLast="45" xr6:coauthVersionMax="45" xr10:uidLastSave="{00000000-0000-0000-0000-000000000000}"/>
  <bookViews>
    <workbookView xWindow="0" yWindow="500" windowWidth="26400" windowHeight="17500" firstSheet="1" activeTab="2" xr2:uid="{00000000-000D-0000-FFFF-FFFF00000000}"/>
  </bookViews>
  <sheets>
    <sheet name="ANNUAL CONS" sheetId="8" r:id="rId1"/>
    <sheet name="QTR Const" sheetId="9" r:id="rId2"/>
    <sheet name="GVA" sheetId="22" r:id="rId3"/>
    <sheet name="GDP" sheetId="10" r:id="rId4"/>
    <sheet name="個人消費" sheetId="11" r:id="rId5"/>
    <sheet name="固定資本形成" sheetId="12" r:id="rId6"/>
    <sheet name="在庫投資" sheetId="15" r:id="rId7"/>
    <sheet name="輸出" sheetId="13" r:id="rId8"/>
    <sheet name="輸入" sheetId="14" r:id="rId9"/>
    <sheet name="製造業" sheetId="16" r:id="rId10"/>
    <sheet name="公益" sheetId="21" r:id="rId11"/>
    <sheet name="建設業" sheetId="17" r:id="rId12"/>
    <sheet name="商業ホテル等" sheetId="18" r:id="rId13"/>
    <sheet name="金融不動産" sheetId="19" r:id="rId14"/>
    <sheet name="政府" sheetId="20" r:id="rId15"/>
  </sheets>
  <externalReferences>
    <externalReference r:id="rId16"/>
  </externalReferences>
  <definedNames>
    <definedName name="_xlnm.Print_Area" localSheetId="1">'QTR Const'!$A$1:$BZ$30</definedName>
    <definedName name="_xlnm.Print_Area">[1]ANNUAL!#REF!</definedName>
    <definedName name="PRINT_AREA_MI">[1]ANNUAL!#REF!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7" i="22" l="1"/>
  <c r="S38" i="22"/>
  <c r="S40" i="22"/>
  <c r="S41" i="22"/>
  <c r="S42" i="22"/>
  <c r="S43" i="22"/>
  <c r="S44" i="22"/>
  <c r="S39" i="22"/>
  <c r="Q50" i="22"/>
  <c r="R50" i="22"/>
  <c r="P50" i="22"/>
  <c r="P47" i="22"/>
  <c r="Q47" i="22"/>
  <c r="P48" i="22"/>
  <c r="Q48" i="22"/>
  <c r="P49" i="22"/>
  <c r="Q49" i="22"/>
  <c r="R48" i="22"/>
  <c r="R49" i="22"/>
  <c r="R47" i="22"/>
  <c r="P46" i="22"/>
  <c r="Q46" i="22"/>
  <c r="R46" i="22"/>
  <c r="P37" i="22"/>
  <c r="Q37" i="22"/>
  <c r="R37" i="22"/>
  <c r="P38" i="22"/>
  <c r="Q38" i="22"/>
  <c r="R38" i="22"/>
  <c r="P39" i="22"/>
  <c r="Q39" i="22"/>
  <c r="R39" i="22"/>
  <c r="P40" i="22"/>
  <c r="Q40" i="22"/>
  <c r="R40" i="22"/>
  <c r="P41" i="22"/>
  <c r="Q41" i="22"/>
  <c r="R41" i="22"/>
  <c r="P42" i="22"/>
  <c r="Q42" i="22"/>
  <c r="R42" i="22"/>
  <c r="P43" i="22"/>
  <c r="Q43" i="22"/>
  <c r="R43" i="22"/>
  <c r="P44" i="22"/>
  <c r="Q44" i="22"/>
  <c r="R44" i="22"/>
  <c r="O38" i="22"/>
  <c r="O39" i="22"/>
  <c r="O40" i="22"/>
  <c r="O41" i="22"/>
  <c r="O42" i="22"/>
  <c r="O43" i="22"/>
  <c r="O44" i="22"/>
  <c r="O37" i="22"/>
  <c r="C3" i="9"/>
  <c r="K40" i="22"/>
  <c r="C40" i="22"/>
  <c r="K39" i="22"/>
  <c r="C39" i="22"/>
  <c r="P35" i="22"/>
  <c r="O35" i="22" a="1"/>
  <c r="R35" i="22" s="1"/>
  <c r="K38" i="22"/>
  <c r="C38" i="22"/>
  <c r="O34" i="22" a="1"/>
  <c r="P34" i="22" s="1"/>
  <c r="K37" i="22"/>
  <c r="C37" i="22"/>
  <c r="R33" i="22"/>
  <c r="Q33" i="22"/>
  <c r="P33" i="22"/>
  <c r="O33" i="22"/>
  <c r="O33" i="22" a="1"/>
  <c r="K36" i="22"/>
  <c r="C36" i="22"/>
  <c r="O32" i="22" a="1"/>
  <c r="R32" i="22" s="1"/>
  <c r="K35" i="22"/>
  <c r="C35" i="22"/>
  <c r="O31" i="22" a="1"/>
  <c r="R31" i="22" s="1"/>
  <c r="K34" i="22"/>
  <c r="C34" i="22"/>
  <c r="R30" i="22"/>
  <c r="O30" i="22" a="1"/>
  <c r="P30" i="22" s="1"/>
  <c r="K33" i="22"/>
  <c r="C33" i="22"/>
  <c r="K32" i="22"/>
  <c r="C32" i="22"/>
  <c r="K31" i="22"/>
  <c r="C31" i="22"/>
  <c r="K30" i="22"/>
  <c r="C30" i="22"/>
  <c r="K29" i="22"/>
  <c r="C29" i="22"/>
  <c r="K28" i="22"/>
  <c r="C28" i="22"/>
  <c r="K27" i="22"/>
  <c r="C27" i="22"/>
  <c r="K26" i="22"/>
  <c r="C26" i="22"/>
  <c r="K25" i="22"/>
  <c r="C25" i="22"/>
  <c r="K24" i="22"/>
  <c r="C24" i="22"/>
  <c r="K23" i="22"/>
  <c r="C23" i="22"/>
  <c r="K22" i="22"/>
  <c r="C22" i="22"/>
  <c r="K21" i="22"/>
  <c r="C21" i="22"/>
  <c r="K20" i="22"/>
  <c r="C20" i="22"/>
  <c r="K19" i="22"/>
  <c r="C19" i="22"/>
  <c r="K18" i="22"/>
  <c r="C18" i="22"/>
  <c r="K17" i="22"/>
  <c r="C17" i="22"/>
  <c r="K16" i="22"/>
  <c r="C16" i="22"/>
  <c r="K15" i="22"/>
  <c r="C15" i="22"/>
  <c r="K14" i="22"/>
  <c r="C14" i="22"/>
  <c r="K13" i="22"/>
  <c r="F13" i="22"/>
  <c r="F17" i="22" s="1"/>
  <c r="F21" i="22" s="1"/>
  <c r="F25" i="22" s="1"/>
  <c r="F29" i="22" s="1"/>
  <c r="F33" i="22" s="1"/>
  <c r="F37" i="22" s="1"/>
  <c r="C13" i="22"/>
  <c r="K12" i="22"/>
  <c r="G12" i="22"/>
  <c r="G16" i="22" s="1"/>
  <c r="G20" i="22" s="1"/>
  <c r="G24" i="22" s="1"/>
  <c r="G28" i="22" s="1"/>
  <c r="G32" i="22" s="1"/>
  <c r="G36" i="22" s="1"/>
  <c r="G40" i="22" s="1"/>
  <c r="F12" i="22"/>
  <c r="F16" i="22" s="1"/>
  <c r="F20" i="22" s="1"/>
  <c r="F24" i="22" s="1"/>
  <c r="F28" i="22" s="1"/>
  <c r="F32" i="22" s="1"/>
  <c r="F36" i="22" s="1"/>
  <c r="F40" i="22" s="1"/>
  <c r="C12" i="22"/>
  <c r="K11" i="22"/>
  <c r="H11" i="22"/>
  <c r="H15" i="22" s="1"/>
  <c r="H19" i="22" s="1"/>
  <c r="H23" i="22" s="1"/>
  <c r="H27" i="22" s="1"/>
  <c r="H31" i="22" s="1"/>
  <c r="H35" i="22" s="1"/>
  <c r="H39" i="22" s="1"/>
  <c r="G11" i="22"/>
  <c r="G15" i="22" s="1"/>
  <c r="G19" i="22" s="1"/>
  <c r="G23" i="22" s="1"/>
  <c r="G27" i="22" s="1"/>
  <c r="G31" i="22" s="1"/>
  <c r="G35" i="22" s="1"/>
  <c r="G39" i="22" s="1"/>
  <c r="F11" i="22"/>
  <c r="F15" i="22" s="1"/>
  <c r="F19" i="22" s="1"/>
  <c r="F23" i="22" s="1"/>
  <c r="F27" i="22" s="1"/>
  <c r="F31" i="22" s="1"/>
  <c r="F35" i="22" s="1"/>
  <c r="F39" i="22" s="1"/>
  <c r="C11" i="22"/>
  <c r="K10" i="22"/>
  <c r="H10" i="22"/>
  <c r="H14" i="22" s="1"/>
  <c r="H18" i="22" s="1"/>
  <c r="H22" i="22" s="1"/>
  <c r="H26" i="22" s="1"/>
  <c r="H30" i="22" s="1"/>
  <c r="H34" i="22" s="1"/>
  <c r="H38" i="22" s="1"/>
  <c r="G10" i="22"/>
  <c r="G14" i="22" s="1"/>
  <c r="G18" i="22" s="1"/>
  <c r="G22" i="22" s="1"/>
  <c r="G26" i="22" s="1"/>
  <c r="G30" i="22" s="1"/>
  <c r="G34" i="22" s="1"/>
  <c r="G38" i="22" s="1"/>
  <c r="F10" i="22"/>
  <c r="F14" i="22" s="1"/>
  <c r="C10" i="22"/>
  <c r="K9" i="22"/>
  <c r="H9" i="22"/>
  <c r="H13" i="22" s="1"/>
  <c r="H17" i="22" s="1"/>
  <c r="H21" i="22" s="1"/>
  <c r="H25" i="22" s="1"/>
  <c r="H29" i="22" s="1"/>
  <c r="H33" i="22" s="1"/>
  <c r="H37" i="22" s="1"/>
  <c r="G9" i="22"/>
  <c r="G13" i="22" s="1"/>
  <c r="G17" i="22" s="1"/>
  <c r="G21" i="22" s="1"/>
  <c r="G25" i="22" s="1"/>
  <c r="G29" i="22" s="1"/>
  <c r="G33" i="22" s="1"/>
  <c r="G37" i="22" s="1"/>
  <c r="F9" i="22"/>
  <c r="C9" i="22"/>
  <c r="K8" i="22"/>
  <c r="H8" i="22"/>
  <c r="H12" i="22" s="1"/>
  <c r="H16" i="22" s="1"/>
  <c r="H20" i="22" s="1"/>
  <c r="H24" i="22" s="1"/>
  <c r="H28" i="22" s="1"/>
  <c r="H32" i="22" s="1"/>
  <c r="H36" i="22" s="1"/>
  <c r="H40" i="22" s="1"/>
  <c r="G8" i="22"/>
  <c r="F8" i="22"/>
  <c r="C8" i="22"/>
  <c r="K7" i="22"/>
  <c r="H7" i="22"/>
  <c r="G7" i="22"/>
  <c r="F7" i="22"/>
  <c r="C7" i="22"/>
  <c r="K6" i="22"/>
  <c r="C6" i="22"/>
  <c r="K5" i="22"/>
  <c r="C5" i="22"/>
  <c r="K4" i="22"/>
  <c r="C4" i="22"/>
  <c r="C3" i="22"/>
  <c r="M2" i="22"/>
  <c r="N2" i="22" s="1"/>
  <c r="D1" i="22"/>
  <c r="I1" i="22" s="1"/>
  <c r="O38" i="10" a="1"/>
  <c r="O38" i="10" s="1"/>
  <c r="R38" i="10"/>
  <c r="O37" i="10" a="1"/>
  <c r="O37" i="10" s="1"/>
  <c r="O36" i="10" a="1"/>
  <c r="O36" i="10" s="1"/>
  <c r="O35" i="10" a="1"/>
  <c r="P35" i="10" s="1"/>
  <c r="Q35" i="10"/>
  <c r="Q43" i="10" s="1"/>
  <c r="R35" i="10"/>
  <c r="R43" i="10" s="1"/>
  <c r="O34" i="10" a="1"/>
  <c r="O34" i="10" s="1"/>
  <c r="O33" i="10" a="1"/>
  <c r="O33" i="10" s="1"/>
  <c r="K40" i="21"/>
  <c r="C40" i="21"/>
  <c r="K39" i="21"/>
  <c r="C39" i="21"/>
  <c r="K38" i="21"/>
  <c r="C38" i="21"/>
  <c r="K37" i="21"/>
  <c r="C37" i="21"/>
  <c r="K36" i="21"/>
  <c r="C36" i="21"/>
  <c r="K35" i="21"/>
  <c r="C35" i="21"/>
  <c r="K34" i="21"/>
  <c r="C34" i="21"/>
  <c r="K33" i="21"/>
  <c r="C33" i="21"/>
  <c r="K32" i="21"/>
  <c r="C32" i="21"/>
  <c r="K31" i="21"/>
  <c r="C31" i="21"/>
  <c r="K30" i="21"/>
  <c r="C30" i="21"/>
  <c r="K29" i="21"/>
  <c r="C29" i="21"/>
  <c r="K28" i="21"/>
  <c r="C28" i="21"/>
  <c r="K27" i="21"/>
  <c r="C27" i="21"/>
  <c r="K26" i="21"/>
  <c r="C26" i="21"/>
  <c r="K25" i="21"/>
  <c r="C25" i="21"/>
  <c r="K24" i="21"/>
  <c r="C24" i="21"/>
  <c r="K23" i="21"/>
  <c r="C23" i="21"/>
  <c r="K22" i="21"/>
  <c r="C22" i="21"/>
  <c r="K21" i="21"/>
  <c r="C21" i="21"/>
  <c r="K20" i="21"/>
  <c r="C20" i="21"/>
  <c r="K19" i="21"/>
  <c r="C19" i="21"/>
  <c r="K18" i="21"/>
  <c r="C18" i="21"/>
  <c r="K17" i="21"/>
  <c r="C17" i="21"/>
  <c r="K16" i="21"/>
  <c r="C16" i="21"/>
  <c r="K15" i="21"/>
  <c r="C15" i="21"/>
  <c r="K14" i="21"/>
  <c r="C14" i="21"/>
  <c r="K13" i="21"/>
  <c r="F13" i="21"/>
  <c r="F17" i="21" s="1"/>
  <c r="F21" i="21" s="1"/>
  <c r="F25" i="21" s="1"/>
  <c r="F29" i="21" s="1"/>
  <c r="F33" i="21" s="1"/>
  <c r="F37" i="21" s="1"/>
  <c r="C13" i="21"/>
  <c r="K12" i="21"/>
  <c r="G12" i="21"/>
  <c r="G16" i="21" s="1"/>
  <c r="G20" i="21" s="1"/>
  <c r="G24" i="21" s="1"/>
  <c r="G28" i="21" s="1"/>
  <c r="G32" i="21" s="1"/>
  <c r="G36" i="21" s="1"/>
  <c r="G40" i="21" s="1"/>
  <c r="F12" i="21"/>
  <c r="F16" i="21" s="1"/>
  <c r="F20" i="21" s="1"/>
  <c r="F24" i="21" s="1"/>
  <c r="F28" i="21" s="1"/>
  <c r="F32" i="21" s="1"/>
  <c r="F36" i="21" s="1"/>
  <c r="F40" i="21" s="1"/>
  <c r="C12" i="21"/>
  <c r="K11" i="21"/>
  <c r="H11" i="21"/>
  <c r="H15" i="21" s="1"/>
  <c r="H19" i="21" s="1"/>
  <c r="H23" i="21" s="1"/>
  <c r="H27" i="21" s="1"/>
  <c r="H31" i="21" s="1"/>
  <c r="H35" i="21" s="1"/>
  <c r="H39" i="21" s="1"/>
  <c r="G11" i="21"/>
  <c r="G15" i="21" s="1"/>
  <c r="G19" i="21" s="1"/>
  <c r="G23" i="21" s="1"/>
  <c r="G27" i="21" s="1"/>
  <c r="G31" i="21" s="1"/>
  <c r="G35" i="21" s="1"/>
  <c r="G39" i="21" s="1"/>
  <c r="F11" i="21"/>
  <c r="F15" i="21" s="1"/>
  <c r="F19" i="21" s="1"/>
  <c r="F23" i="21" s="1"/>
  <c r="F27" i="21" s="1"/>
  <c r="F31" i="21" s="1"/>
  <c r="F35" i="21" s="1"/>
  <c r="F39" i="21" s="1"/>
  <c r="C11" i="21"/>
  <c r="K10" i="21"/>
  <c r="H10" i="21"/>
  <c r="H14" i="21" s="1"/>
  <c r="H18" i="21" s="1"/>
  <c r="H22" i="21" s="1"/>
  <c r="H26" i="21" s="1"/>
  <c r="H30" i="21" s="1"/>
  <c r="H34" i="21" s="1"/>
  <c r="H38" i="21" s="1"/>
  <c r="G10" i="21"/>
  <c r="G14" i="21" s="1"/>
  <c r="G18" i="21" s="1"/>
  <c r="G22" i="21" s="1"/>
  <c r="G26" i="21" s="1"/>
  <c r="G30" i="21" s="1"/>
  <c r="G34" i="21" s="1"/>
  <c r="G38" i="21" s="1"/>
  <c r="F10" i="21"/>
  <c r="C10" i="21"/>
  <c r="K9" i="21"/>
  <c r="H9" i="21"/>
  <c r="H13" i="21" s="1"/>
  <c r="H17" i="21" s="1"/>
  <c r="H21" i="21" s="1"/>
  <c r="H25" i="21" s="1"/>
  <c r="H29" i="21" s="1"/>
  <c r="H33" i="21" s="1"/>
  <c r="H37" i="21" s="1"/>
  <c r="G9" i="21"/>
  <c r="G13" i="21" s="1"/>
  <c r="G17" i="21" s="1"/>
  <c r="G21" i="21" s="1"/>
  <c r="G25" i="21" s="1"/>
  <c r="G29" i="21" s="1"/>
  <c r="G33" i="21" s="1"/>
  <c r="G37" i="21" s="1"/>
  <c r="F9" i="21"/>
  <c r="C9" i="21"/>
  <c r="K8" i="21"/>
  <c r="H8" i="21"/>
  <c r="H12" i="21" s="1"/>
  <c r="H16" i="21" s="1"/>
  <c r="H20" i="21" s="1"/>
  <c r="H24" i="21" s="1"/>
  <c r="H28" i="21" s="1"/>
  <c r="H32" i="21" s="1"/>
  <c r="H36" i="21" s="1"/>
  <c r="H40" i="21" s="1"/>
  <c r="G8" i="21"/>
  <c r="F8" i="21"/>
  <c r="C8" i="21"/>
  <c r="K7" i="21"/>
  <c r="H7" i="21"/>
  <c r="G7" i="21"/>
  <c r="F7" i="21"/>
  <c r="C7" i="21"/>
  <c r="K6" i="21"/>
  <c r="C6" i="21"/>
  <c r="K5" i="21"/>
  <c r="C5" i="21"/>
  <c r="K4" i="21"/>
  <c r="C4" i="21"/>
  <c r="C3" i="21"/>
  <c r="M2" i="21"/>
  <c r="N2" i="21" s="1"/>
  <c r="D1" i="21"/>
  <c r="I1" i="21" s="1"/>
  <c r="K40" i="20"/>
  <c r="C40" i="20"/>
  <c r="K39" i="20"/>
  <c r="C39" i="20"/>
  <c r="K38" i="20"/>
  <c r="C38" i="20"/>
  <c r="K37" i="20"/>
  <c r="C37" i="20"/>
  <c r="K36" i="20"/>
  <c r="C36" i="20"/>
  <c r="K35" i="20"/>
  <c r="C35" i="20"/>
  <c r="K34" i="20"/>
  <c r="C34" i="20"/>
  <c r="K33" i="20"/>
  <c r="C33" i="20"/>
  <c r="K32" i="20"/>
  <c r="C32" i="20"/>
  <c r="K31" i="20"/>
  <c r="C31" i="20"/>
  <c r="K30" i="20"/>
  <c r="C30" i="20"/>
  <c r="K29" i="20"/>
  <c r="C29" i="20"/>
  <c r="K28" i="20"/>
  <c r="C28" i="20"/>
  <c r="K27" i="20"/>
  <c r="C27" i="20"/>
  <c r="K26" i="20"/>
  <c r="C26" i="20"/>
  <c r="K25" i="20"/>
  <c r="C25" i="20"/>
  <c r="K24" i="20"/>
  <c r="C24" i="20"/>
  <c r="K23" i="20"/>
  <c r="C23" i="20"/>
  <c r="K22" i="20"/>
  <c r="C22" i="20"/>
  <c r="K21" i="20"/>
  <c r="C21" i="20"/>
  <c r="K20" i="20"/>
  <c r="C20" i="20"/>
  <c r="K19" i="20"/>
  <c r="C19" i="20"/>
  <c r="K18" i="20"/>
  <c r="C18" i="20"/>
  <c r="K17" i="20"/>
  <c r="C17" i="20"/>
  <c r="K16" i="20"/>
  <c r="C16" i="20"/>
  <c r="K15" i="20"/>
  <c r="C15" i="20"/>
  <c r="K14" i="20"/>
  <c r="C14" i="20"/>
  <c r="K13" i="20"/>
  <c r="F13" i="20"/>
  <c r="F17" i="20" s="1"/>
  <c r="F21" i="20" s="1"/>
  <c r="F25" i="20" s="1"/>
  <c r="F29" i="20" s="1"/>
  <c r="F33" i="20" s="1"/>
  <c r="F37" i="20" s="1"/>
  <c r="C13" i="20"/>
  <c r="K12" i="20"/>
  <c r="G12" i="20"/>
  <c r="G16" i="20" s="1"/>
  <c r="G20" i="20" s="1"/>
  <c r="G24" i="20" s="1"/>
  <c r="G28" i="20" s="1"/>
  <c r="G32" i="20" s="1"/>
  <c r="G36" i="20" s="1"/>
  <c r="G40" i="20" s="1"/>
  <c r="F12" i="20"/>
  <c r="F16" i="20" s="1"/>
  <c r="F20" i="20" s="1"/>
  <c r="F24" i="20" s="1"/>
  <c r="F28" i="20" s="1"/>
  <c r="F32" i="20" s="1"/>
  <c r="F36" i="20" s="1"/>
  <c r="F40" i="20" s="1"/>
  <c r="C12" i="20"/>
  <c r="K11" i="20"/>
  <c r="H11" i="20"/>
  <c r="H15" i="20" s="1"/>
  <c r="H19" i="20" s="1"/>
  <c r="H23" i="20" s="1"/>
  <c r="H27" i="20" s="1"/>
  <c r="H31" i="20" s="1"/>
  <c r="H35" i="20" s="1"/>
  <c r="H39" i="20" s="1"/>
  <c r="G11" i="20"/>
  <c r="G15" i="20" s="1"/>
  <c r="G19" i="20" s="1"/>
  <c r="G23" i="20" s="1"/>
  <c r="G27" i="20" s="1"/>
  <c r="G31" i="20" s="1"/>
  <c r="G35" i="20" s="1"/>
  <c r="G39" i="20" s="1"/>
  <c r="F11" i="20"/>
  <c r="F15" i="20" s="1"/>
  <c r="F19" i="20" s="1"/>
  <c r="F23" i="20" s="1"/>
  <c r="F27" i="20" s="1"/>
  <c r="F31" i="20" s="1"/>
  <c r="F35" i="20" s="1"/>
  <c r="F39" i="20" s="1"/>
  <c r="C11" i="20"/>
  <c r="K10" i="20"/>
  <c r="H10" i="20"/>
  <c r="H14" i="20" s="1"/>
  <c r="H18" i="20" s="1"/>
  <c r="H22" i="20" s="1"/>
  <c r="H26" i="20" s="1"/>
  <c r="H30" i="20" s="1"/>
  <c r="H34" i="20" s="1"/>
  <c r="H38" i="20" s="1"/>
  <c r="G10" i="20"/>
  <c r="G14" i="20" s="1"/>
  <c r="G18" i="20" s="1"/>
  <c r="G22" i="20" s="1"/>
  <c r="G26" i="20" s="1"/>
  <c r="G30" i="20" s="1"/>
  <c r="G34" i="20" s="1"/>
  <c r="G38" i="20" s="1"/>
  <c r="F10" i="20"/>
  <c r="C10" i="20"/>
  <c r="K9" i="20"/>
  <c r="H9" i="20"/>
  <c r="H13" i="20" s="1"/>
  <c r="H17" i="20" s="1"/>
  <c r="H21" i="20" s="1"/>
  <c r="H25" i="20" s="1"/>
  <c r="H29" i="20" s="1"/>
  <c r="H33" i="20" s="1"/>
  <c r="H37" i="20" s="1"/>
  <c r="G9" i="20"/>
  <c r="G13" i="20" s="1"/>
  <c r="G17" i="20" s="1"/>
  <c r="G21" i="20" s="1"/>
  <c r="G25" i="20" s="1"/>
  <c r="G29" i="20" s="1"/>
  <c r="G33" i="20" s="1"/>
  <c r="G37" i="20" s="1"/>
  <c r="F9" i="20"/>
  <c r="C9" i="20"/>
  <c r="K8" i="20"/>
  <c r="H8" i="20"/>
  <c r="H12" i="20" s="1"/>
  <c r="H16" i="20" s="1"/>
  <c r="H20" i="20" s="1"/>
  <c r="H24" i="20" s="1"/>
  <c r="H28" i="20" s="1"/>
  <c r="H32" i="20" s="1"/>
  <c r="H36" i="20" s="1"/>
  <c r="H40" i="20" s="1"/>
  <c r="G8" i="20"/>
  <c r="F8" i="20"/>
  <c r="C8" i="20"/>
  <c r="K7" i="20"/>
  <c r="H7" i="20"/>
  <c r="G7" i="20"/>
  <c r="F7" i="20"/>
  <c r="C7" i="20"/>
  <c r="K6" i="20"/>
  <c r="C6" i="20"/>
  <c r="K5" i="20"/>
  <c r="C5" i="20"/>
  <c r="K4" i="20"/>
  <c r="C4" i="20"/>
  <c r="C3" i="20"/>
  <c r="M2" i="20"/>
  <c r="N2" i="20" s="1"/>
  <c r="D1" i="20"/>
  <c r="I1" i="20" s="1"/>
  <c r="K40" i="19"/>
  <c r="C40" i="19"/>
  <c r="K39" i="19"/>
  <c r="C39" i="19"/>
  <c r="K38" i="19"/>
  <c r="C38" i="19"/>
  <c r="K37" i="19"/>
  <c r="C37" i="19"/>
  <c r="K36" i="19"/>
  <c r="C36" i="19"/>
  <c r="K35" i="19"/>
  <c r="C35" i="19"/>
  <c r="K34" i="19"/>
  <c r="C34" i="19"/>
  <c r="K33" i="19"/>
  <c r="C33" i="19"/>
  <c r="K32" i="19"/>
  <c r="C32" i="19"/>
  <c r="K31" i="19"/>
  <c r="C31" i="19"/>
  <c r="K30" i="19"/>
  <c r="C30" i="19"/>
  <c r="K29" i="19"/>
  <c r="C29" i="19"/>
  <c r="K28" i="19"/>
  <c r="C28" i="19"/>
  <c r="K27" i="19"/>
  <c r="C27" i="19"/>
  <c r="K26" i="19"/>
  <c r="C26" i="19"/>
  <c r="K25" i="19"/>
  <c r="C25" i="19"/>
  <c r="K24" i="19"/>
  <c r="C24" i="19"/>
  <c r="K23" i="19"/>
  <c r="C23" i="19"/>
  <c r="K22" i="19"/>
  <c r="C22" i="19"/>
  <c r="K21" i="19"/>
  <c r="C21" i="19"/>
  <c r="K20" i="19"/>
  <c r="C20" i="19"/>
  <c r="K19" i="19"/>
  <c r="C19" i="19"/>
  <c r="K18" i="19"/>
  <c r="C18" i="19"/>
  <c r="K17" i="19"/>
  <c r="C17" i="19"/>
  <c r="K16" i="19"/>
  <c r="C16" i="19"/>
  <c r="K15" i="19"/>
  <c r="C15" i="19"/>
  <c r="K14" i="19"/>
  <c r="C14" i="19"/>
  <c r="K13" i="19"/>
  <c r="C13" i="19"/>
  <c r="K12" i="19"/>
  <c r="F12" i="19"/>
  <c r="F16" i="19" s="1"/>
  <c r="F20" i="19" s="1"/>
  <c r="F24" i="19" s="1"/>
  <c r="F28" i="19" s="1"/>
  <c r="F32" i="19" s="1"/>
  <c r="F36" i="19" s="1"/>
  <c r="F40" i="19" s="1"/>
  <c r="C12" i="19"/>
  <c r="K11" i="19"/>
  <c r="G11" i="19"/>
  <c r="G15" i="19" s="1"/>
  <c r="G19" i="19" s="1"/>
  <c r="G23" i="19" s="1"/>
  <c r="G27" i="19" s="1"/>
  <c r="G31" i="19" s="1"/>
  <c r="G35" i="19" s="1"/>
  <c r="G39" i="19" s="1"/>
  <c r="F11" i="19"/>
  <c r="C11" i="19"/>
  <c r="K10" i="19"/>
  <c r="H10" i="19"/>
  <c r="H14" i="19" s="1"/>
  <c r="H18" i="19" s="1"/>
  <c r="H22" i="19" s="1"/>
  <c r="H26" i="19" s="1"/>
  <c r="H30" i="19" s="1"/>
  <c r="H34" i="19" s="1"/>
  <c r="H38" i="19" s="1"/>
  <c r="G10" i="19"/>
  <c r="G14" i="19" s="1"/>
  <c r="G18" i="19" s="1"/>
  <c r="G22" i="19" s="1"/>
  <c r="G26" i="19" s="1"/>
  <c r="G30" i="19" s="1"/>
  <c r="G34" i="19" s="1"/>
  <c r="G38" i="19" s="1"/>
  <c r="F10" i="19"/>
  <c r="F14" i="19" s="1"/>
  <c r="F18" i="19" s="1"/>
  <c r="F22" i="19" s="1"/>
  <c r="F26" i="19" s="1"/>
  <c r="F30" i="19" s="1"/>
  <c r="F34" i="19" s="1"/>
  <c r="F38" i="19" s="1"/>
  <c r="C10" i="19"/>
  <c r="K9" i="19"/>
  <c r="H9" i="19"/>
  <c r="H13" i="19" s="1"/>
  <c r="H17" i="19" s="1"/>
  <c r="H21" i="19" s="1"/>
  <c r="H25" i="19" s="1"/>
  <c r="H29" i="19" s="1"/>
  <c r="H33" i="19" s="1"/>
  <c r="H37" i="19" s="1"/>
  <c r="G9" i="19"/>
  <c r="G13" i="19" s="1"/>
  <c r="G17" i="19" s="1"/>
  <c r="G21" i="19" s="1"/>
  <c r="G25" i="19" s="1"/>
  <c r="G29" i="19" s="1"/>
  <c r="G33" i="19" s="1"/>
  <c r="G37" i="19" s="1"/>
  <c r="F9" i="19"/>
  <c r="C9" i="19"/>
  <c r="K8" i="19"/>
  <c r="H8" i="19"/>
  <c r="H12" i="19" s="1"/>
  <c r="H16" i="19" s="1"/>
  <c r="H20" i="19" s="1"/>
  <c r="H24" i="19" s="1"/>
  <c r="H28" i="19" s="1"/>
  <c r="H32" i="19" s="1"/>
  <c r="H36" i="19" s="1"/>
  <c r="H40" i="19" s="1"/>
  <c r="G8" i="19"/>
  <c r="G12" i="19" s="1"/>
  <c r="G16" i="19" s="1"/>
  <c r="G20" i="19" s="1"/>
  <c r="G24" i="19" s="1"/>
  <c r="G28" i="19" s="1"/>
  <c r="G32" i="19" s="1"/>
  <c r="G36" i="19" s="1"/>
  <c r="G40" i="19" s="1"/>
  <c r="F8" i="19"/>
  <c r="C8" i="19"/>
  <c r="K7" i="19"/>
  <c r="H7" i="19"/>
  <c r="H11" i="19" s="1"/>
  <c r="H15" i="19" s="1"/>
  <c r="H19" i="19" s="1"/>
  <c r="H23" i="19" s="1"/>
  <c r="H27" i="19" s="1"/>
  <c r="H31" i="19" s="1"/>
  <c r="H35" i="19" s="1"/>
  <c r="H39" i="19" s="1"/>
  <c r="G7" i="19"/>
  <c r="F7" i="19"/>
  <c r="C7" i="19"/>
  <c r="K6" i="19"/>
  <c r="C6" i="19"/>
  <c r="K5" i="19"/>
  <c r="C5" i="19"/>
  <c r="K4" i="19"/>
  <c r="C4" i="19"/>
  <c r="C3" i="19"/>
  <c r="M2" i="19"/>
  <c r="N2" i="19" s="1"/>
  <c r="D1" i="19"/>
  <c r="I1" i="19" s="1"/>
  <c r="J42" i="11"/>
  <c r="J42" i="12"/>
  <c r="J42" i="15"/>
  <c r="J42" i="13"/>
  <c r="J42" i="14"/>
  <c r="J42" i="16"/>
  <c r="J42" i="17"/>
  <c r="J42" i="18"/>
  <c r="K40" i="18"/>
  <c r="C40" i="18"/>
  <c r="K39" i="18"/>
  <c r="C39" i="18"/>
  <c r="K38" i="18"/>
  <c r="C38" i="18"/>
  <c r="K37" i="18"/>
  <c r="C37" i="18"/>
  <c r="K36" i="18"/>
  <c r="C36" i="18"/>
  <c r="K35" i="18"/>
  <c r="C35" i="18"/>
  <c r="K34" i="18"/>
  <c r="C34" i="18"/>
  <c r="K33" i="18"/>
  <c r="C33" i="18"/>
  <c r="K32" i="18"/>
  <c r="C32" i="18"/>
  <c r="K31" i="18"/>
  <c r="C31" i="18"/>
  <c r="K30" i="18"/>
  <c r="C30" i="18"/>
  <c r="K29" i="18"/>
  <c r="C29" i="18"/>
  <c r="K28" i="18"/>
  <c r="C28" i="18"/>
  <c r="K27" i="18"/>
  <c r="C27" i="18"/>
  <c r="K26" i="18"/>
  <c r="C26" i="18"/>
  <c r="K25" i="18"/>
  <c r="C25" i="18"/>
  <c r="K24" i="18"/>
  <c r="C24" i="18"/>
  <c r="K23" i="18"/>
  <c r="C23" i="18"/>
  <c r="K22" i="18"/>
  <c r="C22" i="18"/>
  <c r="K21" i="18"/>
  <c r="C21" i="18"/>
  <c r="K20" i="18"/>
  <c r="C20" i="18"/>
  <c r="K19" i="18"/>
  <c r="C19" i="18"/>
  <c r="K18" i="18"/>
  <c r="C18" i="18"/>
  <c r="K17" i="18"/>
  <c r="C17" i="18"/>
  <c r="K16" i="18"/>
  <c r="C16" i="18"/>
  <c r="K15" i="18"/>
  <c r="C15" i="18"/>
  <c r="K14" i="18"/>
  <c r="C14" i="18"/>
  <c r="K13" i="18"/>
  <c r="C13" i="18"/>
  <c r="K12" i="18"/>
  <c r="F12" i="18"/>
  <c r="F16" i="18" s="1"/>
  <c r="F20" i="18" s="1"/>
  <c r="F24" i="18" s="1"/>
  <c r="F28" i="18" s="1"/>
  <c r="F32" i="18" s="1"/>
  <c r="F36" i="18" s="1"/>
  <c r="F40" i="18" s="1"/>
  <c r="C12" i="18"/>
  <c r="K11" i="18"/>
  <c r="G11" i="18"/>
  <c r="G15" i="18" s="1"/>
  <c r="G19" i="18" s="1"/>
  <c r="G23" i="18" s="1"/>
  <c r="G27" i="18" s="1"/>
  <c r="G31" i="18" s="1"/>
  <c r="G35" i="18" s="1"/>
  <c r="G39" i="18" s="1"/>
  <c r="F11" i="18"/>
  <c r="F15" i="18" s="1"/>
  <c r="F19" i="18" s="1"/>
  <c r="F23" i="18" s="1"/>
  <c r="F27" i="18" s="1"/>
  <c r="F31" i="18" s="1"/>
  <c r="F35" i="18" s="1"/>
  <c r="F39" i="18" s="1"/>
  <c r="C11" i="18"/>
  <c r="K10" i="18"/>
  <c r="H10" i="18"/>
  <c r="H14" i="18" s="1"/>
  <c r="H18" i="18" s="1"/>
  <c r="H22" i="18" s="1"/>
  <c r="H26" i="18" s="1"/>
  <c r="H30" i="18" s="1"/>
  <c r="H34" i="18" s="1"/>
  <c r="H38" i="18" s="1"/>
  <c r="G10" i="18"/>
  <c r="G14" i="18" s="1"/>
  <c r="G18" i="18" s="1"/>
  <c r="G22" i="18" s="1"/>
  <c r="G26" i="18" s="1"/>
  <c r="G30" i="18" s="1"/>
  <c r="G34" i="18" s="1"/>
  <c r="G38" i="18" s="1"/>
  <c r="F10" i="18"/>
  <c r="F14" i="18" s="1"/>
  <c r="F18" i="18" s="1"/>
  <c r="F22" i="18" s="1"/>
  <c r="F26" i="18" s="1"/>
  <c r="F30" i="18" s="1"/>
  <c r="F34" i="18" s="1"/>
  <c r="F38" i="18" s="1"/>
  <c r="C10" i="18"/>
  <c r="K9" i="18"/>
  <c r="H9" i="18"/>
  <c r="H13" i="18" s="1"/>
  <c r="H17" i="18" s="1"/>
  <c r="H21" i="18" s="1"/>
  <c r="H25" i="18" s="1"/>
  <c r="H29" i="18" s="1"/>
  <c r="H33" i="18" s="1"/>
  <c r="H37" i="18" s="1"/>
  <c r="G9" i="18"/>
  <c r="G13" i="18" s="1"/>
  <c r="G17" i="18" s="1"/>
  <c r="G21" i="18" s="1"/>
  <c r="G25" i="18" s="1"/>
  <c r="G29" i="18" s="1"/>
  <c r="G33" i="18" s="1"/>
  <c r="G37" i="18" s="1"/>
  <c r="F9" i="18"/>
  <c r="C9" i="18"/>
  <c r="K8" i="18"/>
  <c r="H8" i="18"/>
  <c r="H12" i="18" s="1"/>
  <c r="H16" i="18" s="1"/>
  <c r="H20" i="18" s="1"/>
  <c r="H24" i="18" s="1"/>
  <c r="H28" i="18" s="1"/>
  <c r="H32" i="18" s="1"/>
  <c r="H36" i="18" s="1"/>
  <c r="H40" i="18" s="1"/>
  <c r="G8" i="18"/>
  <c r="G12" i="18" s="1"/>
  <c r="G16" i="18" s="1"/>
  <c r="G20" i="18" s="1"/>
  <c r="G24" i="18" s="1"/>
  <c r="G28" i="18" s="1"/>
  <c r="G32" i="18" s="1"/>
  <c r="G36" i="18" s="1"/>
  <c r="G40" i="18" s="1"/>
  <c r="F8" i="18"/>
  <c r="C8" i="18"/>
  <c r="K7" i="18"/>
  <c r="H7" i="18"/>
  <c r="H11" i="18" s="1"/>
  <c r="H15" i="18" s="1"/>
  <c r="H19" i="18" s="1"/>
  <c r="H23" i="18" s="1"/>
  <c r="H27" i="18" s="1"/>
  <c r="H31" i="18" s="1"/>
  <c r="H35" i="18" s="1"/>
  <c r="H39" i="18" s="1"/>
  <c r="G7" i="18"/>
  <c r="F7" i="18"/>
  <c r="C7" i="18"/>
  <c r="K6" i="18"/>
  <c r="C6" i="18"/>
  <c r="K5" i="18"/>
  <c r="C5" i="18"/>
  <c r="K4" i="18"/>
  <c r="C4" i="18"/>
  <c r="C3" i="18"/>
  <c r="M2" i="18"/>
  <c r="N2" i="18" s="1"/>
  <c r="D1" i="18"/>
  <c r="E1" i="18" s="1"/>
  <c r="F1" i="18" s="1"/>
  <c r="G1" i="18" s="1"/>
  <c r="H1" i="18" s="1"/>
  <c r="K40" i="17"/>
  <c r="C40" i="17"/>
  <c r="K39" i="17"/>
  <c r="C39" i="17"/>
  <c r="K38" i="17"/>
  <c r="C38" i="17"/>
  <c r="K37" i="17"/>
  <c r="C37" i="17"/>
  <c r="K36" i="17"/>
  <c r="C36" i="17"/>
  <c r="K35" i="17"/>
  <c r="C35" i="17"/>
  <c r="K34" i="17"/>
  <c r="C34" i="17"/>
  <c r="K33" i="17"/>
  <c r="C33" i="17"/>
  <c r="K32" i="17"/>
  <c r="C32" i="17"/>
  <c r="K31" i="17"/>
  <c r="C31" i="17"/>
  <c r="K30" i="17"/>
  <c r="C30" i="17"/>
  <c r="K29" i="17"/>
  <c r="C29" i="17"/>
  <c r="K28" i="17"/>
  <c r="C28" i="17"/>
  <c r="K27" i="17"/>
  <c r="C27" i="17"/>
  <c r="K26" i="17"/>
  <c r="C26" i="17"/>
  <c r="K25" i="17"/>
  <c r="C25" i="17"/>
  <c r="K24" i="17"/>
  <c r="C24" i="17"/>
  <c r="K23" i="17"/>
  <c r="C23" i="17"/>
  <c r="K22" i="17"/>
  <c r="C22" i="17"/>
  <c r="K21" i="17"/>
  <c r="C21" i="17"/>
  <c r="K20" i="17"/>
  <c r="C20" i="17"/>
  <c r="K19" i="17"/>
  <c r="C19" i="17"/>
  <c r="K18" i="17"/>
  <c r="C18" i="17"/>
  <c r="K17" i="17"/>
  <c r="C17" i="17"/>
  <c r="K16" i="17"/>
  <c r="C16" i="17"/>
  <c r="K15" i="17"/>
  <c r="C15" i="17"/>
  <c r="K14" i="17"/>
  <c r="C14" i="17"/>
  <c r="K13" i="17"/>
  <c r="C13" i="17"/>
  <c r="K12" i="17"/>
  <c r="F12" i="17"/>
  <c r="F16" i="17" s="1"/>
  <c r="F20" i="17" s="1"/>
  <c r="F24" i="17" s="1"/>
  <c r="F28" i="17" s="1"/>
  <c r="F32" i="17" s="1"/>
  <c r="F36" i="17" s="1"/>
  <c r="F40" i="17" s="1"/>
  <c r="C12" i="17"/>
  <c r="K11" i="17"/>
  <c r="G11" i="17"/>
  <c r="G15" i="17" s="1"/>
  <c r="G19" i="17" s="1"/>
  <c r="G23" i="17" s="1"/>
  <c r="G27" i="17" s="1"/>
  <c r="G31" i="17" s="1"/>
  <c r="G35" i="17" s="1"/>
  <c r="G39" i="17" s="1"/>
  <c r="F11" i="17"/>
  <c r="F15" i="17" s="1"/>
  <c r="F19" i="17" s="1"/>
  <c r="F23" i="17" s="1"/>
  <c r="F27" i="17" s="1"/>
  <c r="F31" i="17" s="1"/>
  <c r="F35" i="17" s="1"/>
  <c r="F39" i="17" s="1"/>
  <c r="C11" i="17"/>
  <c r="K10" i="17"/>
  <c r="H10" i="17"/>
  <c r="H14" i="17" s="1"/>
  <c r="H18" i="17" s="1"/>
  <c r="H22" i="17" s="1"/>
  <c r="H26" i="17" s="1"/>
  <c r="H30" i="17" s="1"/>
  <c r="H34" i="17" s="1"/>
  <c r="H38" i="17" s="1"/>
  <c r="G10" i="17"/>
  <c r="G14" i="17" s="1"/>
  <c r="G18" i="17" s="1"/>
  <c r="G22" i="17" s="1"/>
  <c r="G26" i="17" s="1"/>
  <c r="G30" i="17" s="1"/>
  <c r="G34" i="17" s="1"/>
  <c r="G38" i="17" s="1"/>
  <c r="F10" i="17"/>
  <c r="F14" i="17" s="1"/>
  <c r="F18" i="17" s="1"/>
  <c r="F22" i="17" s="1"/>
  <c r="F26" i="17" s="1"/>
  <c r="F30" i="17" s="1"/>
  <c r="F34" i="17" s="1"/>
  <c r="F38" i="17" s="1"/>
  <c r="C10" i="17"/>
  <c r="K9" i="17"/>
  <c r="H9" i="17"/>
  <c r="H13" i="17" s="1"/>
  <c r="H17" i="17" s="1"/>
  <c r="H21" i="17" s="1"/>
  <c r="H25" i="17" s="1"/>
  <c r="H29" i="17" s="1"/>
  <c r="H33" i="17" s="1"/>
  <c r="H37" i="17" s="1"/>
  <c r="G9" i="17"/>
  <c r="G13" i="17" s="1"/>
  <c r="G17" i="17" s="1"/>
  <c r="G21" i="17" s="1"/>
  <c r="G25" i="17" s="1"/>
  <c r="G29" i="17" s="1"/>
  <c r="G33" i="17" s="1"/>
  <c r="G37" i="17" s="1"/>
  <c r="F9" i="17"/>
  <c r="C9" i="17"/>
  <c r="K8" i="17"/>
  <c r="H8" i="17"/>
  <c r="H12" i="17" s="1"/>
  <c r="H16" i="17" s="1"/>
  <c r="H20" i="17" s="1"/>
  <c r="H24" i="17" s="1"/>
  <c r="H28" i="17" s="1"/>
  <c r="H32" i="17" s="1"/>
  <c r="H36" i="17" s="1"/>
  <c r="H40" i="17" s="1"/>
  <c r="G8" i="17"/>
  <c r="G12" i="17" s="1"/>
  <c r="G16" i="17" s="1"/>
  <c r="G20" i="17" s="1"/>
  <c r="G24" i="17" s="1"/>
  <c r="G28" i="17" s="1"/>
  <c r="G32" i="17" s="1"/>
  <c r="G36" i="17" s="1"/>
  <c r="G40" i="17" s="1"/>
  <c r="F8" i="17"/>
  <c r="C8" i="17"/>
  <c r="K7" i="17"/>
  <c r="H7" i="17"/>
  <c r="H11" i="17" s="1"/>
  <c r="H15" i="17" s="1"/>
  <c r="H19" i="17" s="1"/>
  <c r="H23" i="17" s="1"/>
  <c r="H27" i="17" s="1"/>
  <c r="H31" i="17" s="1"/>
  <c r="H35" i="17" s="1"/>
  <c r="H39" i="17" s="1"/>
  <c r="G7" i="17"/>
  <c r="F7" i="17"/>
  <c r="C7" i="17"/>
  <c r="K6" i="17"/>
  <c r="C6" i="17"/>
  <c r="K5" i="17"/>
  <c r="C5" i="17"/>
  <c r="K4" i="17"/>
  <c r="C4" i="17"/>
  <c r="C3" i="17"/>
  <c r="M2" i="17"/>
  <c r="N2" i="17" s="1"/>
  <c r="D1" i="17"/>
  <c r="E1" i="17" s="1"/>
  <c r="F1" i="17" s="1"/>
  <c r="G1" i="17" s="1"/>
  <c r="H1" i="17" s="1"/>
  <c r="K40" i="16"/>
  <c r="C40" i="16"/>
  <c r="K39" i="16"/>
  <c r="C39" i="16"/>
  <c r="K38" i="16"/>
  <c r="C38" i="16"/>
  <c r="K37" i="16"/>
  <c r="C37" i="16"/>
  <c r="K36" i="16"/>
  <c r="C36" i="16"/>
  <c r="K35" i="16"/>
  <c r="C35" i="16"/>
  <c r="K34" i="16"/>
  <c r="C34" i="16"/>
  <c r="K33" i="16"/>
  <c r="C33" i="16"/>
  <c r="K32" i="16"/>
  <c r="C32" i="16"/>
  <c r="K31" i="16"/>
  <c r="C31" i="16"/>
  <c r="K30" i="16"/>
  <c r="C30" i="16"/>
  <c r="K29" i="16"/>
  <c r="C29" i="16"/>
  <c r="K28" i="16"/>
  <c r="C28" i="16"/>
  <c r="K27" i="16"/>
  <c r="C27" i="16"/>
  <c r="K26" i="16"/>
  <c r="C26" i="16"/>
  <c r="K25" i="16"/>
  <c r="C25" i="16"/>
  <c r="K24" i="16"/>
  <c r="C24" i="16"/>
  <c r="K23" i="16"/>
  <c r="C23" i="16"/>
  <c r="K22" i="16"/>
  <c r="C22" i="16"/>
  <c r="K21" i="16"/>
  <c r="C21" i="16"/>
  <c r="K20" i="16"/>
  <c r="C20" i="16"/>
  <c r="K19" i="16"/>
  <c r="C19" i="16"/>
  <c r="K18" i="16"/>
  <c r="C18" i="16"/>
  <c r="K17" i="16"/>
  <c r="C17" i="16"/>
  <c r="K16" i="16"/>
  <c r="C16" i="16"/>
  <c r="K15" i="16"/>
  <c r="C15" i="16"/>
  <c r="K14" i="16"/>
  <c r="C14" i="16"/>
  <c r="K13" i="16"/>
  <c r="C13" i="16"/>
  <c r="K12" i="16"/>
  <c r="F12" i="16"/>
  <c r="F16" i="16" s="1"/>
  <c r="F20" i="16" s="1"/>
  <c r="F24" i="16" s="1"/>
  <c r="F28" i="16" s="1"/>
  <c r="F32" i="16" s="1"/>
  <c r="F36" i="16" s="1"/>
  <c r="F40" i="16" s="1"/>
  <c r="C12" i="16"/>
  <c r="K11" i="16"/>
  <c r="G11" i="16"/>
  <c r="G15" i="16" s="1"/>
  <c r="G19" i="16" s="1"/>
  <c r="G23" i="16" s="1"/>
  <c r="G27" i="16" s="1"/>
  <c r="G31" i="16" s="1"/>
  <c r="G35" i="16" s="1"/>
  <c r="G39" i="16" s="1"/>
  <c r="F11" i="16"/>
  <c r="F15" i="16" s="1"/>
  <c r="F19" i="16" s="1"/>
  <c r="F23" i="16" s="1"/>
  <c r="F27" i="16" s="1"/>
  <c r="F31" i="16" s="1"/>
  <c r="F35" i="16" s="1"/>
  <c r="F39" i="16" s="1"/>
  <c r="C11" i="16"/>
  <c r="K10" i="16"/>
  <c r="H10" i="16"/>
  <c r="H14" i="16" s="1"/>
  <c r="H18" i="16" s="1"/>
  <c r="H22" i="16" s="1"/>
  <c r="H26" i="16" s="1"/>
  <c r="H30" i="16" s="1"/>
  <c r="H34" i="16" s="1"/>
  <c r="H38" i="16" s="1"/>
  <c r="G10" i="16"/>
  <c r="G14" i="16" s="1"/>
  <c r="G18" i="16" s="1"/>
  <c r="G22" i="16" s="1"/>
  <c r="G26" i="16" s="1"/>
  <c r="G30" i="16" s="1"/>
  <c r="G34" i="16" s="1"/>
  <c r="G38" i="16" s="1"/>
  <c r="F10" i="16"/>
  <c r="F14" i="16" s="1"/>
  <c r="F18" i="16" s="1"/>
  <c r="F22" i="16" s="1"/>
  <c r="F26" i="16" s="1"/>
  <c r="F30" i="16" s="1"/>
  <c r="F34" i="16" s="1"/>
  <c r="F38" i="16" s="1"/>
  <c r="C10" i="16"/>
  <c r="K9" i="16"/>
  <c r="H9" i="16"/>
  <c r="H13" i="16" s="1"/>
  <c r="H17" i="16" s="1"/>
  <c r="H21" i="16" s="1"/>
  <c r="H25" i="16" s="1"/>
  <c r="H29" i="16" s="1"/>
  <c r="H33" i="16" s="1"/>
  <c r="H37" i="16" s="1"/>
  <c r="G9" i="16"/>
  <c r="G13" i="16" s="1"/>
  <c r="G17" i="16" s="1"/>
  <c r="G21" i="16" s="1"/>
  <c r="G25" i="16" s="1"/>
  <c r="G29" i="16" s="1"/>
  <c r="G33" i="16" s="1"/>
  <c r="G37" i="16" s="1"/>
  <c r="F9" i="16"/>
  <c r="C9" i="16"/>
  <c r="K8" i="16"/>
  <c r="H8" i="16"/>
  <c r="H12" i="16" s="1"/>
  <c r="H16" i="16" s="1"/>
  <c r="H20" i="16" s="1"/>
  <c r="H24" i="16" s="1"/>
  <c r="H28" i="16" s="1"/>
  <c r="H32" i="16" s="1"/>
  <c r="H36" i="16" s="1"/>
  <c r="H40" i="16" s="1"/>
  <c r="G8" i="16"/>
  <c r="G12" i="16" s="1"/>
  <c r="G16" i="16" s="1"/>
  <c r="G20" i="16" s="1"/>
  <c r="G24" i="16" s="1"/>
  <c r="G28" i="16" s="1"/>
  <c r="G32" i="16" s="1"/>
  <c r="G36" i="16" s="1"/>
  <c r="G40" i="16" s="1"/>
  <c r="F8" i="16"/>
  <c r="C8" i="16"/>
  <c r="K7" i="16"/>
  <c r="H7" i="16"/>
  <c r="H11" i="16" s="1"/>
  <c r="H15" i="16" s="1"/>
  <c r="H19" i="16" s="1"/>
  <c r="H23" i="16" s="1"/>
  <c r="H27" i="16" s="1"/>
  <c r="H31" i="16" s="1"/>
  <c r="H35" i="16" s="1"/>
  <c r="H39" i="16" s="1"/>
  <c r="G7" i="16"/>
  <c r="F7" i="16"/>
  <c r="C7" i="16"/>
  <c r="K6" i="16"/>
  <c r="C6" i="16"/>
  <c r="K5" i="16"/>
  <c r="C5" i="16"/>
  <c r="K4" i="16"/>
  <c r="C4" i="16"/>
  <c r="C3" i="16"/>
  <c r="M2" i="16"/>
  <c r="N2" i="16" s="1"/>
  <c r="D1" i="16"/>
  <c r="I1" i="16" s="1"/>
  <c r="K40" i="15"/>
  <c r="C40" i="15"/>
  <c r="K39" i="15"/>
  <c r="C39" i="15"/>
  <c r="K38" i="15"/>
  <c r="C38" i="15"/>
  <c r="K37" i="15"/>
  <c r="C37" i="15"/>
  <c r="K36" i="15"/>
  <c r="C36" i="15"/>
  <c r="K35" i="15"/>
  <c r="C35" i="15"/>
  <c r="K34" i="15"/>
  <c r="C34" i="15"/>
  <c r="K33" i="15"/>
  <c r="C33" i="15"/>
  <c r="K32" i="15"/>
  <c r="C32" i="15"/>
  <c r="K31" i="15"/>
  <c r="C31" i="15"/>
  <c r="K30" i="15"/>
  <c r="C30" i="15"/>
  <c r="K29" i="15"/>
  <c r="C29" i="15"/>
  <c r="K28" i="15"/>
  <c r="C28" i="15"/>
  <c r="K27" i="15"/>
  <c r="C27" i="15"/>
  <c r="K26" i="15"/>
  <c r="C26" i="15"/>
  <c r="K25" i="15"/>
  <c r="C25" i="15"/>
  <c r="K24" i="15"/>
  <c r="C24" i="15"/>
  <c r="K23" i="15"/>
  <c r="C23" i="15"/>
  <c r="K22" i="15"/>
  <c r="C22" i="15"/>
  <c r="K21" i="15"/>
  <c r="C21" i="15"/>
  <c r="K20" i="15"/>
  <c r="C20" i="15"/>
  <c r="K19" i="15"/>
  <c r="C19" i="15"/>
  <c r="K18" i="15"/>
  <c r="C18" i="15"/>
  <c r="K17" i="15"/>
  <c r="C17" i="15"/>
  <c r="K16" i="15"/>
  <c r="C16" i="15"/>
  <c r="K15" i="15"/>
  <c r="C15" i="15"/>
  <c r="K14" i="15"/>
  <c r="C14" i="15"/>
  <c r="K13" i="15"/>
  <c r="C13" i="15"/>
  <c r="K12" i="15"/>
  <c r="F12" i="15"/>
  <c r="F16" i="15" s="1"/>
  <c r="F20" i="15" s="1"/>
  <c r="F24" i="15" s="1"/>
  <c r="F28" i="15" s="1"/>
  <c r="F32" i="15" s="1"/>
  <c r="F36" i="15" s="1"/>
  <c r="F40" i="15" s="1"/>
  <c r="C12" i="15"/>
  <c r="K11" i="15"/>
  <c r="G11" i="15"/>
  <c r="G15" i="15" s="1"/>
  <c r="G19" i="15" s="1"/>
  <c r="G23" i="15" s="1"/>
  <c r="G27" i="15" s="1"/>
  <c r="G31" i="15" s="1"/>
  <c r="G35" i="15" s="1"/>
  <c r="G39" i="15" s="1"/>
  <c r="F11" i="15"/>
  <c r="F15" i="15" s="1"/>
  <c r="F19" i="15" s="1"/>
  <c r="F23" i="15" s="1"/>
  <c r="F27" i="15" s="1"/>
  <c r="F31" i="15" s="1"/>
  <c r="F35" i="15" s="1"/>
  <c r="F39" i="15" s="1"/>
  <c r="C11" i="15"/>
  <c r="K10" i="15"/>
  <c r="H10" i="15"/>
  <c r="H14" i="15" s="1"/>
  <c r="H18" i="15" s="1"/>
  <c r="H22" i="15" s="1"/>
  <c r="H26" i="15" s="1"/>
  <c r="H30" i="15" s="1"/>
  <c r="H34" i="15" s="1"/>
  <c r="H38" i="15" s="1"/>
  <c r="G10" i="15"/>
  <c r="G14" i="15" s="1"/>
  <c r="G18" i="15" s="1"/>
  <c r="G22" i="15" s="1"/>
  <c r="G26" i="15" s="1"/>
  <c r="G30" i="15" s="1"/>
  <c r="G34" i="15" s="1"/>
  <c r="G38" i="15" s="1"/>
  <c r="F10" i="15"/>
  <c r="F14" i="15" s="1"/>
  <c r="F18" i="15" s="1"/>
  <c r="F22" i="15" s="1"/>
  <c r="F26" i="15" s="1"/>
  <c r="F30" i="15" s="1"/>
  <c r="F34" i="15" s="1"/>
  <c r="F38" i="15" s="1"/>
  <c r="C10" i="15"/>
  <c r="K9" i="15"/>
  <c r="H9" i="15"/>
  <c r="H13" i="15" s="1"/>
  <c r="H17" i="15" s="1"/>
  <c r="H21" i="15" s="1"/>
  <c r="H25" i="15" s="1"/>
  <c r="H29" i="15" s="1"/>
  <c r="H33" i="15" s="1"/>
  <c r="H37" i="15" s="1"/>
  <c r="G9" i="15"/>
  <c r="G13" i="15" s="1"/>
  <c r="G17" i="15" s="1"/>
  <c r="G21" i="15" s="1"/>
  <c r="G25" i="15" s="1"/>
  <c r="G29" i="15" s="1"/>
  <c r="G33" i="15" s="1"/>
  <c r="G37" i="15" s="1"/>
  <c r="F9" i="15"/>
  <c r="C9" i="15"/>
  <c r="K8" i="15"/>
  <c r="H8" i="15"/>
  <c r="H12" i="15" s="1"/>
  <c r="H16" i="15" s="1"/>
  <c r="H20" i="15" s="1"/>
  <c r="H24" i="15" s="1"/>
  <c r="H28" i="15" s="1"/>
  <c r="H32" i="15" s="1"/>
  <c r="H36" i="15" s="1"/>
  <c r="H40" i="15" s="1"/>
  <c r="G8" i="15"/>
  <c r="G12" i="15" s="1"/>
  <c r="G16" i="15" s="1"/>
  <c r="G20" i="15" s="1"/>
  <c r="G24" i="15" s="1"/>
  <c r="G28" i="15" s="1"/>
  <c r="G32" i="15" s="1"/>
  <c r="G36" i="15" s="1"/>
  <c r="G40" i="15" s="1"/>
  <c r="F8" i="15"/>
  <c r="C8" i="15"/>
  <c r="K7" i="15"/>
  <c r="H7" i="15"/>
  <c r="H11" i="15" s="1"/>
  <c r="H15" i="15" s="1"/>
  <c r="H19" i="15" s="1"/>
  <c r="H23" i="15" s="1"/>
  <c r="H27" i="15" s="1"/>
  <c r="H31" i="15" s="1"/>
  <c r="H35" i="15" s="1"/>
  <c r="H39" i="15" s="1"/>
  <c r="G7" i="15"/>
  <c r="F7" i="15"/>
  <c r="C7" i="15"/>
  <c r="K6" i="15"/>
  <c r="C6" i="15"/>
  <c r="K5" i="15"/>
  <c r="C5" i="15"/>
  <c r="K4" i="15"/>
  <c r="C4" i="15"/>
  <c r="C3" i="15"/>
  <c r="M2" i="15"/>
  <c r="N2" i="15" s="1"/>
  <c r="D1" i="15"/>
  <c r="E1" i="15" s="1"/>
  <c r="F1" i="15" s="1"/>
  <c r="G1" i="15" s="1"/>
  <c r="H1" i="15" s="1"/>
  <c r="K40" i="14"/>
  <c r="C40" i="14"/>
  <c r="K39" i="14"/>
  <c r="C39" i="14"/>
  <c r="K38" i="14"/>
  <c r="C38" i="14"/>
  <c r="K37" i="14"/>
  <c r="C37" i="14"/>
  <c r="K36" i="14"/>
  <c r="C36" i="14"/>
  <c r="K35" i="14"/>
  <c r="C35" i="14"/>
  <c r="K34" i="14"/>
  <c r="C34" i="14"/>
  <c r="K33" i="14"/>
  <c r="C33" i="14"/>
  <c r="K32" i="14"/>
  <c r="C32" i="14"/>
  <c r="K31" i="14"/>
  <c r="C31" i="14"/>
  <c r="K30" i="14"/>
  <c r="C30" i="14"/>
  <c r="K29" i="14"/>
  <c r="C29" i="14"/>
  <c r="K28" i="14"/>
  <c r="C28" i="14"/>
  <c r="K27" i="14"/>
  <c r="C27" i="14"/>
  <c r="K26" i="14"/>
  <c r="C26" i="14"/>
  <c r="K25" i="14"/>
  <c r="C25" i="14"/>
  <c r="K24" i="14"/>
  <c r="C24" i="14"/>
  <c r="K23" i="14"/>
  <c r="C23" i="14"/>
  <c r="K22" i="14"/>
  <c r="C22" i="14"/>
  <c r="K21" i="14"/>
  <c r="C21" i="14"/>
  <c r="K20" i="14"/>
  <c r="C20" i="14"/>
  <c r="K19" i="14"/>
  <c r="C19" i="14"/>
  <c r="K18" i="14"/>
  <c r="C18" i="14"/>
  <c r="K17" i="14"/>
  <c r="C17" i="14"/>
  <c r="K16" i="14"/>
  <c r="H16" i="14"/>
  <c r="H20" i="14" s="1"/>
  <c r="H24" i="14" s="1"/>
  <c r="H28" i="14" s="1"/>
  <c r="H32" i="14" s="1"/>
  <c r="H36" i="14" s="1"/>
  <c r="H40" i="14" s="1"/>
  <c r="C16" i="14"/>
  <c r="K15" i="14"/>
  <c r="C15" i="14"/>
  <c r="K14" i="14"/>
  <c r="H14" i="14"/>
  <c r="H18" i="14" s="1"/>
  <c r="H22" i="14" s="1"/>
  <c r="H26" i="14" s="1"/>
  <c r="H30" i="14" s="1"/>
  <c r="H34" i="14" s="1"/>
  <c r="H38" i="14" s="1"/>
  <c r="C14" i="14"/>
  <c r="K13" i="14"/>
  <c r="C13" i="14"/>
  <c r="K12" i="14"/>
  <c r="C12" i="14"/>
  <c r="K11" i="14"/>
  <c r="F11" i="14"/>
  <c r="F15" i="14" s="1"/>
  <c r="F19" i="14" s="1"/>
  <c r="F23" i="14" s="1"/>
  <c r="F27" i="14" s="1"/>
  <c r="F31" i="14" s="1"/>
  <c r="F35" i="14" s="1"/>
  <c r="F39" i="14" s="1"/>
  <c r="C11" i="14"/>
  <c r="K10" i="14"/>
  <c r="H10" i="14"/>
  <c r="G10" i="14"/>
  <c r="G14" i="14" s="1"/>
  <c r="G18" i="14" s="1"/>
  <c r="G22" i="14" s="1"/>
  <c r="G26" i="14" s="1"/>
  <c r="G30" i="14" s="1"/>
  <c r="G34" i="14" s="1"/>
  <c r="G38" i="14" s="1"/>
  <c r="F10" i="14"/>
  <c r="F14" i="14" s="1"/>
  <c r="F18" i="14" s="1"/>
  <c r="F22" i="14" s="1"/>
  <c r="F26" i="14" s="1"/>
  <c r="F30" i="14" s="1"/>
  <c r="F34" i="14" s="1"/>
  <c r="F38" i="14" s="1"/>
  <c r="C10" i="14"/>
  <c r="K9" i="14"/>
  <c r="H9" i="14"/>
  <c r="H13" i="14" s="1"/>
  <c r="H17" i="14" s="1"/>
  <c r="H21" i="14" s="1"/>
  <c r="H25" i="14" s="1"/>
  <c r="H29" i="14" s="1"/>
  <c r="H33" i="14" s="1"/>
  <c r="H37" i="14" s="1"/>
  <c r="G9" i="14"/>
  <c r="G13" i="14" s="1"/>
  <c r="G17" i="14" s="1"/>
  <c r="G21" i="14" s="1"/>
  <c r="G25" i="14" s="1"/>
  <c r="G29" i="14" s="1"/>
  <c r="G33" i="14" s="1"/>
  <c r="G37" i="14" s="1"/>
  <c r="F9" i="14"/>
  <c r="F13" i="14" s="1"/>
  <c r="F17" i="14" s="1"/>
  <c r="F21" i="14" s="1"/>
  <c r="F25" i="14" s="1"/>
  <c r="F29" i="14" s="1"/>
  <c r="F33" i="14" s="1"/>
  <c r="F37" i="14" s="1"/>
  <c r="C9" i="14"/>
  <c r="K8" i="14"/>
  <c r="H8" i="14"/>
  <c r="H12" i="14" s="1"/>
  <c r="G8" i="14"/>
  <c r="G12" i="14" s="1"/>
  <c r="G16" i="14" s="1"/>
  <c r="G20" i="14" s="1"/>
  <c r="G24" i="14" s="1"/>
  <c r="G28" i="14" s="1"/>
  <c r="G32" i="14" s="1"/>
  <c r="G36" i="14" s="1"/>
  <c r="G40" i="14" s="1"/>
  <c r="F8" i="14"/>
  <c r="C8" i="14"/>
  <c r="K7" i="14"/>
  <c r="H7" i="14"/>
  <c r="H11" i="14" s="1"/>
  <c r="H15" i="14" s="1"/>
  <c r="H19" i="14" s="1"/>
  <c r="H23" i="14" s="1"/>
  <c r="H27" i="14" s="1"/>
  <c r="H31" i="14" s="1"/>
  <c r="H35" i="14" s="1"/>
  <c r="H39" i="14" s="1"/>
  <c r="G7" i="14"/>
  <c r="G11" i="14" s="1"/>
  <c r="G15" i="14" s="1"/>
  <c r="G19" i="14" s="1"/>
  <c r="G23" i="14" s="1"/>
  <c r="G27" i="14" s="1"/>
  <c r="G31" i="14" s="1"/>
  <c r="G35" i="14" s="1"/>
  <c r="G39" i="14" s="1"/>
  <c r="F7" i="14"/>
  <c r="C7" i="14"/>
  <c r="K6" i="14"/>
  <c r="C6" i="14"/>
  <c r="K5" i="14"/>
  <c r="C5" i="14"/>
  <c r="K4" i="14"/>
  <c r="C4" i="14"/>
  <c r="C3" i="14"/>
  <c r="M2" i="14"/>
  <c r="N2" i="14" s="1"/>
  <c r="I1" i="14"/>
  <c r="D1" i="14"/>
  <c r="E1" i="14" s="1"/>
  <c r="F1" i="14" s="1"/>
  <c r="G1" i="14" s="1"/>
  <c r="H1" i="14" s="1"/>
  <c r="K40" i="13"/>
  <c r="C40" i="13"/>
  <c r="K39" i="13"/>
  <c r="C39" i="13"/>
  <c r="K38" i="13"/>
  <c r="C38" i="13"/>
  <c r="K37" i="13"/>
  <c r="C37" i="13"/>
  <c r="K36" i="13"/>
  <c r="C36" i="13"/>
  <c r="K35" i="13"/>
  <c r="C35" i="13"/>
  <c r="K34" i="13"/>
  <c r="C34" i="13"/>
  <c r="K33" i="13"/>
  <c r="C33" i="13"/>
  <c r="K32" i="13"/>
  <c r="C32" i="13"/>
  <c r="K31" i="13"/>
  <c r="C31" i="13"/>
  <c r="K30" i="13"/>
  <c r="C30" i="13"/>
  <c r="K29" i="13"/>
  <c r="C29" i="13"/>
  <c r="K28" i="13"/>
  <c r="C28" i="13"/>
  <c r="K27" i="13"/>
  <c r="C27" i="13"/>
  <c r="K26" i="13"/>
  <c r="C26" i="13"/>
  <c r="K25" i="13"/>
  <c r="C25" i="13"/>
  <c r="K24" i="13"/>
  <c r="C24" i="13"/>
  <c r="K23" i="13"/>
  <c r="C23" i="13"/>
  <c r="K22" i="13"/>
  <c r="C22" i="13"/>
  <c r="K21" i="13"/>
  <c r="C21" i="13"/>
  <c r="K20" i="13"/>
  <c r="C20" i="13"/>
  <c r="K19" i="13"/>
  <c r="C19" i="13"/>
  <c r="K18" i="13"/>
  <c r="C18" i="13"/>
  <c r="K17" i="13"/>
  <c r="C17" i="13"/>
  <c r="K16" i="13"/>
  <c r="C16" i="13"/>
  <c r="K15" i="13"/>
  <c r="C15" i="13"/>
  <c r="K14" i="13"/>
  <c r="H14" i="13"/>
  <c r="H18" i="13" s="1"/>
  <c r="H22" i="13" s="1"/>
  <c r="H26" i="13" s="1"/>
  <c r="H30" i="13" s="1"/>
  <c r="H34" i="13" s="1"/>
  <c r="H38" i="13" s="1"/>
  <c r="C14" i="13"/>
  <c r="K13" i="13"/>
  <c r="C13" i="13"/>
  <c r="K12" i="13"/>
  <c r="C12" i="13"/>
  <c r="K11" i="13"/>
  <c r="F11" i="13"/>
  <c r="F15" i="13" s="1"/>
  <c r="F19" i="13" s="1"/>
  <c r="F23" i="13" s="1"/>
  <c r="F27" i="13" s="1"/>
  <c r="F31" i="13" s="1"/>
  <c r="F35" i="13" s="1"/>
  <c r="F39" i="13" s="1"/>
  <c r="C11" i="13"/>
  <c r="K10" i="13"/>
  <c r="H10" i="13"/>
  <c r="G10" i="13"/>
  <c r="G14" i="13" s="1"/>
  <c r="G18" i="13" s="1"/>
  <c r="G22" i="13" s="1"/>
  <c r="G26" i="13" s="1"/>
  <c r="G30" i="13" s="1"/>
  <c r="G34" i="13" s="1"/>
  <c r="G38" i="13" s="1"/>
  <c r="F10" i="13"/>
  <c r="F14" i="13" s="1"/>
  <c r="F18" i="13" s="1"/>
  <c r="F22" i="13" s="1"/>
  <c r="F26" i="13" s="1"/>
  <c r="F30" i="13" s="1"/>
  <c r="F34" i="13" s="1"/>
  <c r="F38" i="13" s="1"/>
  <c r="C10" i="13"/>
  <c r="K9" i="13"/>
  <c r="H9" i="13"/>
  <c r="H13" i="13" s="1"/>
  <c r="H17" i="13" s="1"/>
  <c r="H21" i="13" s="1"/>
  <c r="H25" i="13" s="1"/>
  <c r="H29" i="13" s="1"/>
  <c r="H33" i="13" s="1"/>
  <c r="H37" i="13" s="1"/>
  <c r="G9" i="13"/>
  <c r="G13" i="13" s="1"/>
  <c r="G17" i="13" s="1"/>
  <c r="G21" i="13" s="1"/>
  <c r="G25" i="13" s="1"/>
  <c r="G29" i="13" s="1"/>
  <c r="G33" i="13" s="1"/>
  <c r="G37" i="13" s="1"/>
  <c r="F9" i="13"/>
  <c r="F13" i="13" s="1"/>
  <c r="F17" i="13" s="1"/>
  <c r="F21" i="13" s="1"/>
  <c r="F25" i="13" s="1"/>
  <c r="F29" i="13" s="1"/>
  <c r="F33" i="13" s="1"/>
  <c r="F37" i="13" s="1"/>
  <c r="C9" i="13"/>
  <c r="K8" i="13"/>
  <c r="H8" i="13"/>
  <c r="H12" i="13" s="1"/>
  <c r="H16" i="13" s="1"/>
  <c r="H20" i="13" s="1"/>
  <c r="H24" i="13" s="1"/>
  <c r="H28" i="13" s="1"/>
  <c r="H32" i="13" s="1"/>
  <c r="H36" i="13" s="1"/>
  <c r="H40" i="13" s="1"/>
  <c r="G8" i="13"/>
  <c r="G12" i="13" s="1"/>
  <c r="G16" i="13" s="1"/>
  <c r="G20" i="13" s="1"/>
  <c r="G24" i="13" s="1"/>
  <c r="G28" i="13" s="1"/>
  <c r="G32" i="13" s="1"/>
  <c r="G36" i="13" s="1"/>
  <c r="G40" i="13" s="1"/>
  <c r="F8" i="13"/>
  <c r="C8" i="13"/>
  <c r="K7" i="13"/>
  <c r="H7" i="13"/>
  <c r="H11" i="13" s="1"/>
  <c r="H15" i="13" s="1"/>
  <c r="H19" i="13" s="1"/>
  <c r="H23" i="13" s="1"/>
  <c r="H27" i="13" s="1"/>
  <c r="H31" i="13" s="1"/>
  <c r="H35" i="13" s="1"/>
  <c r="H39" i="13" s="1"/>
  <c r="G7" i="13"/>
  <c r="G11" i="13" s="1"/>
  <c r="G15" i="13" s="1"/>
  <c r="G19" i="13" s="1"/>
  <c r="G23" i="13" s="1"/>
  <c r="G27" i="13" s="1"/>
  <c r="G31" i="13" s="1"/>
  <c r="G35" i="13" s="1"/>
  <c r="G39" i="13" s="1"/>
  <c r="F7" i="13"/>
  <c r="C7" i="13"/>
  <c r="K6" i="13"/>
  <c r="C6" i="13"/>
  <c r="K5" i="13"/>
  <c r="C5" i="13"/>
  <c r="K4" i="13"/>
  <c r="C4" i="13"/>
  <c r="C3" i="13"/>
  <c r="M2" i="13"/>
  <c r="N2" i="13" s="1"/>
  <c r="I1" i="13"/>
  <c r="D1" i="13"/>
  <c r="E1" i="13" s="1"/>
  <c r="F1" i="13" s="1"/>
  <c r="G1" i="13" s="1"/>
  <c r="H1" i="13" s="1"/>
  <c r="K40" i="12"/>
  <c r="C40" i="12"/>
  <c r="K39" i="12"/>
  <c r="C39" i="12"/>
  <c r="K38" i="12"/>
  <c r="C38" i="12"/>
  <c r="K37" i="12"/>
  <c r="C37" i="12"/>
  <c r="K36" i="12"/>
  <c r="C36" i="12"/>
  <c r="K35" i="12"/>
  <c r="C35" i="12"/>
  <c r="K34" i="12"/>
  <c r="C34" i="12"/>
  <c r="K33" i="12"/>
  <c r="C33" i="12"/>
  <c r="K32" i="12"/>
  <c r="C32" i="12"/>
  <c r="K31" i="12"/>
  <c r="C31" i="12"/>
  <c r="K30" i="12"/>
  <c r="C30" i="12"/>
  <c r="K29" i="12"/>
  <c r="C29" i="12"/>
  <c r="K28" i="12"/>
  <c r="C28" i="12"/>
  <c r="K27" i="12"/>
  <c r="C27" i="12"/>
  <c r="K26" i="12"/>
  <c r="C26" i="12"/>
  <c r="K25" i="12"/>
  <c r="C25" i="12"/>
  <c r="K24" i="12"/>
  <c r="C24" i="12"/>
  <c r="K23" i="12"/>
  <c r="C23" i="12"/>
  <c r="K22" i="12"/>
  <c r="C22" i="12"/>
  <c r="K21" i="12"/>
  <c r="C21" i="12"/>
  <c r="K20" i="12"/>
  <c r="C20" i="12"/>
  <c r="K19" i="12"/>
  <c r="C19" i="12"/>
  <c r="K18" i="12"/>
  <c r="C18" i="12"/>
  <c r="K17" i="12"/>
  <c r="C17" i="12"/>
  <c r="K16" i="12"/>
  <c r="C16" i="12"/>
  <c r="K15" i="12"/>
  <c r="C15" i="12"/>
  <c r="K14" i="12"/>
  <c r="C14" i="12"/>
  <c r="K13" i="12"/>
  <c r="C13" i="12"/>
  <c r="K12" i="12"/>
  <c r="F12" i="12"/>
  <c r="F16" i="12" s="1"/>
  <c r="F20" i="12" s="1"/>
  <c r="F24" i="12" s="1"/>
  <c r="F28" i="12" s="1"/>
  <c r="F32" i="12" s="1"/>
  <c r="F36" i="12" s="1"/>
  <c r="F40" i="12" s="1"/>
  <c r="C12" i="12"/>
  <c r="K11" i="12"/>
  <c r="G11" i="12"/>
  <c r="G15" i="12" s="1"/>
  <c r="G19" i="12" s="1"/>
  <c r="G23" i="12" s="1"/>
  <c r="G27" i="12" s="1"/>
  <c r="G31" i="12" s="1"/>
  <c r="G35" i="12" s="1"/>
  <c r="G39" i="12" s="1"/>
  <c r="F11" i="12"/>
  <c r="F15" i="12" s="1"/>
  <c r="F19" i="12" s="1"/>
  <c r="F23" i="12" s="1"/>
  <c r="F27" i="12" s="1"/>
  <c r="F31" i="12" s="1"/>
  <c r="F35" i="12" s="1"/>
  <c r="F39" i="12" s="1"/>
  <c r="C11" i="12"/>
  <c r="K10" i="12"/>
  <c r="H10" i="12"/>
  <c r="H14" i="12" s="1"/>
  <c r="H18" i="12" s="1"/>
  <c r="H22" i="12" s="1"/>
  <c r="H26" i="12" s="1"/>
  <c r="H30" i="12" s="1"/>
  <c r="H34" i="12" s="1"/>
  <c r="H38" i="12" s="1"/>
  <c r="G10" i="12"/>
  <c r="G14" i="12" s="1"/>
  <c r="G18" i="12" s="1"/>
  <c r="G22" i="12" s="1"/>
  <c r="G26" i="12" s="1"/>
  <c r="G30" i="12" s="1"/>
  <c r="G34" i="12" s="1"/>
  <c r="G38" i="12" s="1"/>
  <c r="F10" i="12"/>
  <c r="F14" i="12" s="1"/>
  <c r="F18" i="12" s="1"/>
  <c r="F22" i="12" s="1"/>
  <c r="F26" i="12" s="1"/>
  <c r="F30" i="12" s="1"/>
  <c r="F34" i="12" s="1"/>
  <c r="F38" i="12" s="1"/>
  <c r="C10" i="12"/>
  <c r="K9" i="12"/>
  <c r="H9" i="12"/>
  <c r="H13" i="12" s="1"/>
  <c r="H17" i="12" s="1"/>
  <c r="H21" i="12" s="1"/>
  <c r="H25" i="12" s="1"/>
  <c r="H29" i="12" s="1"/>
  <c r="H33" i="12" s="1"/>
  <c r="H37" i="12" s="1"/>
  <c r="G9" i="12"/>
  <c r="G13" i="12" s="1"/>
  <c r="G17" i="12" s="1"/>
  <c r="G21" i="12" s="1"/>
  <c r="G25" i="12" s="1"/>
  <c r="G29" i="12" s="1"/>
  <c r="G33" i="12" s="1"/>
  <c r="G37" i="12" s="1"/>
  <c r="F9" i="12"/>
  <c r="C9" i="12"/>
  <c r="K8" i="12"/>
  <c r="H8" i="12"/>
  <c r="H12" i="12" s="1"/>
  <c r="H16" i="12" s="1"/>
  <c r="H20" i="12" s="1"/>
  <c r="H24" i="12" s="1"/>
  <c r="H28" i="12" s="1"/>
  <c r="H32" i="12" s="1"/>
  <c r="H36" i="12" s="1"/>
  <c r="H40" i="12" s="1"/>
  <c r="G8" i="12"/>
  <c r="G12" i="12" s="1"/>
  <c r="G16" i="12" s="1"/>
  <c r="G20" i="12" s="1"/>
  <c r="G24" i="12" s="1"/>
  <c r="G28" i="12" s="1"/>
  <c r="G32" i="12" s="1"/>
  <c r="G36" i="12" s="1"/>
  <c r="G40" i="12" s="1"/>
  <c r="F8" i="12"/>
  <c r="C8" i="12"/>
  <c r="K7" i="12"/>
  <c r="H7" i="12"/>
  <c r="H11" i="12" s="1"/>
  <c r="H15" i="12" s="1"/>
  <c r="H19" i="12" s="1"/>
  <c r="H23" i="12" s="1"/>
  <c r="H27" i="12" s="1"/>
  <c r="H31" i="12" s="1"/>
  <c r="H35" i="12" s="1"/>
  <c r="H39" i="12" s="1"/>
  <c r="G7" i="12"/>
  <c r="F7" i="12"/>
  <c r="C7" i="12"/>
  <c r="K6" i="12"/>
  <c r="C6" i="12"/>
  <c r="K5" i="12"/>
  <c r="C5" i="12"/>
  <c r="K4" i="12"/>
  <c r="C4" i="12"/>
  <c r="C3" i="12"/>
  <c r="M2" i="12"/>
  <c r="N2" i="12" s="1"/>
  <c r="D1" i="12"/>
  <c r="E1" i="12" s="1"/>
  <c r="F1" i="12" s="1"/>
  <c r="G1" i="12" s="1"/>
  <c r="H1" i="12" s="1"/>
  <c r="K40" i="11"/>
  <c r="C40" i="11"/>
  <c r="K39" i="11"/>
  <c r="C39" i="11"/>
  <c r="K38" i="11"/>
  <c r="C38" i="11"/>
  <c r="K37" i="11"/>
  <c r="C37" i="11"/>
  <c r="K36" i="11"/>
  <c r="C36" i="11"/>
  <c r="K35" i="11"/>
  <c r="C35" i="11"/>
  <c r="K34" i="11"/>
  <c r="C34" i="11"/>
  <c r="K33" i="11"/>
  <c r="C33" i="11"/>
  <c r="K32" i="11"/>
  <c r="C32" i="11"/>
  <c r="K31" i="11"/>
  <c r="C31" i="11"/>
  <c r="K30" i="11"/>
  <c r="C30" i="11"/>
  <c r="K29" i="11"/>
  <c r="C29" i="11"/>
  <c r="K28" i="11"/>
  <c r="C28" i="11"/>
  <c r="K27" i="11"/>
  <c r="C27" i="11"/>
  <c r="K26" i="11"/>
  <c r="C26" i="11"/>
  <c r="K25" i="11"/>
  <c r="C25" i="11"/>
  <c r="K24" i="11"/>
  <c r="C24" i="11"/>
  <c r="K23" i="11"/>
  <c r="C23" i="11"/>
  <c r="K22" i="11"/>
  <c r="C22" i="11"/>
  <c r="K21" i="11"/>
  <c r="C21" i="11"/>
  <c r="K20" i="11"/>
  <c r="C20" i="11"/>
  <c r="K19" i="11"/>
  <c r="C19" i="11"/>
  <c r="K18" i="11"/>
  <c r="F18" i="11"/>
  <c r="F22" i="11" s="1"/>
  <c r="F26" i="11" s="1"/>
  <c r="F30" i="11" s="1"/>
  <c r="F34" i="11" s="1"/>
  <c r="F38" i="11" s="1"/>
  <c r="C18" i="11"/>
  <c r="K17" i="11"/>
  <c r="C17" i="11"/>
  <c r="K16" i="11"/>
  <c r="H16" i="11"/>
  <c r="H20" i="11" s="1"/>
  <c r="H24" i="11" s="1"/>
  <c r="H28" i="11" s="1"/>
  <c r="H32" i="11" s="1"/>
  <c r="H36" i="11" s="1"/>
  <c r="H40" i="11" s="1"/>
  <c r="C16" i="11"/>
  <c r="K15" i="11"/>
  <c r="C15" i="11"/>
  <c r="K14" i="11"/>
  <c r="H14" i="11"/>
  <c r="H18" i="11" s="1"/>
  <c r="H22" i="11" s="1"/>
  <c r="H26" i="11" s="1"/>
  <c r="H30" i="11" s="1"/>
  <c r="H34" i="11" s="1"/>
  <c r="H38" i="11" s="1"/>
  <c r="C14" i="11"/>
  <c r="K13" i="11"/>
  <c r="F13" i="11"/>
  <c r="F17" i="11" s="1"/>
  <c r="F21" i="11" s="1"/>
  <c r="F25" i="11" s="1"/>
  <c r="F29" i="11" s="1"/>
  <c r="F33" i="11" s="1"/>
  <c r="F37" i="11" s="1"/>
  <c r="C13" i="11"/>
  <c r="K12" i="11"/>
  <c r="G12" i="11"/>
  <c r="G16" i="11" s="1"/>
  <c r="G20" i="11" s="1"/>
  <c r="G24" i="11" s="1"/>
  <c r="G28" i="11" s="1"/>
  <c r="G32" i="11" s="1"/>
  <c r="G36" i="11" s="1"/>
  <c r="G40" i="11" s="1"/>
  <c r="C12" i="11"/>
  <c r="K11" i="11"/>
  <c r="H11" i="11"/>
  <c r="H15" i="11" s="1"/>
  <c r="H19" i="11" s="1"/>
  <c r="H23" i="11" s="1"/>
  <c r="H27" i="11" s="1"/>
  <c r="H31" i="11" s="1"/>
  <c r="H35" i="11" s="1"/>
  <c r="H39" i="11" s="1"/>
  <c r="F11" i="11"/>
  <c r="F15" i="11" s="1"/>
  <c r="F19" i="11" s="1"/>
  <c r="F23" i="11" s="1"/>
  <c r="F27" i="11" s="1"/>
  <c r="F31" i="11" s="1"/>
  <c r="F35" i="11" s="1"/>
  <c r="F39" i="11" s="1"/>
  <c r="C11" i="11"/>
  <c r="K10" i="11"/>
  <c r="H10" i="11"/>
  <c r="G10" i="11"/>
  <c r="G14" i="11" s="1"/>
  <c r="G18" i="11" s="1"/>
  <c r="G22" i="11" s="1"/>
  <c r="G26" i="11" s="1"/>
  <c r="G30" i="11" s="1"/>
  <c r="G34" i="11" s="1"/>
  <c r="G38" i="11" s="1"/>
  <c r="F10" i="11"/>
  <c r="F14" i="11" s="1"/>
  <c r="C10" i="11"/>
  <c r="K9" i="11"/>
  <c r="H9" i="11"/>
  <c r="H13" i="11" s="1"/>
  <c r="H17" i="11" s="1"/>
  <c r="H21" i="11" s="1"/>
  <c r="H25" i="11" s="1"/>
  <c r="H29" i="11" s="1"/>
  <c r="H33" i="11" s="1"/>
  <c r="H37" i="11" s="1"/>
  <c r="G9" i="11"/>
  <c r="G13" i="11" s="1"/>
  <c r="G17" i="11" s="1"/>
  <c r="G21" i="11" s="1"/>
  <c r="G25" i="11" s="1"/>
  <c r="G29" i="11" s="1"/>
  <c r="G33" i="11" s="1"/>
  <c r="G37" i="11" s="1"/>
  <c r="F9" i="11"/>
  <c r="C9" i="11"/>
  <c r="K8" i="11"/>
  <c r="H8" i="11"/>
  <c r="H12" i="11" s="1"/>
  <c r="G8" i="11"/>
  <c r="F8" i="11"/>
  <c r="C8" i="11"/>
  <c r="K7" i="11"/>
  <c r="H7" i="11"/>
  <c r="G7" i="11"/>
  <c r="G11" i="11" s="1"/>
  <c r="G15" i="11" s="1"/>
  <c r="G19" i="11" s="1"/>
  <c r="G23" i="11" s="1"/>
  <c r="G27" i="11" s="1"/>
  <c r="G31" i="11" s="1"/>
  <c r="G35" i="11" s="1"/>
  <c r="G39" i="11" s="1"/>
  <c r="F7" i="11"/>
  <c r="C7" i="11"/>
  <c r="K6" i="11"/>
  <c r="C6" i="11"/>
  <c r="K5" i="11"/>
  <c r="C5" i="11"/>
  <c r="K4" i="11"/>
  <c r="C4" i="11"/>
  <c r="C3" i="11"/>
  <c r="M2" i="11"/>
  <c r="N2" i="11" s="1"/>
  <c r="D1" i="11"/>
  <c r="E1" i="11" s="1"/>
  <c r="F1" i="11" s="1"/>
  <c r="G1" i="11" s="1"/>
  <c r="H1" i="11" s="1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40" i="10"/>
  <c r="P37" i="10" l="1"/>
  <c r="P45" i="10" s="1"/>
  <c r="R33" i="10"/>
  <c r="Q34" i="10"/>
  <c r="R37" i="10"/>
  <c r="P34" i="10"/>
  <c r="P42" i="10" s="1"/>
  <c r="Q37" i="10"/>
  <c r="Q45" i="10" s="1"/>
  <c r="Q33" i="10"/>
  <c r="Q41" i="10" s="1"/>
  <c r="O35" i="10"/>
  <c r="P43" i="10" s="1"/>
  <c r="Q38" i="10"/>
  <c r="R34" i="10"/>
  <c r="N3" i="22" a="1"/>
  <c r="N3" i="22" s="1"/>
  <c r="F2" i="22" a="1"/>
  <c r="F2" i="22" s="1"/>
  <c r="I29" i="22" s="1" a="1"/>
  <c r="L3" i="22" a="1"/>
  <c r="L3" i="22" s="1"/>
  <c r="F18" i="22"/>
  <c r="F22" i="22" s="1"/>
  <c r="F26" i="22" s="1"/>
  <c r="F30" i="22" s="1"/>
  <c r="F34" i="22" s="1"/>
  <c r="F38" i="22" s="1"/>
  <c r="O3" i="22" a="1"/>
  <c r="O3" i="22" s="1"/>
  <c r="D2" i="22" a="1"/>
  <c r="D2" i="22" s="1"/>
  <c r="E2" i="22" a="1"/>
  <c r="E2" i="22" s="1"/>
  <c r="H2" i="22" a="1"/>
  <c r="H2" i="22" s="1"/>
  <c r="Q30" i="22"/>
  <c r="Q34" i="22"/>
  <c r="R34" i="22"/>
  <c r="O32" i="22"/>
  <c r="P32" i="22"/>
  <c r="O31" i="22"/>
  <c r="Q32" i="22"/>
  <c r="O35" i="22"/>
  <c r="M3" i="22" a="1"/>
  <c r="M3" i="22" s="1"/>
  <c r="P31" i="22"/>
  <c r="E1" i="22"/>
  <c r="F1" i="22" s="1"/>
  <c r="G1" i="22" s="1"/>
  <c r="H1" i="22" s="1"/>
  <c r="G2" i="22" a="1"/>
  <c r="G2" i="22" s="1"/>
  <c r="O30" i="22"/>
  <c r="Q31" i="22"/>
  <c r="O34" i="22"/>
  <c r="Q35" i="22"/>
  <c r="P38" i="10"/>
  <c r="P46" i="10" s="1"/>
  <c r="R36" i="10"/>
  <c r="Q36" i="10"/>
  <c r="P36" i="10"/>
  <c r="P44" i="10" s="1"/>
  <c r="P33" i="10"/>
  <c r="P41" i="10" s="1"/>
  <c r="F14" i="21"/>
  <c r="E1" i="21"/>
  <c r="F1" i="21" s="1"/>
  <c r="G1" i="21" s="1"/>
  <c r="H1" i="21" s="1"/>
  <c r="E1" i="20"/>
  <c r="F1" i="20" s="1"/>
  <c r="G1" i="20" s="1"/>
  <c r="H1" i="20" s="1"/>
  <c r="F14" i="20"/>
  <c r="F13" i="19"/>
  <c r="E1" i="19"/>
  <c r="F1" i="19" s="1"/>
  <c r="G1" i="19" s="1"/>
  <c r="H1" i="19" s="1"/>
  <c r="F15" i="19"/>
  <c r="F19" i="19" s="1"/>
  <c r="F23" i="19" s="1"/>
  <c r="F27" i="19" s="1"/>
  <c r="F31" i="19" s="1"/>
  <c r="F35" i="19" s="1"/>
  <c r="F39" i="19" s="1"/>
  <c r="I1" i="18"/>
  <c r="F13" i="18"/>
  <c r="I1" i="17"/>
  <c r="F13" i="17"/>
  <c r="E1" i="16"/>
  <c r="F1" i="16" s="1"/>
  <c r="G1" i="16" s="1"/>
  <c r="H1" i="16" s="1"/>
  <c r="F13" i="16"/>
  <c r="I1" i="15"/>
  <c r="F13" i="15"/>
  <c r="F12" i="14"/>
  <c r="F16" i="14" s="1"/>
  <c r="F20" i="14" s="1"/>
  <c r="F24" i="14" s="1"/>
  <c r="F28" i="14" s="1"/>
  <c r="F32" i="14" s="1"/>
  <c r="F36" i="14" s="1"/>
  <c r="F40" i="14" s="1"/>
  <c r="L3" i="14" a="1"/>
  <c r="L3" i="14" s="1"/>
  <c r="I2" i="14" a="1"/>
  <c r="I2" i="14" s="1"/>
  <c r="M3" i="14" a="1"/>
  <c r="M3" i="14" s="1"/>
  <c r="D2" i="14" a="1"/>
  <c r="D2" i="14" s="1"/>
  <c r="O3" i="14" a="1"/>
  <c r="O3" i="14" s="1"/>
  <c r="F12" i="13"/>
  <c r="I1" i="12"/>
  <c r="F13" i="12"/>
  <c r="F12" i="11"/>
  <c r="I1" i="11"/>
  <c r="M2" i="10"/>
  <c r="N2" i="10" s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3" i="10"/>
  <c r="D1" i="10"/>
  <c r="E1" i="10" s="1"/>
  <c r="F1" i="10" s="1"/>
  <c r="G1" i="10" s="1"/>
  <c r="H1" i="10" s="1"/>
  <c r="H10" i="10"/>
  <c r="H14" i="10" s="1"/>
  <c r="H18" i="10" s="1"/>
  <c r="H22" i="10" s="1"/>
  <c r="H26" i="10" s="1"/>
  <c r="H30" i="10" s="1"/>
  <c r="H34" i="10" s="1"/>
  <c r="H38" i="10" s="1"/>
  <c r="G10" i="10"/>
  <c r="G14" i="10" s="1"/>
  <c r="G18" i="10" s="1"/>
  <c r="G22" i="10" s="1"/>
  <c r="G26" i="10" s="1"/>
  <c r="G30" i="10" s="1"/>
  <c r="G34" i="10" s="1"/>
  <c r="G38" i="10" s="1"/>
  <c r="F10" i="10"/>
  <c r="F14" i="10" s="1"/>
  <c r="F18" i="10" s="1"/>
  <c r="F22" i="10" s="1"/>
  <c r="F26" i="10" s="1"/>
  <c r="F30" i="10" s="1"/>
  <c r="F34" i="10" s="1"/>
  <c r="F38" i="10" s="1"/>
  <c r="H9" i="10"/>
  <c r="H13" i="10" s="1"/>
  <c r="H17" i="10" s="1"/>
  <c r="H21" i="10" s="1"/>
  <c r="H25" i="10" s="1"/>
  <c r="H29" i="10" s="1"/>
  <c r="H33" i="10" s="1"/>
  <c r="H37" i="10" s="1"/>
  <c r="G9" i="10"/>
  <c r="G13" i="10" s="1"/>
  <c r="G17" i="10" s="1"/>
  <c r="G21" i="10" s="1"/>
  <c r="G25" i="10" s="1"/>
  <c r="G29" i="10" s="1"/>
  <c r="G33" i="10" s="1"/>
  <c r="G37" i="10" s="1"/>
  <c r="F9" i="10"/>
  <c r="F13" i="10" s="1"/>
  <c r="F17" i="10" s="1"/>
  <c r="F21" i="10" s="1"/>
  <c r="F25" i="10" s="1"/>
  <c r="F29" i="10" s="1"/>
  <c r="F33" i="10" s="1"/>
  <c r="F37" i="10" s="1"/>
  <c r="H8" i="10"/>
  <c r="H12" i="10" s="1"/>
  <c r="H16" i="10" s="1"/>
  <c r="H20" i="10" s="1"/>
  <c r="H24" i="10" s="1"/>
  <c r="H28" i="10" s="1"/>
  <c r="H32" i="10" s="1"/>
  <c r="H36" i="10" s="1"/>
  <c r="H40" i="10" s="1"/>
  <c r="G8" i="10"/>
  <c r="G12" i="10" s="1"/>
  <c r="G16" i="10" s="1"/>
  <c r="G20" i="10" s="1"/>
  <c r="G24" i="10" s="1"/>
  <c r="G28" i="10" s="1"/>
  <c r="G32" i="10" s="1"/>
  <c r="G36" i="10" s="1"/>
  <c r="G40" i="10" s="1"/>
  <c r="F8" i="10"/>
  <c r="F12" i="10" s="1"/>
  <c r="F16" i="10" s="1"/>
  <c r="F20" i="10" s="1"/>
  <c r="F24" i="10" s="1"/>
  <c r="F28" i="10" s="1"/>
  <c r="F32" i="10" s="1"/>
  <c r="F36" i="10" s="1"/>
  <c r="F40" i="10" s="1"/>
  <c r="H7" i="10"/>
  <c r="H11" i="10" s="1"/>
  <c r="H15" i="10" s="1"/>
  <c r="H19" i="10" s="1"/>
  <c r="H23" i="10" s="1"/>
  <c r="H27" i="10" s="1"/>
  <c r="H31" i="10" s="1"/>
  <c r="H35" i="10" s="1"/>
  <c r="H39" i="10" s="1"/>
  <c r="G7" i="10"/>
  <c r="G11" i="10" s="1"/>
  <c r="G15" i="10" s="1"/>
  <c r="G19" i="10" s="1"/>
  <c r="G23" i="10" s="1"/>
  <c r="G27" i="10" s="1"/>
  <c r="G31" i="10" s="1"/>
  <c r="G35" i="10" s="1"/>
  <c r="G39" i="10" s="1"/>
  <c r="F7" i="10"/>
  <c r="F11" i="10" s="1"/>
  <c r="F15" i="10" s="1"/>
  <c r="F19" i="10" s="1"/>
  <c r="F23" i="10" s="1"/>
  <c r="F27" i="10" s="1"/>
  <c r="F31" i="10" s="1"/>
  <c r="F35" i="10" s="1"/>
  <c r="F39" i="10" s="1"/>
  <c r="G32" i="9"/>
  <c r="H32" i="9"/>
  <c r="L32" i="9" s="1"/>
  <c r="P32" i="9" s="1"/>
  <c r="T32" i="9" s="1"/>
  <c r="X32" i="9" s="1"/>
  <c r="AB32" i="9" s="1"/>
  <c r="AF32" i="9" s="1"/>
  <c r="AJ32" i="9" s="1"/>
  <c r="AN32" i="9" s="1"/>
  <c r="I32" i="9"/>
  <c r="M32" i="9" s="1"/>
  <c r="Q32" i="9" s="1"/>
  <c r="U32" i="9" s="1"/>
  <c r="Y32" i="9" s="1"/>
  <c r="AC32" i="9" s="1"/>
  <c r="AG32" i="9" s="1"/>
  <c r="AK32" i="9" s="1"/>
  <c r="J32" i="9"/>
  <c r="N32" i="9" s="1"/>
  <c r="R32" i="9" s="1"/>
  <c r="V32" i="9" s="1"/>
  <c r="Z32" i="9" s="1"/>
  <c r="AD32" i="9" s="1"/>
  <c r="AH32" i="9" s="1"/>
  <c r="AL32" i="9" s="1"/>
  <c r="K32" i="9"/>
  <c r="O32" i="9" s="1"/>
  <c r="S32" i="9" s="1"/>
  <c r="W32" i="9" s="1"/>
  <c r="AA32" i="9" s="1"/>
  <c r="AE32" i="9" s="1"/>
  <c r="AI32" i="9" s="1"/>
  <c r="AM32" i="9" s="1"/>
  <c r="G31" i="9"/>
  <c r="H31" i="9"/>
  <c r="I31" i="9"/>
  <c r="J31" i="9"/>
  <c r="N31" i="9" s="1"/>
  <c r="R31" i="9" s="1"/>
  <c r="V31" i="9" s="1"/>
  <c r="Z31" i="9" s="1"/>
  <c r="AD31" i="9" s="1"/>
  <c r="AH31" i="9" s="1"/>
  <c r="AL31" i="9" s="1"/>
  <c r="K31" i="9"/>
  <c r="O31" i="9" s="1"/>
  <c r="S31" i="9" s="1"/>
  <c r="W31" i="9" s="1"/>
  <c r="AA31" i="9" s="1"/>
  <c r="AE31" i="9" s="1"/>
  <c r="AI31" i="9" s="1"/>
  <c r="AM31" i="9" s="1"/>
  <c r="L31" i="9"/>
  <c r="P31" i="9" s="1"/>
  <c r="T31" i="9" s="1"/>
  <c r="X31" i="9" s="1"/>
  <c r="AB31" i="9" s="1"/>
  <c r="AF31" i="9" s="1"/>
  <c r="AJ31" i="9" s="1"/>
  <c r="AN31" i="9" s="1"/>
  <c r="M31" i="9"/>
  <c r="Q31" i="9" s="1"/>
  <c r="U31" i="9" s="1"/>
  <c r="Y31" i="9" s="1"/>
  <c r="AC31" i="9" s="1"/>
  <c r="AG31" i="9" s="1"/>
  <c r="AK31" i="9" s="1"/>
  <c r="H30" i="9"/>
  <c r="I30" i="9"/>
  <c r="J30" i="9"/>
  <c r="N30" i="9" s="1"/>
  <c r="R30" i="9" s="1"/>
  <c r="V30" i="9" s="1"/>
  <c r="Z30" i="9" s="1"/>
  <c r="AD30" i="9" s="1"/>
  <c r="AH30" i="9" s="1"/>
  <c r="AL30" i="9" s="1"/>
  <c r="K30" i="9"/>
  <c r="O30" i="9" s="1"/>
  <c r="S30" i="9" s="1"/>
  <c r="W30" i="9" s="1"/>
  <c r="AA30" i="9" s="1"/>
  <c r="AE30" i="9" s="1"/>
  <c r="AI30" i="9" s="1"/>
  <c r="AM30" i="9" s="1"/>
  <c r="L30" i="9"/>
  <c r="P30" i="9" s="1"/>
  <c r="T30" i="9" s="1"/>
  <c r="X30" i="9" s="1"/>
  <c r="AB30" i="9" s="1"/>
  <c r="AF30" i="9" s="1"/>
  <c r="AJ30" i="9" s="1"/>
  <c r="AN30" i="9" s="1"/>
  <c r="M30" i="9"/>
  <c r="Q30" i="9" s="1"/>
  <c r="U30" i="9" s="1"/>
  <c r="Y30" i="9" s="1"/>
  <c r="AC30" i="9" s="1"/>
  <c r="AG30" i="9" s="1"/>
  <c r="AK30" i="9" s="1"/>
  <c r="G30" i="9"/>
  <c r="R42" i="10" l="1"/>
  <c r="Q44" i="10"/>
  <c r="R45" i="10"/>
  <c r="R44" i="10"/>
  <c r="Q42" i="10"/>
  <c r="R41" i="10"/>
  <c r="Q46" i="10"/>
  <c r="R46" i="10"/>
  <c r="I29" i="22"/>
  <c r="I40" i="22" a="1"/>
  <c r="I40" i="22" s="1"/>
  <c r="I18" i="22" a="1"/>
  <c r="I18" i="22" s="1"/>
  <c r="I10" i="22" a="1"/>
  <c r="I10" i="22" s="1"/>
  <c r="I25" i="22" a="1"/>
  <c r="I25" i="22" s="1"/>
  <c r="I17" i="22" a="1"/>
  <c r="I17" i="22" s="1"/>
  <c r="I9" i="22" a="1"/>
  <c r="I9" i="22" s="1"/>
  <c r="I36" i="22" a="1"/>
  <c r="I36" i="22" s="1"/>
  <c r="I32" i="22" a="1"/>
  <c r="I32" i="22" s="1"/>
  <c r="I24" i="22" a="1"/>
  <c r="I24" i="22" s="1"/>
  <c r="I16" i="22" a="1"/>
  <c r="I16" i="22" s="1"/>
  <c r="I8" i="22" a="1"/>
  <c r="I8" i="22" s="1"/>
  <c r="I31" i="22" a="1"/>
  <c r="I31" i="22" s="1"/>
  <c r="I23" i="22" a="1"/>
  <c r="I23" i="22" s="1"/>
  <c r="I15" i="22" a="1"/>
  <c r="I15" i="22" s="1"/>
  <c r="I7" i="22" a="1"/>
  <c r="I7" i="22" s="1"/>
  <c r="I37" i="22" a="1"/>
  <c r="I37" i="22" s="1"/>
  <c r="I33" i="22" a="1"/>
  <c r="I33" i="22" s="1"/>
  <c r="I30" i="22" a="1"/>
  <c r="I30" i="22" s="1"/>
  <c r="I6" i="22" a="1"/>
  <c r="I6" i="22" s="1"/>
  <c r="I3" i="22" a="1"/>
  <c r="I3" i="22" s="1"/>
  <c r="I21" i="22" a="1"/>
  <c r="I21" i="22" s="1"/>
  <c r="I28" i="22" a="1"/>
  <c r="I28" i="22" s="1"/>
  <c r="I13" i="22" a="1"/>
  <c r="I13" i="22" s="1"/>
  <c r="I38" i="22" a="1"/>
  <c r="I38" i="22" s="1"/>
  <c r="I12" i="22" a="1"/>
  <c r="I12" i="22" s="1"/>
  <c r="I22" i="22" a="1"/>
  <c r="I22" i="22" s="1"/>
  <c r="I26" i="22" a="1"/>
  <c r="I26" i="22" s="1"/>
  <c r="I35" i="22" a="1"/>
  <c r="I35" i="22" s="1"/>
  <c r="I27" i="22" a="1"/>
  <c r="I27" i="22" s="1"/>
  <c r="I11" i="22" a="1"/>
  <c r="I11" i="22" s="1"/>
  <c r="I34" i="22" a="1"/>
  <c r="I34" i="22" s="1"/>
  <c r="I14" i="22" a="1"/>
  <c r="I14" i="22" s="1"/>
  <c r="I20" i="22" a="1"/>
  <c r="I20" i="22" s="1"/>
  <c r="I19" i="22" a="1"/>
  <c r="I19" i="22" s="1"/>
  <c r="I2" i="22" a="1"/>
  <c r="I2" i="22" s="1"/>
  <c r="I39" i="22" a="1"/>
  <c r="I39" i="22" s="1"/>
  <c r="I5" i="22" a="1"/>
  <c r="I5" i="22" s="1"/>
  <c r="I4" i="22" a="1"/>
  <c r="I4" i="22" s="1"/>
  <c r="F18" i="21"/>
  <c r="F18" i="20"/>
  <c r="F17" i="19"/>
  <c r="F17" i="18"/>
  <c r="F17" i="17"/>
  <c r="F17" i="16"/>
  <c r="F17" i="15"/>
  <c r="H2" i="14" a="1"/>
  <c r="H2" i="14" s="1"/>
  <c r="G2" i="14" a="1"/>
  <c r="G2" i="14" s="1"/>
  <c r="N3" i="14" a="1"/>
  <c r="N3" i="14" s="1"/>
  <c r="E2" i="14" a="1"/>
  <c r="E2" i="14" s="1"/>
  <c r="F2" i="14" a="1"/>
  <c r="F2" i="14" s="1"/>
  <c r="F16" i="13"/>
  <c r="F17" i="12"/>
  <c r="F16" i="11"/>
  <c r="H2" i="10" a="1"/>
  <c r="H2" i="10" s="1"/>
  <c r="L3" i="10" a="1"/>
  <c r="L3" i="10" s="1"/>
  <c r="M3" i="10" a="1"/>
  <c r="M3" i="10" s="1"/>
  <c r="F2" i="10" a="1"/>
  <c r="F2" i="10" s="1"/>
  <c r="G2" i="10" a="1"/>
  <c r="G2" i="10" s="1"/>
  <c r="O3" i="10" a="1"/>
  <c r="O3" i="10" s="1"/>
  <c r="N3" i="10" a="1"/>
  <c r="N3" i="10" s="1"/>
  <c r="E2" i="10" a="1"/>
  <c r="E2" i="10" s="1"/>
  <c r="I2" i="10" a="1"/>
  <c r="I2" i="10" s="1"/>
  <c r="D2" i="10" a="1"/>
  <c r="D2" i="10" s="1"/>
  <c r="I1" i="10"/>
  <c r="J2" i="22" l="1"/>
  <c r="J29" i="22" s="1"/>
  <c r="F22" i="21"/>
  <c r="F22" i="20"/>
  <c r="F21" i="19"/>
  <c r="F21" i="18"/>
  <c r="F21" i="17"/>
  <c r="F21" i="16"/>
  <c r="F21" i="15"/>
  <c r="I24" i="14" a="1"/>
  <c r="I24" i="14" s="1"/>
  <c r="I8" i="14" a="1"/>
  <c r="I8" i="14" s="1"/>
  <c r="I40" i="14" a="1"/>
  <c r="I40" i="14" s="1"/>
  <c r="I16" i="14" a="1"/>
  <c r="I16" i="14" s="1"/>
  <c r="I39" i="14" a="1"/>
  <c r="I39" i="14" s="1"/>
  <c r="I31" i="14" a="1"/>
  <c r="I31" i="14" s="1"/>
  <c r="I32" i="14" a="1"/>
  <c r="I32" i="14" s="1"/>
  <c r="I37" i="14" a="1"/>
  <c r="I37" i="14" s="1"/>
  <c r="I15" i="14" a="1"/>
  <c r="I15" i="14" s="1"/>
  <c r="I29" i="14" a="1"/>
  <c r="I29" i="14" s="1"/>
  <c r="I13" i="14" a="1"/>
  <c r="I13" i="14" s="1"/>
  <c r="I23" i="14" a="1"/>
  <c r="I23" i="14" s="1"/>
  <c r="I21" i="14" a="1"/>
  <c r="I21" i="14" s="1"/>
  <c r="I7" i="14" a="1"/>
  <c r="I7" i="14" s="1"/>
  <c r="I5" i="14" a="1"/>
  <c r="I5" i="14" s="1"/>
  <c r="I38" i="14" a="1"/>
  <c r="I38" i="14" s="1"/>
  <c r="I26" i="14" a="1"/>
  <c r="I26" i="14" s="1"/>
  <c r="I4" i="14" a="1"/>
  <c r="I4" i="14" s="1"/>
  <c r="I9" i="14" a="1"/>
  <c r="I9" i="14" s="1"/>
  <c r="I35" i="14" a="1"/>
  <c r="I35" i="14" s="1"/>
  <c r="I10" i="14" a="1"/>
  <c r="I10" i="14" s="1"/>
  <c r="I12" i="14" a="1"/>
  <c r="I12" i="14" s="1"/>
  <c r="I3" i="14" a="1"/>
  <c r="I3" i="14" s="1"/>
  <c r="I20" i="14" a="1"/>
  <c r="I20" i="14" s="1"/>
  <c r="I25" i="14" a="1"/>
  <c r="I25" i="14" s="1"/>
  <c r="I30" i="14" a="1"/>
  <c r="I30" i="14" s="1"/>
  <c r="I28" i="14" a="1"/>
  <c r="I28" i="14" s="1"/>
  <c r="I6" i="14" a="1"/>
  <c r="I6" i="14" s="1"/>
  <c r="I34" i="14" a="1"/>
  <c r="I34" i="14" s="1"/>
  <c r="I14" i="14" a="1"/>
  <c r="I14" i="14" s="1"/>
  <c r="I19" i="14" a="1"/>
  <c r="I19" i="14" s="1"/>
  <c r="I22" i="14" a="1"/>
  <c r="I22" i="14" s="1"/>
  <c r="I36" i="14" a="1"/>
  <c r="I36" i="14" s="1"/>
  <c r="I27" i="14" a="1"/>
  <c r="I27" i="14" s="1"/>
  <c r="I17" i="14" a="1"/>
  <c r="I17" i="14" s="1"/>
  <c r="I33" i="14" a="1"/>
  <c r="I33" i="14" s="1"/>
  <c r="I18" i="14" a="1"/>
  <c r="I18" i="14" s="1"/>
  <c r="I11" i="14" a="1"/>
  <c r="I11" i="14" s="1"/>
  <c r="F20" i="13"/>
  <c r="F21" i="12"/>
  <c r="F20" i="11"/>
  <c r="I40" i="10" a="1"/>
  <c r="I40" i="10" s="1"/>
  <c r="I36" i="10" a="1"/>
  <c r="I36" i="10" s="1"/>
  <c r="I25" i="10" a="1"/>
  <c r="I25" i="10" s="1"/>
  <c r="I27" i="10" a="1"/>
  <c r="I27" i="10" s="1"/>
  <c r="I31" i="10" a="1"/>
  <c r="I31" i="10" s="1"/>
  <c r="I7" i="10" a="1"/>
  <c r="I7" i="10" s="1"/>
  <c r="I5" i="10" a="1"/>
  <c r="I5" i="10" s="1"/>
  <c r="I33" i="10" a="1"/>
  <c r="I33" i="10" s="1"/>
  <c r="I35" i="10" a="1"/>
  <c r="I35" i="10" s="1"/>
  <c r="I39" i="10" a="1"/>
  <c r="I39" i="10" s="1"/>
  <c r="I23" i="10" a="1"/>
  <c r="I23" i="10" s="1"/>
  <c r="I13" i="10" a="1"/>
  <c r="I13" i="10" s="1"/>
  <c r="I3" i="10" a="1"/>
  <c r="I3" i="10" s="1"/>
  <c r="I6" i="10" a="1"/>
  <c r="I6" i="10" s="1"/>
  <c r="I10" i="10" a="1"/>
  <c r="I10" i="10" s="1"/>
  <c r="I16" i="10" a="1"/>
  <c r="I16" i="10" s="1"/>
  <c r="I28" i="10" a="1"/>
  <c r="I28" i="10" s="1"/>
  <c r="I17" i="10" a="1"/>
  <c r="I17" i="10" s="1"/>
  <c r="I19" i="10" a="1"/>
  <c r="I19" i="10" s="1"/>
  <c r="I15" i="10" a="1"/>
  <c r="I15" i="10" s="1"/>
  <c r="I8" i="10" a="1"/>
  <c r="I8" i="10" s="1"/>
  <c r="I21" i="10" a="1"/>
  <c r="I21" i="10" s="1"/>
  <c r="I11" i="10" a="1"/>
  <c r="I11" i="10" s="1"/>
  <c r="I14" i="10" a="1"/>
  <c r="I14" i="10" s="1"/>
  <c r="I4" i="10" a="1"/>
  <c r="I4" i="10" s="1"/>
  <c r="I29" i="10" a="1"/>
  <c r="I29" i="10" s="1"/>
  <c r="I18" i="10" a="1"/>
  <c r="I18" i="10" s="1"/>
  <c r="I22" i="10" a="1"/>
  <c r="I22" i="10" s="1"/>
  <c r="I24" i="10" a="1"/>
  <c r="I24" i="10" s="1"/>
  <c r="I12" i="10" a="1"/>
  <c r="I12" i="10" s="1"/>
  <c r="I37" i="10" a="1"/>
  <c r="I37" i="10" s="1"/>
  <c r="I26" i="10" a="1"/>
  <c r="I26" i="10" s="1"/>
  <c r="I30" i="10" a="1"/>
  <c r="I30" i="10" s="1"/>
  <c r="I32" i="10" a="1"/>
  <c r="I32" i="10" s="1"/>
  <c r="I20" i="10" a="1"/>
  <c r="I20" i="10" s="1"/>
  <c r="I9" i="10" a="1"/>
  <c r="I9" i="10" s="1"/>
  <c r="I34" i="10" a="1"/>
  <c r="I34" i="10" s="1"/>
  <c r="I38" i="10" a="1"/>
  <c r="I38" i="10" s="1"/>
  <c r="J37" i="22" l="1"/>
  <c r="J38" i="22"/>
  <c r="L38" i="22" s="1"/>
  <c r="J12" i="22"/>
  <c r="J10" i="22"/>
  <c r="J3" i="22"/>
  <c r="J36" i="22"/>
  <c r="L36" i="22" s="1"/>
  <c r="J4" i="22"/>
  <c r="L4" i="22" s="1"/>
  <c r="J27" i="22"/>
  <c r="L27" i="22" s="1"/>
  <c r="J8" i="22"/>
  <c r="J17" i="22"/>
  <c r="J6" i="22"/>
  <c r="L6" i="22" s="1"/>
  <c r="J23" i="22"/>
  <c r="L29" i="22"/>
  <c r="J40" i="22"/>
  <c r="J13" i="22"/>
  <c r="L13" i="22" s="1"/>
  <c r="J33" i="22"/>
  <c r="L33" i="22" s="1"/>
  <c r="J19" i="22"/>
  <c r="J26" i="22"/>
  <c r="J21" i="22"/>
  <c r="L21" i="22" s="1"/>
  <c r="J35" i="22"/>
  <c r="J31" i="22"/>
  <c r="J22" i="22"/>
  <c r="L22" i="22" s="1"/>
  <c r="J7" i="22"/>
  <c r="L7" i="22" s="1"/>
  <c r="J34" i="22"/>
  <c r="L34" i="22" s="1"/>
  <c r="J14" i="22"/>
  <c r="J18" i="22"/>
  <c r="J28" i="22"/>
  <c r="J9" i="22"/>
  <c r="L9" i="22" s="1"/>
  <c r="J32" i="22"/>
  <c r="L32" i="22" s="1"/>
  <c r="J30" i="22"/>
  <c r="L30" i="22" s="1"/>
  <c r="J11" i="22"/>
  <c r="L11" i="22" s="1"/>
  <c r="J24" i="22"/>
  <c r="L24" i="22" s="1"/>
  <c r="J5" i="22"/>
  <c r="J20" i="22"/>
  <c r="L20" i="22" s="1"/>
  <c r="J16" i="22"/>
  <c r="J25" i="22"/>
  <c r="J15" i="22"/>
  <c r="L15" i="22" s="1"/>
  <c r="J39" i="22"/>
  <c r="L39" i="22" s="1"/>
  <c r="F26" i="21"/>
  <c r="F26" i="20"/>
  <c r="F25" i="19"/>
  <c r="F25" i="18"/>
  <c r="F25" i="17"/>
  <c r="F25" i="16"/>
  <c r="F25" i="15"/>
  <c r="J2" i="14"/>
  <c r="J37" i="14" s="1"/>
  <c r="F24" i="13"/>
  <c r="F25" i="12"/>
  <c r="F24" i="11"/>
  <c r="J2" i="10"/>
  <c r="J14" i="10" s="1"/>
  <c r="L35" i="22" l="1"/>
  <c r="L23" i="22"/>
  <c r="L10" i="22"/>
  <c r="J42" i="22"/>
  <c r="L40" i="22"/>
  <c r="L31" i="22"/>
  <c r="L12" i="22"/>
  <c r="L17" i="22"/>
  <c r="L25" i="22"/>
  <c r="L16" i="22"/>
  <c r="L28" i="22"/>
  <c r="L18" i="22"/>
  <c r="L26" i="22"/>
  <c r="L5" i="22"/>
  <c r="L14" i="22"/>
  <c r="L19" i="22"/>
  <c r="L8" i="22"/>
  <c r="O29" i="22" a="1"/>
  <c r="L37" i="22"/>
  <c r="F30" i="21"/>
  <c r="F30" i="20"/>
  <c r="F29" i="19"/>
  <c r="F29" i="18"/>
  <c r="F29" i="17"/>
  <c r="F29" i="16"/>
  <c r="F29" i="15"/>
  <c r="J30" i="14"/>
  <c r="J8" i="14"/>
  <c r="L8" i="14" s="1"/>
  <c r="J22" i="14"/>
  <c r="J31" i="14"/>
  <c r="L31" i="14" s="1"/>
  <c r="J24" i="14"/>
  <c r="L24" i="14" s="1"/>
  <c r="J40" i="14"/>
  <c r="J27" i="14"/>
  <c r="J19" i="14"/>
  <c r="J7" i="14"/>
  <c r="J15" i="14"/>
  <c r="J9" i="14"/>
  <c r="L9" i="14" s="1"/>
  <c r="J13" i="14"/>
  <c r="L13" i="14" s="1"/>
  <c r="J16" i="14"/>
  <c r="L16" i="14" s="1"/>
  <c r="J12" i="14"/>
  <c r="J26" i="14"/>
  <c r="J17" i="14"/>
  <c r="J28" i="14"/>
  <c r="J23" i="14"/>
  <c r="L23" i="14" s="1"/>
  <c r="J32" i="14"/>
  <c r="L32" i="14" s="1"/>
  <c r="J25" i="14"/>
  <c r="L25" i="14" s="1"/>
  <c r="J35" i="14"/>
  <c r="L35" i="14" s="1"/>
  <c r="J6" i="14"/>
  <c r="L6" i="14" s="1"/>
  <c r="J33" i="14"/>
  <c r="L33" i="14" s="1"/>
  <c r="J5" i="14"/>
  <c r="J36" i="14"/>
  <c r="J34" i="14"/>
  <c r="J18" i="14"/>
  <c r="J39" i="14"/>
  <c r="J29" i="14"/>
  <c r="L29" i="14" s="1"/>
  <c r="J14" i="14"/>
  <c r="L14" i="14" s="1"/>
  <c r="J11" i="14"/>
  <c r="J21" i="14"/>
  <c r="J3" i="14"/>
  <c r="J4" i="14"/>
  <c r="L4" i="14" s="1"/>
  <c r="J20" i="14"/>
  <c r="L20" i="14" s="1"/>
  <c r="J38" i="14"/>
  <c r="L38" i="14" s="1"/>
  <c r="J10" i="14"/>
  <c r="L10" i="14" s="1"/>
  <c r="F28" i="13"/>
  <c r="F29" i="12"/>
  <c r="F28" i="11"/>
  <c r="J35" i="10"/>
  <c r="J25" i="10"/>
  <c r="J34" i="10"/>
  <c r="J6" i="10"/>
  <c r="J7" i="10"/>
  <c r="L7" i="10" s="1"/>
  <c r="J28" i="10"/>
  <c r="L29" i="10" s="1"/>
  <c r="J3" i="10"/>
  <c r="J10" i="10"/>
  <c r="J37" i="10"/>
  <c r="J36" i="10"/>
  <c r="L36" i="10" s="1"/>
  <c r="J5" i="10"/>
  <c r="J21" i="10"/>
  <c r="J23" i="10"/>
  <c r="L23" i="10" s="1"/>
  <c r="J38" i="10"/>
  <c r="J29" i="10"/>
  <c r="J27" i="10"/>
  <c r="J18" i="10"/>
  <c r="J16" i="10"/>
  <c r="L16" i="10" s="1"/>
  <c r="J19" i="10"/>
  <c r="J13" i="10"/>
  <c r="J22" i="10"/>
  <c r="L22" i="10" s="1"/>
  <c r="J17" i="10"/>
  <c r="J31" i="10"/>
  <c r="J26" i="10"/>
  <c r="J8" i="10"/>
  <c r="J40" i="10"/>
  <c r="J12" i="10"/>
  <c r="J33" i="10"/>
  <c r="J39" i="10"/>
  <c r="J9" i="10"/>
  <c r="L9" i="10" s="1"/>
  <c r="J24" i="10"/>
  <c r="J20" i="10"/>
  <c r="J15" i="10"/>
  <c r="L15" i="10" s="1"/>
  <c r="J11" i="10"/>
  <c r="J30" i="10"/>
  <c r="J4" i="10"/>
  <c r="J32" i="10"/>
  <c r="L26" i="10" l="1"/>
  <c r="L13" i="10"/>
  <c r="O32" i="10" a="1"/>
  <c r="O28" i="22" a="1"/>
  <c r="L27" i="10"/>
  <c r="L10" i="10"/>
  <c r="J42" i="10"/>
  <c r="L20" i="10"/>
  <c r="L24" i="10"/>
  <c r="L31" i="10"/>
  <c r="R29" i="22"/>
  <c r="Q29" i="22"/>
  <c r="P29" i="22"/>
  <c r="O29" i="22"/>
  <c r="F34" i="21"/>
  <c r="F34" i="20"/>
  <c r="F33" i="19"/>
  <c r="F33" i="18"/>
  <c r="F33" i="17"/>
  <c r="F33" i="16"/>
  <c r="F33" i="15"/>
  <c r="L11" i="14"/>
  <c r="L26" i="14"/>
  <c r="L22" i="14"/>
  <c r="L18" i="14"/>
  <c r="L27" i="14"/>
  <c r="L12" i="14"/>
  <c r="L40" i="14"/>
  <c r="L39" i="14"/>
  <c r="L34" i="14"/>
  <c r="L15" i="14"/>
  <c r="L36" i="14"/>
  <c r="L28" i="14"/>
  <c r="L7" i="14"/>
  <c r="L30" i="14"/>
  <c r="L21" i="14"/>
  <c r="L5" i="14"/>
  <c r="L17" i="14"/>
  <c r="L19" i="14"/>
  <c r="L37" i="14"/>
  <c r="F32" i="13"/>
  <c r="F33" i="12"/>
  <c r="F32" i="11"/>
  <c r="L32" i="10"/>
  <c r="L39" i="10"/>
  <c r="L30" i="10"/>
  <c r="L6" i="10"/>
  <c r="L14" i="10"/>
  <c r="L35" i="10"/>
  <c r="L11" i="10"/>
  <c r="L40" i="10"/>
  <c r="L4" i="10"/>
  <c r="L25" i="10"/>
  <c r="L8" i="10"/>
  <c r="L18" i="10"/>
  <c r="L37" i="10"/>
  <c r="L17" i="10"/>
  <c r="L28" i="10"/>
  <c r="L33" i="10"/>
  <c r="L21" i="10"/>
  <c r="L38" i="10"/>
  <c r="L12" i="10"/>
  <c r="L19" i="10"/>
  <c r="L5" i="10"/>
  <c r="L34" i="10"/>
  <c r="O28" i="22" l="1"/>
  <c r="P28" i="22"/>
  <c r="Q28" i="22"/>
  <c r="R28" i="22"/>
  <c r="O32" i="10"/>
  <c r="R32" i="10"/>
  <c r="Q32" i="10"/>
  <c r="P32" i="10"/>
  <c r="P47" i="10" s="1"/>
  <c r="F38" i="21"/>
  <c r="D2" i="21" a="1"/>
  <c r="D2" i="21" s="1"/>
  <c r="F2" i="21" a="1"/>
  <c r="F2" i="21" s="1"/>
  <c r="N3" i="21" a="1"/>
  <c r="N3" i="21" s="1"/>
  <c r="H2" i="21" a="1"/>
  <c r="H2" i="21" s="1"/>
  <c r="E2" i="21" a="1"/>
  <c r="E2" i="21" s="1"/>
  <c r="F38" i="20"/>
  <c r="H2" i="20" a="1"/>
  <c r="H2" i="20" s="1"/>
  <c r="F2" i="20" a="1"/>
  <c r="F2" i="20" s="1"/>
  <c r="N3" i="20" a="1"/>
  <c r="N3" i="20" s="1"/>
  <c r="G2" i="20" a="1"/>
  <c r="G2" i="20" s="1"/>
  <c r="D2" i="20" a="1"/>
  <c r="D2" i="20" s="1"/>
  <c r="F37" i="19"/>
  <c r="O3" i="19" a="1"/>
  <c r="O3" i="19" s="1"/>
  <c r="L3" i="19" a="1"/>
  <c r="L3" i="19" s="1"/>
  <c r="H2" i="19" a="1"/>
  <c r="H2" i="19" s="1"/>
  <c r="F2" i="19" a="1"/>
  <c r="F2" i="19" s="1"/>
  <c r="G2" i="19" a="1"/>
  <c r="G2" i="19" s="1"/>
  <c r="F37" i="18"/>
  <c r="F2" i="18" a="1"/>
  <c r="F2" i="18" s="1"/>
  <c r="H2" i="18" a="1"/>
  <c r="H2" i="18" s="1"/>
  <c r="I2" i="18" a="1"/>
  <c r="I2" i="18" s="1"/>
  <c r="E2" i="18" a="1"/>
  <c r="E2" i="18" s="1"/>
  <c r="N3" i="18" a="1"/>
  <c r="N3" i="18" s="1"/>
  <c r="L3" i="18" a="1"/>
  <c r="L3" i="18" s="1"/>
  <c r="G2" i="18" a="1"/>
  <c r="G2" i="18" s="1"/>
  <c r="F37" i="17"/>
  <c r="M3" i="17" a="1"/>
  <c r="M3" i="17" s="1"/>
  <c r="E2" i="17" a="1"/>
  <c r="E2" i="17" s="1"/>
  <c r="G2" i="17" a="1"/>
  <c r="G2" i="17" s="1"/>
  <c r="N3" i="17" a="1"/>
  <c r="N3" i="17" s="1"/>
  <c r="I2" i="17" a="1"/>
  <c r="I2" i="17" s="1"/>
  <c r="F37" i="16"/>
  <c r="L3" i="16" a="1"/>
  <c r="L3" i="16" s="1"/>
  <c r="M3" i="16" a="1"/>
  <c r="M3" i="16" s="1"/>
  <c r="G2" i="16" a="1"/>
  <c r="G2" i="16" s="1"/>
  <c r="O3" i="16" a="1"/>
  <c r="O3" i="16" s="1"/>
  <c r="N3" i="16" a="1"/>
  <c r="N3" i="16" s="1"/>
  <c r="I2" i="16" a="1"/>
  <c r="I2" i="16" s="1"/>
  <c r="F37" i="15"/>
  <c r="N3" i="15" a="1"/>
  <c r="N3" i="15" s="1"/>
  <c r="F2" i="15" a="1"/>
  <c r="F2" i="15" s="1"/>
  <c r="G2" i="15" a="1"/>
  <c r="G2" i="15" s="1"/>
  <c r="M3" i="15" a="1"/>
  <c r="M3" i="15" s="1"/>
  <c r="E2" i="15" a="1"/>
  <c r="E2" i="15" s="1"/>
  <c r="F36" i="13"/>
  <c r="F2" i="13" a="1"/>
  <c r="F2" i="13" s="1"/>
  <c r="H2" i="13" a="1"/>
  <c r="H2" i="13" s="1"/>
  <c r="E2" i="13" a="1"/>
  <c r="E2" i="13" s="1"/>
  <c r="D2" i="13" a="1"/>
  <c r="D2" i="13" s="1"/>
  <c r="F37" i="12"/>
  <c r="O3" i="12" a="1"/>
  <c r="O3" i="12" s="1"/>
  <c r="N3" i="12" a="1"/>
  <c r="N3" i="12" s="1"/>
  <c r="L3" i="12" a="1"/>
  <c r="L3" i="12" s="1"/>
  <c r="G2" i="12" a="1"/>
  <c r="G2" i="12" s="1"/>
  <c r="F36" i="11"/>
  <c r="H2" i="11" a="1"/>
  <c r="H2" i="11" s="1"/>
  <c r="F2" i="11" a="1"/>
  <c r="F2" i="11" s="1"/>
  <c r="G2" i="11" a="1"/>
  <c r="G2" i="11" s="1"/>
  <c r="D2" i="11" a="1"/>
  <c r="D2" i="11" s="1"/>
  <c r="Q47" i="10" l="1"/>
  <c r="R47" i="10"/>
  <c r="M3" i="21" a="1"/>
  <c r="M3" i="21" s="1"/>
  <c r="G2" i="21" a="1"/>
  <c r="G2" i="21" s="1"/>
  <c r="I18" i="21" s="1" a="1"/>
  <c r="I18" i="21" s="1"/>
  <c r="O3" i="21" a="1"/>
  <c r="O3" i="21" s="1"/>
  <c r="L3" i="21" a="1"/>
  <c r="L3" i="21" s="1"/>
  <c r="I2" i="21" a="1"/>
  <c r="I2" i="21" s="1"/>
  <c r="L3" i="20" a="1"/>
  <c r="L3" i="20" s="1"/>
  <c r="O3" i="20" a="1"/>
  <c r="O3" i="20" s="1"/>
  <c r="I2" i="20" a="1"/>
  <c r="I2" i="20" s="1"/>
  <c r="M3" i="20" a="1"/>
  <c r="M3" i="20" s="1"/>
  <c r="E2" i="20" a="1"/>
  <c r="E2" i="20" s="1"/>
  <c r="I34" i="20" a="1"/>
  <c r="I34" i="20" s="1"/>
  <c r="I25" i="20" a="1"/>
  <c r="I25" i="20" s="1"/>
  <c r="I9" i="20" a="1"/>
  <c r="I9" i="20" s="1"/>
  <c r="I18" i="20" a="1"/>
  <c r="I18" i="20" s="1"/>
  <c r="I8" i="20" a="1"/>
  <c r="I8" i="20" s="1"/>
  <c r="I26" i="20" a="1"/>
  <c r="I26" i="20" s="1"/>
  <c r="I10" i="20" a="1"/>
  <c r="I10" i="20" s="1"/>
  <c r="I17" i="20" a="1"/>
  <c r="I17" i="20" s="1"/>
  <c r="I33" i="20" a="1"/>
  <c r="I33" i="20" s="1"/>
  <c r="I40" i="20" a="1"/>
  <c r="I40" i="20" s="1"/>
  <c r="I32" i="20" a="1"/>
  <c r="I32" i="20" s="1"/>
  <c r="I24" i="20" a="1"/>
  <c r="I24" i="20" s="1"/>
  <c r="I16" i="20" a="1"/>
  <c r="I16" i="20" s="1"/>
  <c r="I39" i="20" a="1"/>
  <c r="I39" i="20" s="1"/>
  <c r="I31" i="20" a="1"/>
  <c r="I31" i="20" s="1"/>
  <c r="I23" i="20" a="1"/>
  <c r="I23" i="20" s="1"/>
  <c r="I15" i="20" a="1"/>
  <c r="I15" i="20" s="1"/>
  <c r="I7" i="20" a="1"/>
  <c r="I7" i="20" s="1"/>
  <c r="I6" i="20" a="1"/>
  <c r="I6" i="20" s="1"/>
  <c r="I3" i="20" a="1"/>
  <c r="I3" i="20" s="1"/>
  <c r="I21" i="20" a="1"/>
  <c r="I21" i="20" s="1"/>
  <c r="I12" i="20" a="1"/>
  <c r="I12" i="20" s="1"/>
  <c r="I20" i="20" a="1"/>
  <c r="I20" i="20" s="1"/>
  <c r="I36" i="20" a="1"/>
  <c r="I36" i="20" s="1"/>
  <c r="I27" i="20" a="1"/>
  <c r="I27" i="20" s="1"/>
  <c r="I14" i="20" a="1"/>
  <c r="I14" i="20" s="1"/>
  <c r="I29" i="20" a="1"/>
  <c r="I29" i="20" s="1"/>
  <c r="I4" i="20" a="1"/>
  <c r="I4" i="20" s="1"/>
  <c r="I28" i="20" a="1"/>
  <c r="I28" i="20" s="1"/>
  <c r="I37" i="20" a="1"/>
  <c r="I37" i="20" s="1"/>
  <c r="I19" i="20" a="1"/>
  <c r="I19" i="20" s="1"/>
  <c r="I13" i="20" a="1"/>
  <c r="I13" i="20" s="1"/>
  <c r="I35" i="20" a="1"/>
  <c r="I35" i="20" s="1"/>
  <c r="I22" i="20" a="1"/>
  <c r="I22" i="20" s="1"/>
  <c r="I5" i="20" a="1"/>
  <c r="I5" i="20" s="1"/>
  <c r="I30" i="20" a="1"/>
  <c r="I30" i="20" s="1"/>
  <c r="I38" i="20" a="1"/>
  <c r="I38" i="20" s="1"/>
  <c r="I11" i="20" a="1"/>
  <c r="I11" i="20" s="1"/>
  <c r="D2" i="19" a="1"/>
  <c r="D2" i="19" s="1"/>
  <c r="N3" i="19" a="1"/>
  <c r="N3" i="19" s="1"/>
  <c r="I2" i="19" a="1"/>
  <c r="I2" i="19" s="1"/>
  <c r="E2" i="19" a="1"/>
  <c r="E2" i="19" s="1"/>
  <c r="M3" i="19" a="1"/>
  <c r="M3" i="19" s="1"/>
  <c r="I40" i="19" a="1"/>
  <c r="I40" i="19" s="1"/>
  <c r="I16" i="19" a="1"/>
  <c r="I16" i="19" s="1"/>
  <c r="I33" i="19" a="1"/>
  <c r="I33" i="19" s="1"/>
  <c r="I25" i="19" a="1"/>
  <c r="I25" i="19" s="1"/>
  <c r="I9" i="19" a="1"/>
  <c r="I9" i="19" s="1"/>
  <c r="I8" i="19" a="1"/>
  <c r="I8" i="19" s="1"/>
  <c r="I17" i="19" a="1"/>
  <c r="I17" i="19" s="1"/>
  <c r="I32" i="19" a="1"/>
  <c r="I32" i="19" s="1"/>
  <c r="I24" i="19" a="1"/>
  <c r="I24" i="19" s="1"/>
  <c r="I5" i="19" a="1"/>
  <c r="I5" i="19" s="1"/>
  <c r="I23" i="19" a="1"/>
  <c r="I23" i="19" s="1"/>
  <c r="I15" i="19" a="1"/>
  <c r="I15" i="19" s="1"/>
  <c r="I7" i="19" a="1"/>
  <c r="I7" i="19" s="1"/>
  <c r="I38" i="19" a="1"/>
  <c r="I38" i="19" s="1"/>
  <c r="I30" i="19" a="1"/>
  <c r="I30" i="19" s="1"/>
  <c r="I22" i="19" a="1"/>
  <c r="I22" i="19" s="1"/>
  <c r="I14" i="19" a="1"/>
  <c r="I14" i="19" s="1"/>
  <c r="I6" i="19" a="1"/>
  <c r="I6" i="19" s="1"/>
  <c r="I3" i="19" a="1"/>
  <c r="I3" i="19" s="1"/>
  <c r="I18" i="19" a="1"/>
  <c r="I18" i="19" s="1"/>
  <c r="I12" i="19" a="1"/>
  <c r="I12" i="19" s="1"/>
  <c r="I13" i="19" a="1"/>
  <c r="I13" i="19" s="1"/>
  <c r="I34" i="19" a="1"/>
  <c r="I34" i="19" s="1"/>
  <c r="I20" i="19" a="1"/>
  <c r="I20" i="19" s="1"/>
  <c r="I21" i="19" a="1"/>
  <c r="I21" i="19" s="1"/>
  <c r="I10" i="19" a="1"/>
  <c r="I10" i="19" s="1"/>
  <c r="I28" i="19" a="1"/>
  <c r="I28" i="19" s="1"/>
  <c r="I36" i="19" a="1"/>
  <c r="I36" i="19" s="1"/>
  <c r="I37" i="19" a="1"/>
  <c r="I37" i="19" s="1"/>
  <c r="I27" i="19" a="1"/>
  <c r="I27" i="19" s="1"/>
  <c r="I4" i="19" a="1"/>
  <c r="I4" i="19" s="1"/>
  <c r="I11" i="19" a="1"/>
  <c r="I11" i="19" s="1"/>
  <c r="I31" i="19" a="1"/>
  <c r="I31" i="19" s="1"/>
  <c r="I35" i="19" a="1"/>
  <c r="I35" i="19" s="1"/>
  <c r="I26" i="19" a="1"/>
  <c r="I26" i="19" s="1"/>
  <c r="I39" i="19" a="1"/>
  <c r="I39" i="19" s="1"/>
  <c r="I29" i="19" a="1"/>
  <c r="I29" i="19" s="1"/>
  <c r="I19" i="19" a="1"/>
  <c r="I19" i="19" s="1"/>
  <c r="I25" i="18" a="1"/>
  <c r="I25" i="18" s="1"/>
  <c r="I17" i="18" a="1"/>
  <c r="I17" i="18" s="1"/>
  <c r="I24" i="18" a="1"/>
  <c r="I24" i="18" s="1"/>
  <c r="I8" i="18" a="1"/>
  <c r="I8" i="18" s="1"/>
  <c r="I14" i="18" a="1"/>
  <c r="I14" i="18" s="1"/>
  <c r="I33" i="18" a="1"/>
  <c r="I33" i="18" s="1"/>
  <c r="I32" i="18" a="1"/>
  <c r="I32" i="18" s="1"/>
  <c r="I23" i="18" a="1"/>
  <c r="I23" i="18" s="1"/>
  <c r="I15" i="18" a="1"/>
  <c r="I15" i="18" s="1"/>
  <c r="I7" i="18" a="1"/>
  <c r="I7" i="18" s="1"/>
  <c r="I6" i="18" a="1"/>
  <c r="I6" i="18" s="1"/>
  <c r="I40" i="18" a="1"/>
  <c r="I40" i="18" s="1"/>
  <c r="I39" i="18" a="1"/>
  <c r="I39" i="18" s="1"/>
  <c r="I31" i="18" a="1"/>
  <c r="I31" i="18" s="1"/>
  <c r="I38" i="18" a="1"/>
  <c r="I38" i="18" s="1"/>
  <c r="I30" i="18" a="1"/>
  <c r="I30" i="18" s="1"/>
  <c r="I22" i="18" a="1"/>
  <c r="I22" i="18" s="1"/>
  <c r="I9" i="18" a="1"/>
  <c r="I9" i="18" s="1"/>
  <c r="I16" i="18" a="1"/>
  <c r="I16" i="18" s="1"/>
  <c r="I3" i="18" a="1"/>
  <c r="I3" i="18" s="1"/>
  <c r="I11" i="18" a="1"/>
  <c r="I11" i="18" s="1"/>
  <c r="I27" i="18" a="1"/>
  <c r="I27" i="18" s="1"/>
  <c r="I20" i="18" a="1"/>
  <c r="I20" i="18" s="1"/>
  <c r="I4" i="18" a="1"/>
  <c r="I4" i="18" s="1"/>
  <c r="I18" i="18" a="1"/>
  <c r="I18" i="18" s="1"/>
  <c r="I35" i="18" a="1"/>
  <c r="I35" i="18" s="1"/>
  <c r="I28" i="18" a="1"/>
  <c r="I28" i="18" s="1"/>
  <c r="I26" i="18" a="1"/>
  <c r="I26" i="18" s="1"/>
  <c r="I29" i="18" a="1"/>
  <c r="I29" i="18" s="1"/>
  <c r="I36" i="18" a="1"/>
  <c r="I36" i="18" s="1"/>
  <c r="I34" i="18" a="1"/>
  <c r="I34" i="18" s="1"/>
  <c r="I21" i="18" a="1"/>
  <c r="I21" i="18" s="1"/>
  <c r="I13" i="18" a="1"/>
  <c r="I13" i="18" s="1"/>
  <c r="I37" i="18" a="1"/>
  <c r="I37" i="18" s="1"/>
  <c r="I10" i="18" a="1"/>
  <c r="I10" i="18" s="1"/>
  <c r="I12" i="18" a="1"/>
  <c r="I12" i="18" s="1"/>
  <c r="I5" i="18" a="1"/>
  <c r="I5" i="18" s="1"/>
  <c r="I19" i="18" a="1"/>
  <c r="I19" i="18" s="1"/>
  <c r="M3" i="18" a="1"/>
  <c r="M3" i="18" s="1"/>
  <c r="O3" i="18" a="1"/>
  <c r="O3" i="18" s="1"/>
  <c r="D2" i="18" a="1"/>
  <c r="D2" i="18" s="1"/>
  <c r="D2" i="17" a="1"/>
  <c r="D2" i="17" s="1"/>
  <c r="H2" i="17" a="1"/>
  <c r="H2" i="17" s="1"/>
  <c r="O3" i="17" a="1"/>
  <c r="O3" i="17" s="1"/>
  <c r="L3" i="17" a="1"/>
  <c r="L3" i="17" s="1"/>
  <c r="F2" i="17" a="1"/>
  <c r="F2" i="17" s="1"/>
  <c r="D2" i="16" a="1"/>
  <c r="D2" i="16" s="1"/>
  <c r="E2" i="16" a="1"/>
  <c r="E2" i="16" s="1"/>
  <c r="H2" i="16" a="1"/>
  <c r="H2" i="16" s="1"/>
  <c r="F2" i="16" a="1"/>
  <c r="F2" i="16" s="1"/>
  <c r="O3" i="15" a="1"/>
  <c r="O3" i="15" s="1"/>
  <c r="I2" i="15" a="1"/>
  <c r="I2" i="15" s="1"/>
  <c r="H2" i="15" a="1"/>
  <c r="H2" i="15" s="1"/>
  <c r="I25" i="15" s="1" a="1"/>
  <c r="I25" i="15" s="1"/>
  <c r="L3" i="15" a="1"/>
  <c r="L3" i="15" s="1"/>
  <c r="D2" i="15" a="1"/>
  <c r="D2" i="15" s="1"/>
  <c r="F40" i="13"/>
  <c r="I40" i="13" s="1" a="1"/>
  <c r="N3" i="13" a="1"/>
  <c r="N3" i="13" s="1"/>
  <c r="G2" i="13" a="1"/>
  <c r="G2" i="13" s="1"/>
  <c r="I24" i="13" s="1" a="1"/>
  <c r="I24" i="13" s="1"/>
  <c r="I2" i="13" a="1"/>
  <c r="I2" i="13" s="1"/>
  <c r="M3" i="12" a="1"/>
  <c r="M3" i="12" s="1"/>
  <c r="D2" i="12" a="1"/>
  <c r="D2" i="12" s="1"/>
  <c r="F2" i="12" a="1"/>
  <c r="F2" i="12" s="1"/>
  <c r="E2" i="12" a="1"/>
  <c r="E2" i="12" s="1"/>
  <c r="H2" i="12" a="1"/>
  <c r="H2" i="12" s="1"/>
  <c r="I2" i="12" a="1"/>
  <c r="I2" i="12" s="1"/>
  <c r="I26" i="11" a="1"/>
  <c r="I26" i="11" s="1"/>
  <c r="I18" i="11" a="1"/>
  <c r="I18" i="11" s="1"/>
  <c r="I10" i="11" a="1"/>
  <c r="I10" i="11" s="1"/>
  <c r="I34" i="11" a="1"/>
  <c r="I34" i="11" s="1"/>
  <c r="I24" i="11" a="1"/>
  <c r="I24" i="11" s="1"/>
  <c r="I32" i="11" a="1"/>
  <c r="I32" i="11" s="1"/>
  <c r="I39" i="11" a="1"/>
  <c r="I39" i="11" s="1"/>
  <c r="I31" i="11" a="1"/>
  <c r="I31" i="11" s="1"/>
  <c r="I29" i="11" a="1"/>
  <c r="I29" i="11" s="1"/>
  <c r="I21" i="11" a="1"/>
  <c r="I21" i="11" s="1"/>
  <c r="I13" i="11" a="1"/>
  <c r="I13" i="11" s="1"/>
  <c r="I8" i="11" a="1"/>
  <c r="I8" i="11" s="1"/>
  <c r="I15" i="11" a="1"/>
  <c r="I15" i="11" s="1"/>
  <c r="I16" i="11" a="1"/>
  <c r="I16" i="11" s="1"/>
  <c r="I23" i="11" a="1"/>
  <c r="I23" i="11" s="1"/>
  <c r="I7" i="11" a="1"/>
  <c r="I7" i="11" s="1"/>
  <c r="I5" i="11" a="1"/>
  <c r="I5" i="11" s="1"/>
  <c r="I30" i="11" a="1"/>
  <c r="I30" i="11" s="1"/>
  <c r="I22" i="11" a="1"/>
  <c r="I22" i="11" s="1"/>
  <c r="I37" i="11" a="1"/>
  <c r="I37" i="11" s="1"/>
  <c r="I4" i="11" a="1"/>
  <c r="I4" i="11" s="1"/>
  <c r="I6" i="11" a="1"/>
  <c r="I6" i="11" s="1"/>
  <c r="I38" i="11" a="1"/>
  <c r="I38" i="11" s="1"/>
  <c r="I25" i="11" a="1"/>
  <c r="I25" i="11" s="1"/>
  <c r="I19" i="11" a="1"/>
  <c r="I19" i="11" s="1"/>
  <c r="I33" i="11" a="1"/>
  <c r="I33" i="11" s="1"/>
  <c r="I12" i="11" a="1"/>
  <c r="I12" i="11" s="1"/>
  <c r="I11" i="11" a="1"/>
  <c r="I11" i="11" s="1"/>
  <c r="I17" i="11" a="1"/>
  <c r="I17" i="11" s="1"/>
  <c r="I3" i="11" a="1"/>
  <c r="I3" i="11" s="1"/>
  <c r="I14" i="11" a="1"/>
  <c r="I14" i="11" s="1"/>
  <c r="I36" i="11" a="1"/>
  <c r="I36" i="11" s="1"/>
  <c r="I9" i="11" a="1"/>
  <c r="I9" i="11" s="1"/>
  <c r="I20" i="11" a="1"/>
  <c r="I20" i="11" s="1"/>
  <c r="I27" i="11" a="1"/>
  <c r="I27" i="11" s="1"/>
  <c r="I35" i="11" a="1"/>
  <c r="I35" i="11" s="1"/>
  <c r="I28" i="11" a="1"/>
  <c r="I28" i="11" s="1"/>
  <c r="F40" i="11"/>
  <c r="I2" i="11" a="1"/>
  <c r="I2" i="11" s="1"/>
  <c r="E2" i="11" a="1"/>
  <c r="E2" i="11" s="1"/>
  <c r="I11" i="21" l="1" a="1"/>
  <c r="I11" i="21" s="1"/>
  <c r="I34" i="21" a="1"/>
  <c r="I34" i="21" s="1"/>
  <c r="I30" i="21" a="1"/>
  <c r="I30" i="21" s="1"/>
  <c r="I20" i="21" a="1"/>
  <c r="I20" i="21" s="1"/>
  <c r="I27" i="21" a="1"/>
  <c r="I27" i="21" s="1"/>
  <c r="I5" i="21" a="1"/>
  <c r="I5" i="21" s="1"/>
  <c r="I23" i="21" a="1"/>
  <c r="I23" i="21" s="1"/>
  <c r="I4" i="21" a="1"/>
  <c r="I4" i="21" s="1"/>
  <c r="I13" i="21" a="1"/>
  <c r="I13" i="21" s="1"/>
  <c r="I7" i="21" a="1"/>
  <c r="I7" i="21" s="1"/>
  <c r="I36" i="21" a="1"/>
  <c r="I36" i="21" s="1"/>
  <c r="I19" i="21" a="1"/>
  <c r="I19" i="21" s="1"/>
  <c r="I15" i="21" a="1"/>
  <c r="I15" i="21" s="1"/>
  <c r="I40" i="21" a="1"/>
  <c r="I40" i="21" s="1"/>
  <c r="I39" i="21" a="1"/>
  <c r="I39" i="21" s="1"/>
  <c r="I29" i="21" a="1"/>
  <c r="I29" i="21" s="1"/>
  <c r="I37" i="21" a="1"/>
  <c r="I37" i="21" s="1"/>
  <c r="I31" i="21" a="1"/>
  <c r="I31" i="21" s="1"/>
  <c r="I17" i="21" a="1"/>
  <c r="I17" i="21" s="1"/>
  <c r="I9" i="21" a="1"/>
  <c r="I9" i="21" s="1"/>
  <c r="I22" i="21" a="1"/>
  <c r="I22" i="21" s="1"/>
  <c r="I16" i="21" a="1"/>
  <c r="I16" i="21" s="1"/>
  <c r="I12" i="21" a="1"/>
  <c r="I12" i="21" s="1"/>
  <c r="I32" i="21" a="1"/>
  <c r="I32" i="21" s="1"/>
  <c r="I28" i="21" a="1"/>
  <c r="I28" i="21" s="1"/>
  <c r="I35" i="21" a="1"/>
  <c r="I35" i="21" s="1"/>
  <c r="I3" i="21" a="1"/>
  <c r="I3" i="21" s="1"/>
  <c r="I25" i="21" a="1"/>
  <c r="I25" i="21" s="1"/>
  <c r="I10" i="21" a="1"/>
  <c r="I10" i="21" s="1"/>
  <c r="I8" i="21" a="1"/>
  <c r="I8" i="21" s="1"/>
  <c r="I26" i="21" a="1"/>
  <c r="I26" i="21" s="1"/>
  <c r="I24" i="21" a="1"/>
  <c r="I24" i="21" s="1"/>
  <c r="I14" i="21" a="1"/>
  <c r="I14" i="21" s="1"/>
  <c r="I38" i="21" a="1"/>
  <c r="I38" i="21" s="1"/>
  <c r="I21" i="21" a="1"/>
  <c r="I21" i="21" s="1"/>
  <c r="I6" i="21" a="1"/>
  <c r="I6" i="21" s="1"/>
  <c r="I33" i="21" a="1"/>
  <c r="I33" i="21" s="1"/>
  <c r="J4" i="20"/>
  <c r="J22" i="20"/>
  <c r="J14" i="20"/>
  <c r="J26" i="20"/>
  <c r="J16" i="20"/>
  <c r="J2" i="20"/>
  <c r="J36" i="20" s="1"/>
  <c r="J37" i="19"/>
  <c r="J2" i="19"/>
  <c r="J11" i="19" s="1"/>
  <c r="J2" i="18"/>
  <c r="J21" i="18" s="1"/>
  <c r="I33" i="17" a="1"/>
  <c r="I33" i="17" s="1"/>
  <c r="I17" i="17" a="1"/>
  <c r="I17" i="17" s="1"/>
  <c r="I25" i="17" a="1"/>
  <c r="I25" i="17" s="1"/>
  <c r="I32" i="17" a="1"/>
  <c r="I32" i="17" s="1"/>
  <c r="I24" i="17" a="1"/>
  <c r="I24" i="17" s="1"/>
  <c r="I6" i="17" a="1"/>
  <c r="I6" i="17" s="1"/>
  <c r="I16" i="17" a="1"/>
  <c r="I16" i="17" s="1"/>
  <c r="I8" i="17" a="1"/>
  <c r="I8" i="17" s="1"/>
  <c r="I31" i="17" a="1"/>
  <c r="I31" i="17" s="1"/>
  <c r="I15" i="17" a="1"/>
  <c r="I15" i="17" s="1"/>
  <c r="I40" i="17" a="1"/>
  <c r="I40" i="17" s="1"/>
  <c r="I39" i="17" a="1"/>
  <c r="I39" i="17" s="1"/>
  <c r="I38" i="17" a="1"/>
  <c r="I38" i="17" s="1"/>
  <c r="I30" i="17" a="1"/>
  <c r="I30" i="17" s="1"/>
  <c r="I14" i="17" a="1"/>
  <c r="I14" i="17" s="1"/>
  <c r="I9" i="17" a="1"/>
  <c r="I9" i="17" s="1"/>
  <c r="I23" i="17" a="1"/>
  <c r="I23" i="17" s="1"/>
  <c r="I7" i="17" a="1"/>
  <c r="I7" i="17" s="1"/>
  <c r="I22" i="17" a="1"/>
  <c r="I22" i="17" s="1"/>
  <c r="I3" i="17" a="1"/>
  <c r="I3" i="17" s="1"/>
  <c r="I5" i="17" a="1"/>
  <c r="I5" i="17" s="1"/>
  <c r="I19" i="17" a="1"/>
  <c r="I19" i="17" s="1"/>
  <c r="I11" i="17" a="1"/>
  <c r="I11" i="17" s="1"/>
  <c r="I27" i="17" a="1"/>
  <c r="I27" i="17" s="1"/>
  <c r="I20" i="17" a="1"/>
  <c r="I20" i="17" s="1"/>
  <c r="I29" i="17" a="1"/>
  <c r="I29" i="17" s="1"/>
  <c r="I35" i="17" a="1"/>
  <c r="I35" i="17" s="1"/>
  <c r="I28" i="17" a="1"/>
  <c r="I28" i="17" s="1"/>
  <c r="I4" i="17" a="1"/>
  <c r="I4" i="17" s="1"/>
  <c r="I34" i="17" a="1"/>
  <c r="I34" i="17" s="1"/>
  <c r="I26" i="17" a="1"/>
  <c r="I26" i="17" s="1"/>
  <c r="I13" i="17" a="1"/>
  <c r="I13" i="17" s="1"/>
  <c r="I18" i="17" a="1"/>
  <c r="I18" i="17" s="1"/>
  <c r="I21" i="17" a="1"/>
  <c r="I21" i="17" s="1"/>
  <c r="I36" i="17" a="1"/>
  <c r="I36" i="17" s="1"/>
  <c r="I37" i="17" a="1"/>
  <c r="I37" i="17" s="1"/>
  <c r="I10" i="17" a="1"/>
  <c r="I10" i="17" s="1"/>
  <c r="I12" i="17" a="1"/>
  <c r="I12" i="17" s="1"/>
  <c r="I25" i="16" a="1"/>
  <c r="I25" i="16" s="1"/>
  <c r="I9" i="16" a="1"/>
  <c r="I9" i="16" s="1"/>
  <c r="I24" i="16" a="1"/>
  <c r="I24" i="16" s="1"/>
  <c r="I33" i="16" a="1"/>
  <c r="I33" i="16" s="1"/>
  <c r="I17" i="16" a="1"/>
  <c r="I17" i="16" s="1"/>
  <c r="I8" i="16" a="1"/>
  <c r="I8" i="16" s="1"/>
  <c r="I23" i="16" a="1"/>
  <c r="I23" i="16" s="1"/>
  <c r="I7" i="16" a="1"/>
  <c r="I7" i="16" s="1"/>
  <c r="I6" i="16" a="1"/>
  <c r="I6" i="16" s="1"/>
  <c r="I3" i="16" a="1"/>
  <c r="I3" i="16" s="1"/>
  <c r="I16" i="16" a="1"/>
  <c r="I16" i="16" s="1"/>
  <c r="I15" i="16" a="1"/>
  <c r="I15" i="16" s="1"/>
  <c r="I14" i="16" a="1"/>
  <c r="I14" i="16" s="1"/>
  <c r="I40" i="16" a="1"/>
  <c r="I40" i="16" s="1"/>
  <c r="I39" i="16" a="1"/>
  <c r="I39" i="16" s="1"/>
  <c r="I31" i="16" a="1"/>
  <c r="I31" i="16" s="1"/>
  <c r="I38" i="16" a="1"/>
  <c r="I38" i="16" s="1"/>
  <c r="I30" i="16" a="1"/>
  <c r="I30" i="16" s="1"/>
  <c r="I22" i="16" a="1"/>
  <c r="I22" i="16" s="1"/>
  <c r="I32" i="16" a="1"/>
  <c r="I32" i="16" s="1"/>
  <c r="I26" i="16" a="1"/>
  <c r="I26" i="16" s="1"/>
  <c r="I34" i="16" a="1"/>
  <c r="I34" i="16" s="1"/>
  <c r="I20" i="16" a="1"/>
  <c r="I20" i="16" s="1"/>
  <c r="I28" i="16" a="1"/>
  <c r="I28" i="16" s="1"/>
  <c r="I13" i="16" a="1"/>
  <c r="I13" i="16" s="1"/>
  <c r="I36" i="16" a="1"/>
  <c r="I36" i="16" s="1"/>
  <c r="I29" i="16" a="1"/>
  <c r="I29" i="16" s="1"/>
  <c r="I4" i="16" a="1"/>
  <c r="I4" i="16" s="1"/>
  <c r="I27" i="16" a="1"/>
  <c r="I27" i="16" s="1"/>
  <c r="I21" i="16" a="1"/>
  <c r="I21" i="16" s="1"/>
  <c r="I37" i="16" a="1"/>
  <c r="I37" i="16" s="1"/>
  <c r="I35" i="16" a="1"/>
  <c r="I35" i="16" s="1"/>
  <c r="I10" i="16" a="1"/>
  <c r="I10" i="16" s="1"/>
  <c r="I19" i="16" a="1"/>
  <c r="I19" i="16" s="1"/>
  <c r="I18" i="16" a="1"/>
  <c r="I18" i="16" s="1"/>
  <c r="I12" i="16" a="1"/>
  <c r="I12" i="16" s="1"/>
  <c r="I5" i="16" a="1"/>
  <c r="I5" i="16" s="1"/>
  <c r="I11" i="16" a="1"/>
  <c r="I11" i="16" s="1"/>
  <c r="I5" i="15" a="1"/>
  <c r="I5" i="15" s="1"/>
  <c r="I30" i="15" a="1"/>
  <c r="I30" i="15" s="1"/>
  <c r="I36" i="15" a="1"/>
  <c r="I36" i="15" s="1"/>
  <c r="I7" i="15" a="1"/>
  <c r="I7" i="15" s="1"/>
  <c r="I11" i="15" a="1"/>
  <c r="I11" i="15" s="1"/>
  <c r="I21" i="15" a="1"/>
  <c r="I21" i="15" s="1"/>
  <c r="I12" i="15" a="1"/>
  <c r="I12" i="15" s="1"/>
  <c r="I18" i="15" a="1"/>
  <c r="I18" i="15" s="1"/>
  <c r="I31" i="15" a="1"/>
  <c r="I31" i="15" s="1"/>
  <c r="I26" i="15" a="1"/>
  <c r="I26" i="15" s="1"/>
  <c r="I19" i="15" a="1"/>
  <c r="I19" i="15" s="1"/>
  <c r="I8" i="15" a="1"/>
  <c r="I8" i="15" s="1"/>
  <c r="I27" i="15" a="1"/>
  <c r="I27" i="15" s="1"/>
  <c r="I28" i="15" a="1"/>
  <c r="I28" i="15" s="1"/>
  <c r="I16" i="15" a="1"/>
  <c r="I16" i="15" s="1"/>
  <c r="I15" i="15" a="1"/>
  <c r="I15" i="15" s="1"/>
  <c r="I9" i="15" a="1"/>
  <c r="I9" i="15" s="1"/>
  <c r="I20" i="15" a="1"/>
  <c r="I20" i="15" s="1"/>
  <c r="I6" i="15" a="1"/>
  <c r="I6" i="15" s="1"/>
  <c r="I24" i="15" a="1"/>
  <c r="I24" i="15" s="1"/>
  <c r="I34" i="15" a="1"/>
  <c r="I34" i="15" s="1"/>
  <c r="I22" i="15" a="1"/>
  <c r="I22" i="15" s="1"/>
  <c r="I4" i="15" a="1"/>
  <c r="I4" i="15" s="1"/>
  <c r="I13" i="15" a="1"/>
  <c r="I13" i="15" s="1"/>
  <c r="I32" i="15" a="1"/>
  <c r="I32" i="15" s="1"/>
  <c r="I33" i="15" a="1"/>
  <c r="I33" i="15" s="1"/>
  <c r="I17" i="15" a="1"/>
  <c r="I17" i="15" s="1"/>
  <c r="I40" i="15" a="1"/>
  <c r="I40" i="15" s="1"/>
  <c r="I35" i="15" a="1"/>
  <c r="I35" i="15" s="1"/>
  <c r="I37" i="15" a="1"/>
  <c r="I37" i="15" s="1"/>
  <c r="I23" i="15" a="1"/>
  <c r="I23" i="15" s="1"/>
  <c r="I3" i="15" a="1"/>
  <c r="I3" i="15" s="1"/>
  <c r="I38" i="15" a="1"/>
  <c r="I38" i="15" s="1"/>
  <c r="I10" i="15" a="1"/>
  <c r="I10" i="15" s="1"/>
  <c r="I29" i="15" a="1"/>
  <c r="I29" i="15" s="1"/>
  <c r="I39" i="15" a="1"/>
  <c r="I39" i="15" s="1"/>
  <c r="I14" i="15" a="1"/>
  <c r="I14" i="15" s="1"/>
  <c r="I40" i="13"/>
  <c r="I25" i="13" a="1"/>
  <c r="I25" i="13" s="1"/>
  <c r="I36" i="13" a="1"/>
  <c r="I36" i="13" s="1"/>
  <c r="I7" i="13" a="1"/>
  <c r="I7" i="13" s="1"/>
  <c r="I21" i="13" a="1"/>
  <c r="I21" i="13" s="1"/>
  <c r="I15" i="13" a="1"/>
  <c r="I15" i="13" s="1"/>
  <c r="I29" i="13" a="1"/>
  <c r="I29" i="13" s="1"/>
  <c r="I23" i="13" a="1"/>
  <c r="I23" i="13" s="1"/>
  <c r="I8" i="13" a="1"/>
  <c r="I8" i="13" s="1"/>
  <c r="I28" i="13" a="1"/>
  <c r="I28" i="13" s="1"/>
  <c r="I11" i="13" a="1"/>
  <c r="I11" i="13" s="1"/>
  <c r="I16" i="13" a="1"/>
  <c r="I16" i="13" s="1"/>
  <c r="I3" i="13" a="1"/>
  <c r="I3" i="13" s="1"/>
  <c r="I17" i="13" a="1"/>
  <c r="I17" i="13" s="1"/>
  <c r="I33" i="13" a="1"/>
  <c r="I33" i="13" s="1"/>
  <c r="I39" i="13" a="1"/>
  <c r="I39" i="13" s="1"/>
  <c r="I32" i="13" a="1"/>
  <c r="I32" i="13" s="1"/>
  <c r="I12" i="13" a="1"/>
  <c r="I12" i="13" s="1"/>
  <c r="I34" i="13" a="1"/>
  <c r="I34" i="13" s="1"/>
  <c r="L3" i="13" a="1"/>
  <c r="L3" i="13" s="1"/>
  <c r="I13" i="13" a="1"/>
  <c r="I13" i="13" s="1"/>
  <c r="I9" i="13" a="1"/>
  <c r="I9" i="13" s="1"/>
  <c r="I20" i="13" a="1"/>
  <c r="I20" i="13" s="1"/>
  <c r="I6" i="13" a="1"/>
  <c r="I6" i="13" s="1"/>
  <c r="I18" i="13" a="1"/>
  <c r="I18" i="13" s="1"/>
  <c r="I31" i="13" a="1"/>
  <c r="I31" i="13" s="1"/>
  <c r="I35" i="13" a="1"/>
  <c r="I35" i="13" s="1"/>
  <c r="I19" i="13" a="1"/>
  <c r="I19" i="13" s="1"/>
  <c r="I38" i="13" a="1"/>
  <c r="I38" i="13" s="1"/>
  <c r="I14" i="13" a="1"/>
  <c r="I14" i="13" s="1"/>
  <c r="O3" i="13" a="1"/>
  <c r="O3" i="13" s="1"/>
  <c r="I26" i="13" a="1"/>
  <c r="I26" i="13" s="1"/>
  <c r="I4" i="13" a="1"/>
  <c r="I4" i="13" s="1"/>
  <c r="I22" i="13" a="1"/>
  <c r="I22" i="13" s="1"/>
  <c r="I37" i="13" a="1"/>
  <c r="I37" i="13" s="1"/>
  <c r="I5" i="13" a="1"/>
  <c r="I5" i="13" s="1"/>
  <c r="M3" i="13" a="1"/>
  <c r="M3" i="13" s="1"/>
  <c r="I10" i="13" a="1"/>
  <c r="I10" i="13" s="1"/>
  <c r="I27" i="13" a="1"/>
  <c r="I27" i="13" s="1"/>
  <c r="I30" i="13" a="1"/>
  <c r="I30" i="13" s="1"/>
  <c r="I25" i="12" a="1"/>
  <c r="I25" i="12" s="1"/>
  <c r="I9" i="12" a="1"/>
  <c r="I9" i="12" s="1"/>
  <c r="I31" i="12" a="1"/>
  <c r="I31" i="12" s="1"/>
  <c r="I15" i="12" a="1"/>
  <c r="I15" i="12" s="1"/>
  <c r="I22" i="12" a="1"/>
  <c r="I22" i="12" s="1"/>
  <c r="I3" i="12" a="1"/>
  <c r="I3" i="12" s="1"/>
  <c r="I24" i="12" a="1"/>
  <c r="I24" i="12" s="1"/>
  <c r="I16" i="12" a="1"/>
  <c r="I16" i="12" s="1"/>
  <c r="I6" i="12" a="1"/>
  <c r="I6" i="12" s="1"/>
  <c r="I33" i="12" a="1"/>
  <c r="I33" i="12" s="1"/>
  <c r="I17" i="12" a="1"/>
  <c r="I17" i="12" s="1"/>
  <c r="I32" i="12" a="1"/>
  <c r="I32" i="12" s="1"/>
  <c r="I14" i="12" a="1"/>
  <c r="I14" i="12" s="1"/>
  <c r="I38" i="12" a="1"/>
  <c r="I38" i="12" s="1"/>
  <c r="I40" i="12" a="1"/>
  <c r="I40" i="12" s="1"/>
  <c r="I39" i="12" a="1"/>
  <c r="I39" i="12" s="1"/>
  <c r="I8" i="12" a="1"/>
  <c r="I8" i="12" s="1"/>
  <c r="I23" i="12" a="1"/>
  <c r="I23" i="12" s="1"/>
  <c r="I7" i="12" a="1"/>
  <c r="I7" i="12" s="1"/>
  <c r="I30" i="12" a="1"/>
  <c r="I30" i="12" s="1"/>
  <c r="I13" i="12" a="1"/>
  <c r="I13" i="12" s="1"/>
  <c r="I34" i="12" a="1"/>
  <c r="I34" i="12" s="1"/>
  <c r="I21" i="12" a="1"/>
  <c r="I21" i="12" s="1"/>
  <c r="I20" i="12" a="1"/>
  <c r="I20" i="12" s="1"/>
  <c r="I28" i="12" a="1"/>
  <c r="I28" i="12" s="1"/>
  <c r="I29" i="12" a="1"/>
  <c r="I29" i="12" s="1"/>
  <c r="I37" i="12" a="1"/>
  <c r="I37" i="12" s="1"/>
  <c r="I10" i="12" a="1"/>
  <c r="I10" i="12" s="1"/>
  <c r="I36" i="12" a="1"/>
  <c r="I36" i="12" s="1"/>
  <c r="I5" i="12" a="1"/>
  <c r="I5" i="12" s="1"/>
  <c r="I19" i="12" a="1"/>
  <c r="I19" i="12" s="1"/>
  <c r="I4" i="12" a="1"/>
  <c r="I4" i="12" s="1"/>
  <c r="I35" i="12" a="1"/>
  <c r="I35" i="12" s="1"/>
  <c r="I11" i="12" a="1"/>
  <c r="I11" i="12" s="1"/>
  <c r="I27" i="12" a="1"/>
  <c r="I27" i="12" s="1"/>
  <c r="I18" i="12" a="1"/>
  <c r="I18" i="12" s="1"/>
  <c r="I26" i="12" a="1"/>
  <c r="I26" i="12" s="1"/>
  <c r="I12" i="12" a="1"/>
  <c r="I12" i="12" s="1"/>
  <c r="J2" i="11"/>
  <c r="J24" i="11" s="1"/>
  <c r="J15" i="11"/>
  <c r="J11" i="11"/>
  <c r="L3" i="11" a="1"/>
  <c r="L3" i="11" s="1"/>
  <c r="M3" i="11" a="1"/>
  <c r="M3" i="11" s="1"/>
  <c r="J16" i="11"/>
  <c r="L16" i="11" s="1"/>
  <c r="J17" i="11"/>
  <c r="L17" i="11" s="1"/>
  <c r="I40" i="11" a="1"/>
  <c r="I40" i="11" s="1"/>
  <c r="N3" i="11" a="1"/>
  <c r="N3" i="11" s="1"/>
  <c r="J20" i="11"/>
  <c r="J33" i="11"/>
  <c r="J30" i="11"/>
  <c r="J21" i="11"/>
  <c r="L21" i="11" s="1"/>
  <c r="J4" i="11"/>
  <c r="J35" i="11"/>
  <c r="J8" i="11"/>
  <c r="J22" i="11"/>
  <c r="O3" i="11" a="1"/>
  <c r="O3" i="11" s="1"/>
  <c r="J5" i="11"/>
  <c r="J29" i="11"/>
  <c r="J18" i="11"/>
  <c r="J36" i="11"/>
  <c r="L36" i="11" s="1"/>
  <c r="J25" i="11"/>
  <c r="J7" i="11"/>
  <c r="J16" i="21" l="1"/>
  <c r="J40" i="21"/>
  <c r="J6" i="21"/>
  <c r="J25" i="21"/>
  <c r="J9" i="21"/>
  <c r="J2" i="21"/>
  <c r="J18" i="21" s="1"/>
  <c r="J17" i="21"/>
  <c r="J36" i="21"/>
  <c r="J21" i="21"/>
  <c r="J38" i="21"/>
  <c r="J31" i="21"/>
  <c r="J14" i="21"/>
  <c r="J28" i="21"/>
  <c r="J32" i="21"/>
  <c r="J29" i="21"/>
  <c r="J4" i="21"/>
  <c r="J24" i="20"/>
  <c r="J34" i="20"/>
  <c r="J12" i="20"/>
  <c r="L12" i="20" s="1"/>
  <c r="J37" i="20"/>
  <c r="L37" i="20" s="1"/>
  <c r="J27" i="20"/>
  <c r="L27" i="20" s="1"/>
  <c r="J13" i="20"/>
  <c r="L13" i="20" s="1"/>
  <c r="J6" i="20"/>
  <c r="L6" i="20" s="1"/>
  <c r="J21" i="20"/>
  <c r="J20" i="20"/>
  <c r="J40" i="20"/>
  <c r="J5" i="20"/>
  <c r="L5" i="20" s="1"/>
  <c r="J38" i="20"/>
  <c r="L38" i="20" s="1"/>
  <c r="J23" i="20"/>
  <c r="L23" i="20" s="1"/>
  <c r="L16" i="20"/>
  <c r="L24" i="20"/>
  <c r="J33" i="20"/>
  <c r="L33" i="20" s="1"/>
  <c r="J11" i="20"/>
  <c r="J9" i="20"/>
  <c r="L9" i="20" s="1"/>
  <c r="J30" i="20"/>
  <c r="L30" i="20" s="1"/>
  <c r="J10" i="20"/>
  <c r="J15" i="20"/>
  <c r="L15" i="20" s="1"/>
  <c r="J19" i="20"/>
  <c r="J32" i="20"/>
  <c r="J8" i="20"/>
  <c r="J31" i="20"/>
  <c r="J35" i="20"/>
  <c r="L35" i="20" s="1"/>
  <c r="J25" i="20"/>
  <c r="L25" i="20" s="1"/>
  <c r="J29" i="20"/>
  <c r="L29" i="20" s="1"/>
  <c r="J28" i="20"/>
  <c r="J17" i="20"/>
  <c r="L17" i="20" s="1"/>
  <c r="J3" i="20"/>
  <c r="L4" i="20" s="1"/>
  <c r="J7" i="20"/>
  <c r="J18" i="20"/>
  <c r="L18" i="20" s="1"/>
  <c r="J39" i="20"/>
  <c r="L39" i="20" s="1"/>
  <c r="J27" i="19"/>
  <c r="J12" i="19"/>
  <c r="L12" i="19" s="1"/>
  <c r="J28" i="19"/>
  <c r="L28" i="19" s="1"/>
  <c r="J40" i="19"/>
  <c r="J30" i="19"/>
  <c r="J13" i="19"/>
  <c r="L13" i="19" s="1"/>
  <c r="J26" i="19"/>
  <c r="L26" i="19" s="1"/>
  <c r="J8" i="19"/>
  <c r="J24" i="19"/>
  <c r="J22" i="19"/>
  <c r="J34" i="19"/>
  <c r="J25" i="19"/>
  <c r="J38" i="19"/>
  <c r="L38" i="19" s="1"/>
  <c r="J14" i="19"/>
  <c r="L14" i="19" s="1"/>
  <c r="J16" i="19"/>
  <c r="J20" i="19"/>
  <c r="J15" i="19"/>
  <c r="J19" i="19"/>
  <c r="J21" i="19"/>
  <c r="J5" i="19"/>
  <c r="J33" i="19"/>
  <c r="L33" i="19" s="1"/>
  <c r="J18" i="19"/>
  <c r="J17" i="19"/>
  <c r="L17" i="19" s="1"/>
  <c r="L27" i="19"/>
  <c r="J31" i="19"/>
  <c r="J6" i="19"/>
  <c r="J23" i="19"/>
  <c r="J36" i="19"/>
  <c r="L37" i="19" s="1"/>
  <c r="J4" i="19"/>
  <c r="J9" i="19"/>
  <c r="J10" i="19"/>
  <c r="L10" i="19" s="1"/>
  <c r="J39" i="19"/>
  <c r="J32" i="19"/>
  <c r="J29" i="19"/>
  <c r="L29" i="19" s="1"/>
  <c r="J35" i="19"/>
  <c r="L35" i="19" s="1"/>
  <c r="J3" i="19"/>
  <c r="J7" i="19"/>
  <c r="L7" i="19" s="1"/>
  <c r="J32" i="18"/>
  <c r="J25" i="18"/>
  <c r="J35" i="18"/>
  <c r="J8" i="18"/>
  <c r="J11" i="18"/>
  <c r="J38" i="18"/>
  <c r="L38" i="18" s="1"/>
  <c r="J15" i="18"/>
  <c r="L15" i="18" s="1"/>
  <c r="J37" i="18"/>
  <c r="J40" i="18"/>
  <c r="J29" i="18"/>
  <c r="J20" i="18"/>
  <c r="J5" i="18"/>
  <c r="J34" i="18"/>
  <c r="J9" i="18"/>
  <c r="L9" i="18" s="1"/>
  <c r="J18" i="18"/>
  <c r="L18" i="18" s="1"/>
  <c r="J16" i="18"/>
  <c r="J3" i="18"/>
  <c r="J33" i="18"/>
  <c r="L33" i="18" s="1"/>
  <c r="J23" i="18"/>
  <c r="J39" i="18"/>
  <c r="J24" i="18"/>
  <c r="L24" i="18" s="1"/>
  <c r="J13" i="18"/>
  <c r="L13" i="18" s="1"/>
  <c r="J26" i="18"/>
  <c r="L26" i="18" s="1"/>
  <c r="J31" i="18"/>
  <c r="J17" i="18"/>
  <c r="J10" i="18"/>
  <c r="J12" i="18"/>
  <c r="J27" i="18"/>
  <c r="J4" i="18"/>
  <c r="L4" i="18" s="1"/>
  <c r="J19" i="18"/>
  <c r="J22" i="18"/>
  <c r="L22" i="18" s="1"/>
  <c r="J28" i="18"/>
  <c r="J30" i="18"/>
  <c r="J7" i="18"/>
  <c r="J6" i="18"/>
  <c r="J14" i="18"/>
  <c r="J36" i="18"/>
  <c r="L36" i="18" s="1"/>
  <c r="J2" i="17"/>
  <c r="J14" i="17" s="1"/>
  <c r="J40" i="16"/>
  <c r="J15" i="16"/>
  <c r="J33" i="16"/>
  <c r="J18" i="16"/>
  <c r="J22" i="16"/>
  <c r="J16" i="16"/>
  <c r="L16" i="16" s="1"/>
  <c r="J2" i="16"/>
  <c r="J35" i="16" s="1"/>
  <c r="J9" i="16"/>
  <c r="J10" i="16"/>
  <c r="L10" i="16" s="1"/>
  <c r="J13" i="16"/>
  <c r="J34" i="15"/>
  <c r="J17" i="15"/>
  <c r="J40" i="15"/>
  <c r="J10" i="15"/>
  <c r="L10" i="15" s="1"/>
  <c r="J9" i="15"/>
  <c r="J31" i="15"/>
  <c r="J2" i="15"/>
  <c r="J25" i="15" s="1"/>
  <c r="J2" i="13"/>
  <c r="J14" i="13" s="1"/>
  <c r="J2" i="12"/>
  <c r="J16" i="12" s="1"/>
  <c r="L30" i="11"/>
  <c r="J27" i="11"/>
  <c r="L22" i="11"/>
  <c r="L25" i="11"/>
  <c r="L8" i="11"/>
  <c r="J32" i="11"/>
  <c r="J39" i="11"/>
  <c r="L7" i="11"/>
  <c r="L18" i="11"/>
  <c r="L20" i="11"/>
  <c r="J28" i="11"/>
  <c r="L28" i="11" s="1"/>
  <c r="L29" i="11"/>
  <c r="L5" i="11"/>
  <c r="J26" i="11"/>
  <c r="L26" i="11" s="1"/>
  <c r="J19" i="11"/>
  <c r="L19" i="11" s="1"/>
  <c r="J6" i="11"/>
  <c r="L6" i="11" s="1"/>
  <c r="J12" i="11"/>
  <c r="L12" i="11" s="1"/>
  <c r="J14" i="11"/>
  <c r="L15" i="11" s="1"/>
  <c r="J3" i="11"/>
  <c r="L4" i="11" s="1"/>
  <c r="J31" i="11"/>
  <c r="L31" i="11" s="1"/>
  <c r="J9" i="11"/>
  <c r="L9" i="11" s="1"/>
  <c r="J23" i="11"/>
  <c r="L23" i="11" s="1"/>
  <c r="J37" i="11"/>
  <c r="L37" i="11" s="1"/>
  <c r="J34" i="11"/>
  <c r="L34" i="11" s="1"/>
  <c r="J38" i="11"/>
  <c r="L38" i="11" s="1"/>
  <c r="J10" i="11"/>
  <c r="J40" i="11"/>
  <c r="L40" i="11" s="1"/>
  <c r="J13" i="11"/>
  <c r="L13" i="11" s="1"/>
  <c r="J35" i="21" l="1"/>
  <c r="J27" i="21"/>
  <c r="L28" i="21" s="1"/>
  <c r="L9" i="21"/>
  <c r="J30" i="21"/>
  <c r="L30" i="21" s="1"/>
  <c r="J5" i="21"/>
  <c r="L5" i="21" s="1"/>
  <c r="J8" i="21"/>
  <c r="J42" i="21"/>
  <c r="L31" i="21"/>
  <c r="L36" i="21"/>
  <c r="L29" i="21"/>
  <c r="L17" i="21"/>
  <c r="L32" i="21"/>
  <c r="L18" i="21"/>
  <c r="J15" i="21"/>
  <c r="L15" i="21" s="1"/>
  <c r="J23" i="21"/>
  <c r="J24" i="21"/>
  <c r="J37" i="21"/>
  <c r="L37" i="21" s="1"/>
  <c r="J3" i="21"/>
  <c r="L4" i="21" s="1"/>
  <c r="J22" i="21"/>
  <c r="L22" i="21" s="1"/>
  <c r="J39" i="21"/>
  <c r="L39" i="21" s="1"/>
  <c r="J11" i="21"/>
  <c r="J34" i="21"/>
  <c r="L34" i="21" s="1"/>
  <c r="J20" i="21"/>
  <c r="J10" i="21"/>
  <c r="L10" i="21" s="1"/>
  <c r="J12" i="21"/>
  <c r="L12" i="21" s="1"/>
  <c r="J13" i="21"/>
  <c r="J7" i="21"/>
  <c r="L7" i="21" s="1"/>
  <c r="J19" i="21"/>
  <c r="L19" i="21" s="1"/>
  <c r="J33" i="21"/>
  <c r="L33" i="21" s="1"/>
  <c r="J26" i="21"/>
  <c r="L26" i="21" s="1"/>
  <c r="L7" i="20"/>
  <c r="L34" i="20"/>
  <c r="L14" i="20"/>
  <c r="L20" i="20"/>
  <c r="L10" i="20"/>
  <c r="L26" i="20"/>
  <c r="J42" i="20"/>
  <c r="L40" i="20"/>
  <c r="L21" i="20"/>
  <c r="L31" i="20"/>
  <c r="L11" i="20"/>
  <c r="L8" i="20"/>
  <c r="L32" i="20"/>
  <c r="L19" i="20"/>
  <c r="L28" i="20"/>
  <c r="L22" i="20"/>
  <c r="L36" i="20"/>
  <c r="L31" i="19"/>
  <c r="L19" i="19"/>
  <c r="L22" i="19"/>
  <c r="L15" i="19"/>
  <c r="L24" i="19"/>
  <c r="L20" i="19"/>
  <c r="L8" i="19"/>
  <c r="L9" i="19"/>
  <c r="L16" i="19"/>
  <c r="L4" i="19"/>
  <c r="L18" i="19"/>
  <c r="L36" i="19"/>
  <c r="L30" i="19"/>
  <c r="L32" i="19"/>
  <c r="L23" i="19"/>
  <c r="L5" i="19"/>
  <c r="L25" i="19"/>
  <c r="J42" i="19"/>
  <c r="L40" i="19"/>
  <c r="L39" i="19"/>
  <c r="L6" i="19"/>
  <c r="L21" i="19"/>
  <c r="L34" i="19"/>
  <c r="L11" i="19"/>
  <c r="L6" i="18"/>
  <c r="L7" i="18"/>
  <c r="L29" i="18"/>
  <c r="L17" i="18"/>
  <c r="L32" i="18"/>
  <c r="L11" i="18"/>
  <c r="L19" i="18"/>
  <c r="L34" i="18"/>
  <c r="L14" i="18"/>
  <c r="L27" i="18"/>
  <c r="L39" i="18"/>
  <c r="L5" i="18"/>
  <c r="L8" i="18"/>
  <c r="L12" i="18"/>
  <c r="L23" i="18"/>
  <c r="L20" i="18"/>
  <c r="L35" i="18"/>
  <c r="L10" i="18"/>
  <c r="L25" i="18"/>
  <c r="L30" i="18"/>
  <c r="L40" i="18"/>
  <c r="L28" i="18"/>
  <c r="L31" i="18"/>
  <c r="L16" i="18"/>
  <c r="L37" i="18"/>
  <c r="L21" i="18"/>
  <c r="J29" i="17"/>
  <c r="J22" i="17"/>
  <c r="J35" i="17"/>
  <c r="J12" i="17"/>
  <c r="J33" i="17"/>
  <c r="J39" i="17"/>
  <c r="J26" i="17"/>
  <c r="J31" i="17"/>
  <c r="L31" i="17" s="1"/>
  <c r="J37" i="17"/>
  <c r="J27" i="17"/>
  <c r="J23" i="17"/>
  <c r="J34" i="17"/>
  <c r="L34" i="17" s="1"/>
  <c r="J24" i="17"/>
  <c r="L24" i="17" s="1"/>
  <c r="J25" i="17"/>
  <c r="L25" i="17" s="1"/>
  <c r="J20" i="17"/>
  <c r="L20" i="17" s="1"/>
  <c r="J17" i="17"/>
  <c r="L18" i="17" s="1"/>
  <c r="J38" i="17"/>
  <c r="L38" i="17" s="1"/>
  <c r="J18" i="17"/>
  <c r="J15" i="17"/>
  <c r="J10" i="17"/>
  <c r="L27" i="17"/>
  <c r="L26" i="17"/>
  <c r="L39" i="17"/>
  <c r="J40" i="17"/>
  <c r="J4" i="17"/>
  <c r="J6" i="17"/>
  <c r="L15" i="17"/>
  <c r="J36" i="17"/>
  <c r="L36" i="17" s="1"/>
  <c r="J9" i="17"/>
  <c r="L9" i="17" s="1"/>
  <c r="J30" i="17"/>
  <c r="L30" i="17" s="1"/>
  <c r="L23" i="17"/>
  <c r="J32" i="17"/>
  <c r="J19" i="17"/>
  <c r="L19" i="17" s="1"/>
  <c r="J7" i="17"/>
  <c r="J11" i="17"/>
  <c r="L11" i="17" s="1"/>
  <c r="J3" i="17"/>
  <c r="J28" i="17"/>
  <c r="J16" i="17"/>
  <c r="J21" i="17"/>
  <c r="J13" i="17"/>
  <c r="L13" i="17" s="1"/>
  <c r="J5" i="17"/>
  <c r="J8" i="17"/>
  <c r="L8" i="17" s="1"/>
  <c r="J21" i="16"/>
  <c r="J23" i="16"/>
  <c r="L23" i="16" s="1"/>
  <c r="J4" i="16"/>
  <c r="L4" i="16" s="1"/>
  <c r="J11" i="16"/>
  <c r="L11" i="16" s="1"/>
  <c r="J17" i="16"/>
  <c r="L17" i="16" s="1"/>
  <c r="J39" i="16"/>
  <c r="L40" i="16" s="1"/>
  <c r="J3" i="16"/>
  <c r="J29" i="16"/>
  <c r="L29" i="16" s="1"/>
  <c r="J14" i="16"/>
  <c r="L14" i="16" s="1"/>
  <c r="J20" i="16"/>
  <c r="J25" i="16"/>
  <c r="L25" i="16" s="1"/>
  <c r="J30" i="16"/>
  <c r="J37" i="16"/>
  <c r="L37" i="16" s="1"/>
  <c r="J26" i="16"/>
  <c r="J7" i="16"/>
  <c r="L7" i="16" s="1"/>
  <c r="J6" i="16"/>
  <c r="L6" i="16" s="1"/>
  <c r="J36" i="16"/>
  <c r="J24" i="16"/>
  <c r="J5" i="16"/>
  <c r="J31" i="16"/>
  <c r="J38" i="16"/>
  <c r="L38" i="16" s="1"/>
  <c r="J19" i="16"/>
  <c r="L19" i="16" s="1"/>
  <c r="J27" i="16"/>
  <c r="L28" i="16" s="1"/>
  <c r="J8" i="16"/>
  <c r="L8" i="16" s="1"/>
  <c r="J28" i="16"/>
  <c r="L36" i="16"/>
  <c r="L39" i="16"/>
  <c r="L26" i="16"/>
  <c r="L27" i="16"/>
  <c r="L5" i="16"/>
  <c r="L24" i="16"/>
  <c r="L22" i="16"/>
  <c r="L31" i="16"/>
  <c r="L18" i="16"/>
  <c r="L15" i="16"/>
  <c r="J12" i="16"/>
  <c r="L12" i="16" s="1"/>
  <c r="J32" i="16"/>
  <c r="L32" i="16" s="1"/>
  <c r="J34" i="16"/>
  <c r="L34" i="16" s="1"/>
  <c r="J6" i="15"/>
  <c r="J35" i="15"/>
  <c r="L35" i="15"/>
  <c r="J32" i="15"/>
  <c r="L32" i="15" s="1"/>
  <c r="J21" i="15"/>
  <c r="J15" i="15"/>
  <c r="L15" i="15" s="1"/>
  <c r="J38" i="15"/>
  <c r="L38" i="15" s="1"/>
  <c r="J23" i="15"/>
  <c r="L23" i="15" s="1"/>
  <c r="J7" i="15"/>
  <c r="L7" i="15" s="1"/>
  <c r="J28" i="15"/>
  <c r="J18" i="15"/>
  <c r="L18" i="15" s="1"/>
  <c r="J16" i="15"/>
  <c r="L16" i="15" s="1"/>
  <c r="J29" i="15"/>
  <c r="L29" i="15" s="1"/>
  <c r="J13" i="15"/>
  <c r="J30" i="15"/>
  <c r="L30" i="15" s="1"/>
  <c r="J14" i="15"/>
  <c r="J8" i="15"/>
  <c r="J22" i="15"/>
  <c r="L9" i="15"/>
  <c r="L25" i="15"/>
  <c r="J26" i="15"/>
  <c r="L26" i="15" s="1"/>
  <c r="J39" i="15"/>
  <c r="L40" i="15" s="1"/>
  <c r="J24" i="15"/>
  <c r="J37" i="15"/>
  <c r="J3" i="15"/>
  <c r="J20" i="15"/>
  <c r="L20" i="15" s="1"/>
  <c r="J36" i="15"/>
  <c r="L36" i="15" s="1"/>
  <c r="J11" i="15"/>
  <c r="L11" i="15" s="1"/>
  <c r="J12" i="15"/>
  <c r="L12" i="15" s="1"/>
  <c r="J5" i="15"/>
  <c r="L6" i="15" s="1"/>
  <c r="J33" i="15"/>
  <c r="J19" i="15"/>
  <c r="J27" i="15"/>
  <c r="J4" i="15"/>
  <c r="L4" i="15" s="1"/>
  <c r="J39" i="13"/>
  <c r="J7" i="13"/>
  <c r="J16" i="13"/>
  <c r="J19" i="13"/>
  <c r="J32" i="13"/>
  <c r="J15" i="13"/>
  <c r="L15" i="13" s="1"/>
  <c r="J18" i="13"/>
  <c r="L18" i="13" s="1"/>
  <c r="J38" i="13"/>
  <c r="L38" i="13" s="1"/>
  <c r="J25" i="13"/>
  <c r="J34" i="13"/>
  <c r="J17" i="13"/>
  <c r="L17" i="13" s="1"/>
  <c r="J37" i="13"/>
  <c r="J6" i="13"/>
  <c r="J5" i="13"/>
  <c r="L5" i="13" s="1"/>
  <c r="J8" i="13"/>
  <c r="L8" i="13" s="1"/>
  <c r="J21" i="13"/>
  <c r="L21" i="13" s="1"/>
  <c r="J20" i="13"/>
  <c r="J22" i="13"/>
  <c r="J4" i="13"/>
  <c r="J10" i="13"/>
  <c r="J23" i="13"/>
  <c r="L23" i="13" s="1"/>
  <c r="J28" i="13"/>
  <c r="J35" i="13"/>
  <c r="L35" i="13" s="1"/>
  <c r="J9" i="13"/>
  <c r="L20" i="13"/>
  <c r="L25" i="13"/>
  <c r="L6" i="13"/>
  <c r="J24" i="13"/>
  <c r="J40" i="13"/>
  <c r="L40" i="13" s="1"/>
  <c r="J29" i="13"/>
  <c r="J26" i="13"/>
  <c r="L26" i="13" s="1"/>
  <c r="J12" i="13"/>
  <c r="L12" i="13" s="1"/>
  <c r="J36" i="13"/>
  <c r="J3" i="13"/>
  <c r="L4" i="13" s="1"/>
  <c r="J33" i="13"/>
  <c r="L33" i="13" s="1"/>
  <c r="J30" i="13"/>
  <c r="J31" i="13"/>
  <c r="J11" i="13"/>
  <c r="J13" i="13"/>
  <c r="J27" i="13"/>
  <c r="L27" i="13" s="1"/>
  <c r="J23" i="12"/>
  <c r="J5" i="12"/>
  <c r="J12" i="12"/>
  <c r="J25" i="12"/>
  <c r="J11" i="12"/>
  <c r="L11" i="12" s="1"/>
  <c r="J21" i="12"/>
  <c r="L21" i="12" s="1"/>
  <c r="J4" i="12"/>
  <c r="J3" i="12"/>
  <c r="J6" i="12"/>
  <c r="J31" i="12"/>
  <c r="L31" i="12" s="1"/>
  <c r="J29" i="12"/>
  <c r="J15" i="12"/>
  <c r="J38" i="12"/>
  <c r="L38" i="12" s="1"/>
  <c r="J8" i="12"/>
  <c r="J17" i="12"/>
  <c r="L17" i="12" s="1"/>
  <c r="J7" i="12"/>
  <c r="J32" i="12"/>
  <c r="J39" i="12"/>
  <c r="J28" i="12"/>
  <c r="J37" i="12"/>
  <c r="J27" i="12"/>
  <c r="J14" i="12"/>
  <c r="J24" i="12"/>
  <c r="L24" i="12" s="1"/>
  <c r="J35" i="12"/>
  <c r="J30" i="12"/>
  <c r="J10" i="12"/>
  <c r="J19" i="12"/>
  <c r="J40" i="12"/>
  <c r="L40" i="12" s="1"/>
  <c r="J9" i="12"/>
  <c r="J18" i="12"/>
  <c r="J13" i="12"/>
  <c r="L13" i="12" s="1"/>
  <c r="J22" i="12"/>
  <c r="J20" i="12"/>
  <c r="J33" i="12"/>
  <c r="L33" i="12" s="1"/>
  <c r="J36" i="12"/>
  <c r="J34" i="12"/>
  <c r="L34" i="12" s="1"/>
  <c r="J26" i="12"/>
  <c r="L26" i="12" s="1"/>
  <c r="L10" i="11"/>
  <c r="L11" i="11"/>
  <c r="L32" i="11"/>
  <c r="L39" i="11"/>
  <c r="L14" i="11"/>
  <c r="L33" i="11"/>
  <c r="L35" i="11"/>
  <c r="L27" i="11"/>
  <c r="L24" i="11"/>
  <c r="L27" i="21" l="1"/>
  <c r="L13" i="21"/>
  <c r="L24" i="21"/>
  <c r="L6" i="21"/>
  <c r="L20" i="21"/>
  <c r="L40" i="21"/>
  <c r="L8" i="21"/>
  <c r="L23" i="21"/>
  <c r="L38" i="21"/>
  <c r="L16" i="21"/>
  <c r="L14" i="21"/>
  <c r="L25" i="21"/>
  <c r="L11" i="21"/>
  <c r="L21" i="21"/>
  <c r="L35" i="21"/>
  <c r="L32" i="17"/>
  <c r="L21" i="17"/>
  <c r="L6" i="17"/>
  <c r="L35" i="17"/>
  <c r="L16" i="17"/>
  <c r="L28" i="17"/>
  <c r="L40" i="17"/>
  <c r="L37" i="17"/>
  <c r="L33" i="17"/>
  <c r="L12" i="17"/>
  <c r="L10" i="17"/>
  <c r="L22" i="17"/>
  <c r="L7" i="17"/>
  <c r="L29" i="17"/>
  <c r="L4" i="17"/>
  <c r="L17" i="17"/>
  <c r="L5" i="17"/>
  <c r="L14" i="17"/>
  <c r="L9" i="16"/>
  <c r="L30" i="16"/>
  <c r="L20" i="16"/>
  <c r="L21" i="16"/>
  <c r="L13" i="16"/>
  <c r="L33" i="16"/>
  <c r="L35" i="16"/>
  <c r="L22" i="15"/>
  <c r="L19" i="15"/>
  <c r="L13" i="15"/>
  <c r="L31" i="15"/>
  <c r="L21" i="15"/>
  <c r="L27" i="15"/>
  <c r="L37" i="15"/>
  <c r="L17" i="15"/>
  <c r="L33" i="15"/>
  <c r="L24" i="15"/>
  <c r="L8" i="15"/>
  <c r="L5" i="15"/>
  <c r="L39" i="15"/>
  <c r="L14" i="15"/>
  <c r="L28" i="15"/>
  <c r="L34" i="15"/>
  <c r="L37" i="13"/>
  <c r="L22" i="13"/>
  <c r="L39" i="13"/>
  <c r="L16" i="13"/>
  <c r="L10" i="13"/>
  <c r="L11" i="13"/>
  <c r="L19" i="13"/>
  <c r="L24" i="13"/>
  <c r="L9" i="13"/>
  <c r="L29" i="13"/>
  <c r="L7" i="13"/>
  <c r="L36" i="13"/>
  <c r="L31" i="13"/>
  <c r="L32" i="13"/>
  <c r="L30" i="13"/>
  <c r="L34" i="13"/>
  <c r="L13" i="13"/>
  <c r="L28" i="13"/>
  <c r="L14" i="13"/>
  <c r="L4" i="12"/>
  <c r="L8" i="12"/>
  <c r="L36" i="12"/>
  <c r="L23" i="12"/>
  <c r="L14" i="12"/>
  <c r="L37" i="12"/>
  <c r="L15" i="12"/>
  <c r="L25" i="12"/>
  <c r="L19" i="12"/>
  <c r="L28" i="12"/>
  <c r="L29" i="12"/>
  <c r="L12" i="12"/>
  <c r="L18" i="12"/>
  <c r="L9" i="12"/>
  <c r="L27" i="12"/>
  <c r="L10" i="12"/>
  <c r="L39" i="12"/>
  <c r="L5" i="12"/>
  <c r="L20" i="12"/>
  <c r="L30" i="12"/>
  <c r="L32" i="12"/>
  <c r="L6" i="12"/>
  <c r="L22" i="12"/>
  <c r="L35" i="12"/>
  <c r="L7" i="12"/>
  <c r="L1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<sst xmlns="http://schemas.openxmlformats.org/spreadsheetml/2006/main" count="438" uniqueCount="128">
  <si>
    <t>Q1</t>
  </si>
  <si>
    <t>Q2</t>
  </si>
  <si>
    <t>Q3</t>
  </si>
  <si>
    <t>Q4</t>
  </si>
  <si>
    <t xml:space="preserve">     </t>
  </si>
  <si>
    <t>2011-12</t>
  </si>
  <si>
    <t>2012-13</t>
  </si>
  <si>
    <t>2013-14</t>
  </si>
  <si>
    <t>2014-15</t>
  </si>
  <si>
    <t>1. Agriculture, forestry &amp; fishing</t>
  </si>
  <si>
    <t>2. Mining &amp; quarrying</t>
  </si>
  <si>
    <t>3. Manufacturing</t>
  </si>
  <si>
    <t>4. Electricity, gas ,water supply&amp; other utility services</t>
  </si>
  <si>
    <t>5. Construction</t>
  </si>
  <si>
    <t xml:space="preserve">6. Trade, hotels, transport, communication and services related to broadcasting </t>
  </si>
  <si>
    <t xml:space="preserve">7.  Financial,  real estate  &amp;  professional  services </t>
  </si>
  <si>
    <t>8.  Public administration, defence  and Other Services</t>
  </si>
  <si>
    <t>4.  Electricity, gas, water supply &amp; other utility services</t>
  </si>
  <si>
    <t xml:space="preserve">  9. GVA at Basic Price</t>
  </si>
  <si>
    <t xml:space="preserve">RATES OF GDP </t>
  </si>
  <si>
    <t>2. खनन एवं उत्खनन</t>
  </si>
  <si>
    <t>3. विनिर्माण</t>
  </si>
  <si>
    <t>4. विद्युत, गैस, जलापूर्ति एवं अन्य उपयोगी सेवाएं</t>
  </si>
  <si>
    <t>5. निर्माण</t>
  </si>
  <si>
    <t>GROWTH RATES</t>
  </si>
  <si>
    <t xml:space="preserve"> वृध्दि दर</t>
  </si>
  <si>
    <t xml:space="preserve">  प्रचलित भावों पर सकल देशीय उत्पाद का त्रैमासिक अनुमान, 2011-12 श्रंखला</t>
  </si>
  <si>
    <t>1.  Agriculture,forestry &amp; fishing</t>
  </si>
  <si>
    <t>2.  Mining &amp; quarrying</t>
  </si>
  <si>
    <t>3.  Manufacturing</t>
  </si>
  <si>
    <t>5.  Construction</t>
  </si>
  <si>
    <t>1. कृषि, वानिकी, एवं मत्स्य पालन</t>
  </si>
  <si>
    <t>मद</t>
  </si>
  <si>
    <t>Item</t>
  </si>
  <si>
    <t>ITEM</t>
  </si>
  <si>
    <t>बुनियादी मूल्यों पर सकल मूल्य वर्धन</t>
  </si>
  <si>
    <t>GVA at basic prices from</t>
  </si>
  <si>
    <t>6. व्यपार, जलपान ग्रह, परिवहन, भंडारण, संचार एवं प्रसारण से सम्बंधित सेवाएं</t>
  </si>
  <si>
    <t>7. वित्तीय, स्थावर सम्पदा एवं व्यावसायिक सेवाएं</t>
  </si>
  <si>
    <t>9. बुनियादी मूल्यों पर सकल मूल्य वर्धन</t>
  </si>
  <si>
    <t>8.  लोक प्रशासन, रक्षा एवं अन्य सेवाएं</t>
  </si>
  <si>
    <t>2015-16</t>
  </si>
  <si>
    <r>
      <t>(</t>
    </r>
    <r>
      <rPr>
        <b/>
        <sz val="11"/>
        <rFont val="Rupee Foradian"/>
        <family val="2"/>
      </rPr>
      <t xml:space="preserve">` करोड़ में)                   </t>
    </r>
    <r>
      <rPr>
        <b/>
        <sz val="11"/>
        <rFont val="Arial"/>
        <family val="2"/>
      </rPr>
      <t xml:space="preserve"> (Rupees in crore)</t>
    </r>
  </si>
  <si>
    <t>2016-17</t>
  </si>
  <si>
    <t>8. लोक प्रशासन, रक्षा एवं अन्य सेवाएं</t>
  </si>
  <si>
    <t>10. बुनियादी मूल्यों पर निवल मूल्य वर्धन</t>
  </si>
  <si>
    <t>11. सकल राष्ट्रीय आय</t>
  </si>
  <si>
    <t>12. निवल राष्ट्रीय आय</t>
  </si>
  <si>
    <r>
      <t>13. प्रति व्यक्ति आय (</t>
    </r>
    <r>
      <rPr>
        <sz val="12"/>
        <color indexed="62"/>
        <rFont val="Rupee Foradian"/>
        <family val="2"/>
      </rPr>
      <t>`</t>
    </r>
    <r>
      <rPr>
        <sz val="12"/>
        <color indexed="62"/>
        <rFont val="Arial"/>
        <family val="2"/>
      </rPr>
      <t>)</t>
    </r>
  </si>
  <si>
    <t>14. निवल उत्पाद कर</t>
  </si>
  <si>
    <t>15. सकल देशीय उत्पाद</t>
  </si>
  <si>
    <t>16. सरकारी अंतिम उपभोग व्यय</t>
  </si>
  <si>
    <t>17. निजी अंतिम उपभोग व्यय</t>
  </si>
  <si>
    <t>18. सकल स्थायी पूंजी निर्माण</t>
  </si>
  <si>
    <t>19. स्टॉक में अंतर</t>
  </si>
  <si>
    <t>20. बहुमूल्य</t>
  </si>
  <si>
    <t>21. वस्तुओं एवं सेवाओं का निर्यात</t>
  </si>
  <si>
    <t>23. विसंगतियाँ</t>
  </si>
  <si>
    <t>24. सकल देशीय उत्पाद</t>
  </si>
  <si>
    <t xml:space="preserve">QUARTERLY ESTIMATES OF GDP AT CONSTANT PRICES, 2011-12 SERIES </t>
  </si>
  <si>
    <t xml:space="preserve">7. Financial , real estate &amp; prof servs </t>
  </si>
  <si>
    <t>8.  Public Administration, defence and other services</t>
  </si>
  <si>
    <t>9. GVA at basic prices</t>
  </si>
  <si>
    <t xml:space="preserve">10. NVA at basic prices </t>
  </si>
  <si>
    <t xml:space="preserve">11. GNI </t>
  </si>
  <si>
    <t xml:space="preserve">12. NNI </t>
  </si>
  <si>
    <t>13. Per capita income(Rs.)</t>
  </si>
  <si>
    <t>14. Net taxes on Products</t>
  </si>
  <si>
    <t xml:space="preserve">15. GDP </t>
  </si>
  <si>
    <t>16. GFCE</t>
  </si>
  <si>
    <t>17. PFCE</t>
  </si>
  <si>
    <t>18. GFCF</t>
  </si>
  <si>
    <t>19. CIS</t>
  </si>
  <si>
    <t>20. Valuables</t>
  </si>
  <si>
    <t>21. Exports of goods and services</t>
  </si>
  <si>
    <t xml:space="preserve">23. Discrepancies </t>
  </si>
  <si>
    <t>24.  GDP</t>
  </si>
  <si>
    <t>Note-Totals may not tally due to rounding off.</t>
  </si>
  <si>
    <t>10. सकल देशीय उत्पाद</t>
  </si>
  <si>
    <t>11. सरकारी अंतिम उपभोग व्यय</t>
  </si>
  <si>
    <t>12. निजी अंतिम उपभोग व्यय</t>
  </si>
  <si>
    <t>13. सकल स्थायी पूंजी निर्माण</t>
  </si>
  <si>
    <t>14. स्टॉक में अंतर</t>
  </si>
  <si>
    <t>15. बहुमूल्य</t>
  </si>
  <si>
    <t>16. वस्तुओं एवं सेवाओं का निर्यात</t>
  </si>
  <si>
    <t>18. विसंगतियाँ</t>
  </si>
  <si>
    <t>19. सकल देशीय उत्पाद</t>
  </si>
  <si>
    <t xml:space="preserve">10. GDP </t>
  </si>
  <si>
    <t>11. GFCE</t>
  </si>
  <si>
    <t>12. PFCE</t>
  </si>
  <si>
    <t>13. GFCF</t>
  </si>
  <si>
    <t>14. CIS</t>
  </si>
  <si>
    <t>15. Valuables</t>
  </si>
  <si>
    <t>16. Exports of goods and services</t>
  </si>
  <si>
    <t xml:space="preserve">18. Discrepancies </t>
  </si>
  <si>
    <t>19.  GDP</t>
  </si>
  <si>
    <t xml:space="preserve">                                                                              ANNUAL ESTIMATES OF GDP AT CONSTANT PRICES,  2011-12 SERIES</t>
  </si>
  <si>
    <t xml:space="preserve">                                         प्रचलित भावों पर सकल देशीय उत्पाद का वार्षिक अनुमान, 2011-12 श्रृंखला</t>
  </si>
  <si>
    <t>2017-18</t>
  </si>
  <si>
    <t>2nd RE</t>
  </si>
  <si>
    <t>1st RE</t>
  </si>
  <si>
    <t xml:space="preserve"> Note- Totals may not tally due to rounding off.</t>
  </si>
  <si>
    <t>सकल देशीय उत्पाद की दर</t>
  </si>
  <si>
    <t>2018-19</t>
  </si>
  <si>
    <t>GROWTH RATE  (वृध्दि दर)</t>
  </si>
  <si>
    <t>3rd RE</t>
  </si>
  <si>
    <t xml:space="preserve">RE: Revised Estimates </t>
  </si>
  <si>
    <t>2019-20</t>
  </si>
  <si>
    <t>PE</t>
  </si>
  <si>
    <t xml:space="preserve">PE: Provisional Estimates </t>
  </si>
  <si>
    <t>22. वस्तुओं एवं सेवाओं का आयात</t>
  </si>
  <si>
    <t>17. वस्तुओं एवं सेवाओं का आयात</t>
  </si>
  <si>
    <t>22. Imports of goods and services</t>
  </si>
  <si>
    <t>17. Imports of goods and services</t>
  </si>
  <si>
    <t>2020-21</t>
  </si>
  <si>
    <t>Q2</t>
    <phoneticPr fontId="27"/>
  </si>
  <si>
    <t>Q3</t>
    <phoneticPr fontId="27"/>
  </si>
  <si>
    <t>Q1</t>
    <phoneticPr fontId="27"/>
  </si>
  <si>
    <t>Q4</t>
    <phoneticPr fontId="27"/>
  </si>
  <si>
    <t>GDP</t>
    <phoneticPr fontId="27"/>
  </si>
  <si>
    <t>製造業</t>
    <rPh sb="0" eb="3">
      <t>セイゾウ</t>
    </rPh>
    <phoneticPr fontId="27"/>
  </si>
  <si>
    <t>公益</t>
    <rPh sb="0" eb="2">
      <t>コウエキ</t>
    </rPh>
    <phoneticPr fontId="27"/>
  </si>
  <si>
    <t>建設業</t>
    <rPh sb="0" eb="3">
      <t>ケンセテゥ</t>
    </rPh>
    <phoneticPr fontId="27"/>
  </si>
  <si>
    <t>商業等</t>
    <rPh sb="0" eb="3">
      <t>ショウギョウ</t>
    </rPh>
    <phoneticPr fontId="27"/>
  </si>
  <si>
    <t>金融不動産</t>
    <rPh sb="0" eb="5">
      <t>キンユウ</t>
    </rPh>
    <phoneticPr fontId="27"/>
  </si>
  <si>
    <t>政府</t>
    <rPh sb="0" eb="2">
      <t>セイヘゥ</t>
    </rPh>
    <phoneticPr fontId="27"/>
  </si>
  <si>
    <t>その他</t>
    <phoneticPr fontId="27"/>
  </si>
  <si>
    <t>GVA</t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</si>
</sst>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#,##0.0"/>
    <numFmt numFmtId="178" formatCode="0.0000000"/>
    <numFmt numFmtId="195" formatCode="0.0000_ "/>
    <numFmt numFmtId="196" formatCode="0.000_ "/>
    <numFmt numFmtId="202" formatCode="0.0%"/>
  </numFmts>
  <fonts count="28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11"/>
      <color indexed="10"/>
      <name val="Times New Roman"/>
      <family val="1"/>
    </font>
    <font>
      <b/>
      <sz val="11"/>
      <name val="Arial"/>
      <family val="2"/>
    </font>
    <font>
      <sz val="12"/>
      <name val="Times New Roman"/>
      <family val="1"/>
    </font>
    <font>
      <b/>
      <i/>
      <sz val="11"/>
      <name val="Arial"/>
      <family val="2"/>
    </font>
    <font>
      <b/>
      <sz val="11"/>
      <color indexed="62"/>
      <name val="Arial"/>
      <family val="2"/>
    </font>
    <font>
      <b/>
      <sz val="14"/>
      <color indexed="62"/>
      <name val="Times New Roman"/>
      <family val="1"/>
    </font>
    <font>
      <b/>
      <sz val="11"/>
      <name val="Rupee Foradian"/>
      <family val="2"/>
    </font>
    <font>
      <sz val="12"/>
      <color indexed="10"/>
      <name val="Arial"/>
      <family val="2"/>
    </font>
    <font>
      <sz val="10"/>
      <name val="Mangal"/>
      <family val="1"/>
    </font>
    <font>
      <sz val="10"/>
      <name val="Arial"/>
      <family val="2"/>
    </font>
    <font>
      <sz val="14"/>
      <color indexed="62"/>
      <name val="Arial"/>
      <family val="2"/>
    </font>
    <font>
      <b/>
      <i/>
      <sz val="12"/>
      <name val="Arial"/>
      <family val="2"/>
    </font>
    <font>
      <sz val="12"/>
      <color indexed="62"/>
      <name val="Arial"/>
      <family val="2"/>
    </font>
    <font>
      <sz val="12"/>
      <color indexed="62"/>
      <name val="Rupee Foradian"/>
      <family val="2"/>
    </font>
    <font>
      <b/>
      <sz val="12"/>
      <color indexed="6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8" fillId="0" borderId="0"/>
    <xf numFmtId="0" fontId="1" fillId="0" borderId="0"/>
    <xf numFmtId="0" fontId="24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</cellStyleXfs>
  <cellXfs count="261">
    <xf numFmtId="0" fontId="0" fillId="0" borderId="0" xfId="0"/>
    <xf numFmtId="0" fontId="10" fillId="0" borderId="1" xfId="0" applyFont="1" applyBorder="1" applyAlignment="1" applyProtection="1">
      <alignment horizontal="center"/>
    </xf>
    <xf numFmtId="1" fontId="13" fillId="0" borderId="0" xfId="0" applyNumberFormat="1" applyFont="1" applyBorder="1" applyAlignment="1" applyProtection="1">
      <alignment vertical="top" wrapText="1"/>
    </xf>
    <xf numFmtId="177" fontId="13" fillId="0" borderId="2" xfId="4" applyNumberFormat="1" applyFont="1" applyBorder="1" applyAlignment="1" applyProtection="1">
      <alignment horizontal="center" vertical="top" wrapText="1"/>
    </xf>
    <xf numFmtId="0" fontId="17" fillId="0" borderId="3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1" fillId="0" borderId="0" xfId="0" applyFont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6" xfId="0" applyFont="1" applyBorder="1" applyAlignment="1">
      <alignment wrapText="1"/>
    </xf>
    <xf numFmtId="3" fontId="11" fillId="0" borderId="0" xfId="0" applyNumberFormat="1" applyFont="1" applyBorder="1" applyAlignment="1" applyProtection="1">
      <alignment horizontal="right" vertical="center"/>
      <protection locked="0"/>
    </xf>
    <xf numFmtId="3" fontId="11" fillId="0" borderId="2" xfId="0" applyNumberFormat="1" applyFont="1" applyBorder="1" applyAlignment="1" applyProtection="1">
      <alignment horizontal="right" vertical="center"/>
      <protection locked="0"/>
    </xf>
    <xf numFmtId="0" fontId="13" fillId="0" borderId="7" xfId="0" applyFont="1" applyBorder="1" applyProtection="1"/>
    <xf numFmtId="0" fontId="13" fillId="0" borderId="2" xfId="0" applyFont="1" applyBorder="1" applyProtection="1"/>
    <xf numFmtId="0" fontId="13" fillId="0" borderId="6" xfId="0" applyFont="1" applyBorder="1" applyProtection="1"/>
    <xf numFmtId="177" fontId="13" fillId="0" borderId="6" xfId="0" applyNumberFormat="1" applyFont="1" applyBorder="1" applyAlignment="1" applyProtection="1">
      <alignment horizontal="center"/>
    </xf>
    <xf numFmtId="3" fontId="13" fillId="0" borderId="0" xfId="4" applyNumberFormat="1" applyFont="1" applyBorder="1" applyAlignment="1">
      <alignment vertical="center"/>
    </xf>
    <xf numFmtId="1" fontId="13" fillId="0" borderId="0" xfId="4" applyNumberFormat="1" applyFont="1" applyBorder="1" applyAlignment="1" applyProtection="1">
      <alignment vertical="top" wrapText="1"/>
    </xf>
    <xf numFmtId="0" fontId="21" fillId="0" borderId="4" xfId="0" applyFont="1" applyBorder="1" applyAlignment="1">
      <alignment horizontal="left" vertical="top" wrapText="1"/>
    </xf>
    <xf numFmtId="0" fontId="21" fillId="0" borderId="8" xfId="0" applyFont="1" applyBorder="1" applyAlignment="1">
      <alignment wrapText="1"/>
    </xf>
    <xf numFmtId="0" fontId="1" fillId="0" borderId="0" xfId="0" applyFont="1"/>
    <xf numFmtId="0" fontId="1" fillId="0" borderId="0" xfId="0" applyFont="1" applyBorder="1"/>
    <xf numFmtId="3" fontId="20" fillId="0" borderId="0" xfId="0" applyNumberFormat="1" applyFont="1" applyFill="1" applyBorder="1" applyAlignment="1">
      <alignment horizontal="left"/>
    </xf>
    <xf numFmtId="16" fontId="10" fillId="0" borderId="9" xfId="0" quotePrefix="1" applyNumberFormat="1" applyFont="1" applyBorder="1" applyAlignment="1" applyProtection="1">
      <alignment horizontal="center"/>
    </xf>
    <xf numFmtId="16" fontId="10" fillId="0" borderId="10" xfId="0" applyNumberFormat="1" applyFont="1" applyBorder="1" applyAlignment="1" applyProtection="1">
      <alignment horizontal="center"/>
    </xf>
    <xf numFmtId="0" fontId="12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vertical="center"/>
    </xf>
    <xf numFmtId="177" fontId="13" fillId="0" borderId="2" xfId="4" applyNumberFormat="1" applyFont="1" applyBorder="1" applyAlignment="1">
      <alignment horizontal="center" vertical="center"/>
    </xf>
    <xf numFmtId="1" fontId="13" fillId="0" borderId="0" xfId="0" applyNumberFormat="1" applyFont="1" applyBorder="1" applyProtection="1"/>
    <xf numFmtId="177" fontId="13" fillId="0" borderId="2" xfId="0" applyNumberFormat="1" applyFont="1" applyBorder="1" applyAlignment="1" applyProtection="1">
      <alignment horizontal="center"/>
    </xf>
    <xf numFmtId="1" fontId="13" fillId="0" borderId="9" xfId="0" applyNumberFormat="1" applyFont="1" applyBorder="1" applyProtection="1"/>
    <xf numFmtId="1" fontId="11" fillId="0" borderId="2" xfId="0" applyNumberFormat="1" applyFont="1" applyBorder="1"/>
    <xf numFmtId="1" fontId="11" fillId="0" borderId="0" xfId="0" applyNumberFormat="1" applyFont="1" applyBorder="1"/>
    <xf numFmtId="1" fontId="11" fillId="0" borderId="2" xfId="0" applyNumberFormat="1" applyFont="1" applyBorder="1" applyAlignment="1">
      <alignment vertical="center"/>
    </xf>
    <xf numFmtId="1" fontId="11" fillId="0" borderId="0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21" fillId="0" borderId="1" xfId="0" applyFont="1" applyBorder="1" applyAlignment="1">
      <alignment wrapText="1"/>
    </xf>
    <xf numFmtId="0" fontId="21" fillId="0" borderId="4" xfId="0" applyFont="1" applyBorder="1" applyAlignment="1">
      <alignment wrapText="1"/>
    </xf>
    <xf numFmtId="0" fontId="13" fillId="0" borderId="4" xfId="0" applyFont="1" applyBorder="1" applyAlignment="1" applyProtection="1">
      <alignment vertical="top" wrapText="1"/>
    </xf>
    <xf numFmtId="0" fontId="13" fillId="0" borderId="4" xfId="0" applyFont="1" applyBorder="1" applyAlignment="1" applyProtection="1">
      <alignment vertical="top"/>
    </xf>
    <xf numFmtId="1" fontId="1" fillId="0" borderId="0" xfId="0" applyNumberFormat="1" applyFont="1" applyBorder="1"/>
    <xf numFmtId="0" fontId="0" fillId="0" borderId="0" xfId="0" applyBorder="1" applyAlignment="1">
      <alignment horizontal="center" vertical="center" wrapText="1"/>
    </xf>
    <xf numFmtId="0" fontId="12" fillId="0" borderId="7" xfId="0" applyFont="1" applyBorder="1" applyAlignment="1">
      <alignment horizontal="center"/>
    </xf>
    <xf numFmtId="0" fontId="10" fillId="0" borderId="10" xfId="0" applyFont="1" applyBorder="1" applyAlignment="1" applyProtection="1">
      <alignment horizontal="center"/>
    </xf>
    <xf numFmtId="0" fontId="10" fillId="0" borderId="11" xfId="0" applyFont="1" applyBorder="1" applyAlignment="1" applyProtection="1">
      <alignment horizontal="center"/>
    </xf>
    <xf numFmtId="16" fontId="10" fillId="0" borderId="7" xfId="0" quotePrefix="1" applyNumberFormat="1" applyFont="1" applyBorder="1" applyAlignment="1" applyProtection="1">
      <alignment horizontal="center"/>
    </xf>
    <xf numFmtId="16" fontId="10" fillId="0" borderId="9" xfId="0" applyNumberFormat="1" applyFont="1" applyBorder="1" applyAlignment="1" applyProtection="1">
      <alignment horizontal="center"/>
    </xf>
    <xf numFmtId="0" fontId="21" fillId="0" borderId="2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16" fillId="0" borderId="6" xfId="0" applyFont="1" applyBorder="1"/>
    <xf numFmtId="0" fontId="12" fillId="0" borderId="12" xfId="0" applyFont="1" applyBorder="1" applyAlignment="1">
      <alignment horizontal="center" wrapText="1"/>
    </xf>
    <xf numFmtId="3" fontId="6" fillId="0" borderId="8" xfId="0" applyNumberFormat="1" applyFont="1" applyFill="1" applyBorder="1" applyAlignment="1">
      <alignment horizontal="left"/>
    </xf>
    <xf numFmtId="0" fontId="13" fillId="0" borderId="1" xfId="0" applyFont="1" applyBorder="1" applyProtection="1"/>
    <xf numFmtId="0" fontId="13" fillId="0" borderId="4" xfId="0" applyFont="1" applyBorder="1" applyProtection="1"/>
    <xf numFmtId="0" fontId="13" fillId="0" borderId="8" xfId="0" applyFont="1" applyBorder="1" applyProtection="1"/>
    <xf numFmtId="0" fontId="18" fillId="0" borderId="0" xfId="0" applyFont="1" applyAlignment="1">
      <alignment wrapText="1"/>
    </xf>
    <xf numFmtId="0" fontId="12" fillId="0" borderId="11" xfId="0" applyFont="1" applyBorder="1" applyAlignment="1">
      <alignment horizontal="center" wrapText="1"/>
    </xf>
    <xf numFmtId="1" fontId="11" fillId="0" borderId="5" xfId="0" applyNumberFormat="1" applyFont="1" applyBorder="1"/>
    <xf numFmtId="1" fontId="11" fillId="0" borderId="13" xfId="0" applyNumberFormat="1" applyFont="1" applyBorder="1"/>
    <xf numFmtId="0" fontId="0" fillId="0" borderId="1" xfId="0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77" fontId="13" fillId="0" borderId="0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0" xfId="0" applyNumberFormat="1" applyFont="1" applyBorder="1" applyAlignment="1" applyProtection="1">
      <alignment horizontal="center" vertical="top" wrapText="1"/>
    </xf>
    <xf numFmtId="177" fontId="13" fillId="0" borderId="0" xfId="0" applyNumberFormat="1" applyFont="1" applyBorder="1" applyAlignment="1" applyProtection="1">
      <alignment horizontal="center"/>
    </xf>
    <xf numFmtId="177" fontId="13" fillId="0" borderId="12" xfId="0" applyNumberFormat="1" applyFont="1" applyBorder="1" applyAlignment="1" applyProtection="1">
      <alignment horizontal="center"/>
    </xf>
    <xf numFmtId="177" fontId="11" fillId="0" borderId="7" xfId="0" applyNumberFormat="1" applyFont="1" applyBorder="1" applyAlignment="1" applyProtection="1">
      <alignment horizontal="center" vertical="center"/>
      <protection locked="0"/>
    </xf>
    <xf numFmtId="177" fontId="11" fillId="0" borderId="9" xfId="0" applyNumberFormat="1" applyFont="1" applyBorder="1" applyAlignment="1" applyProtection="1">
      <alignment horizontal="center" vertical="center"/>
      <protection locked="0"/>
    </xf>
    <xf numFmtId="177" fontId="11" fillId="0" borderId="10" xfId="0" applyNumberFormat="1" applyFont="1" applyBorder="1" applyAlignment="1" applyProtection="1">
      <alignment horizontal="center" vertical="center"/>
      <protection locked="0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/>
    <xf numFmtId="0" fontId="8" fillId="0" borderId="7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1" fontId="3" fillId="0" borderId="0" xfId="0" applyNumberFormat="1" applyFont="1" applyBorder="1" applyProtection="1"/>
    <xf numFmtId="1" fontId="3" fillId="0" borderId="2" xfId="0" applyNumberFormat="1" applyFont="1" applyBorder="1" applyProtection="1"/>
    <xf numFmtId="1" fontId="3" fillId="0" borderId="14" xfId="0" applyNumberFormat="1" applyFont="1" applyBorder="1" applyProtection="1"/>
    <xf numFmtId="1" fontId="3" fillId="0" borderId="0" xfId="0" applyNumberFormat="1" applyFont="1"/>
    <xf numFmtId="1" fontId="3" fillId="0" borderId="6" xfId="0" applyNumberFormat="1" applyFont="1" applyBorder="1" applyProtection="1"/>
    <xf numFmtId="1" fontId="3" fillId="0" borderId="12" xfId="0" applyNumberFormat="1" applyFont="1" applyBorder="1" applyProtection="1"/>
    <xf numFmtId="1" fontId="3" fillId="0" borderId="11" xfId="0" applyNumberFormat="1" applyFont="1" applyBorder="1" applyProtection="1"/>
    <xf numFmtId="0" fontId="0" fillId="0" borderId="0" xfId="0" applyAlignment="1">
      <alignment horizontal="left"/>
    </xf>
    <xf numFmtId="0" fontId="18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176" fontId="3" fillId="0" borderId="0" xfId="0" applyNumberFormat="1" applyFont="1" applyBorder="1" applyAlignment="1">
      <alignment horizontal="center"/>
    </xf>
    <xf numFmtId="176" fontId="3" fillId="0" borderId="14" xfId="0" applyNumberFormat="1" applyFont="1" applyBorder="1" applyAlignment="1">
      <alignment horizontal="center"/>
    </xf>
    <xf numFmtId="176" fontId="3" fillId="0" borderId="13" xfId="0" applyNumberFormat="1" applyFont="1" applyBorder="1" applyAlignment="1">
      <alignment horizontal="center"/>
    </xf>
    <xf numFmtId="176" fontId="3" fillId="0" borderId="15" xfId="0" applyNumberFormat="1" applyFont="1" applyBorder="1" applyAlignment="1">
      <alignment horizontal="center"/>
    </xf>
    <xf numFmtId="1" fontId="0" fillId="0" borderId="0" xfId="0" applyNumberFormat="1"/>
    <xf numFmtId="0" fontId="3" fillId="0" borderId="10" xfId="0" applyFont="1" applyBorder="1"/>
    <xf numFmtId="1" fontId="8" fillId="0" borderId="5" xfId="0" applyNumberFormat="1" applyFont="1" applyBorder="1" applyProtection="1"/>
    <xf numFmtId="1" fontId="8" fillId="0" borderId="13" xfId="0" applyNumberFormat="1" applyFont="1" applyBorder="1" applyProtection="1"/>
    <xf numFmtId="1" fontId="8" fillId="0" borderId="15" xfId="0" applyNumberFormat="1" applyFont="1" applyBorder="1" applyProtection="1"/>
    <xf numFmtId="1" fontId="8" fillId="0" borderId="7" xfId="0" applyNumberFormat="1" applyFont="1" applyBorder="1" applyProtection="1"/>
    <xf numFmtId="1" fontId="8" fillId="0" borderId="9" xfId="0" applyNumberFormat="1" applyFont="1" applyBorder="1" applyProtection="1"/>
    <xf numFmtId="1" fontId="8" fillId="0" borderId="10" xfId="0" applyNumberFormat="1" applyFont="1" applyBorder="1" applyProtection="1"/>
    <xf numFmtId="1" fontId="3" fillId="0" borderId="2" xfId="0" applyNumberFormat="1" applyFont="1" applyBorder="1"/>
    <xf numFmtId="1" fontId="3" fillId="0" borderId="0" xfId="0" applyNumberFormat="1" applyFont="1" applyBorder="1"/>
    <xf numFmtId="1" fontId="3" fillId="0" borderId="14" xfId="0" applyNumberFormat="1" applyFont="1" applyBorder="1"/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12" fillId="0" borderId="6" xfId="0" applyFont="1" applyBorder="1" applyAlignment="1">
      <alignment horizontal="center" wrapText="1"/>
    </xf>
    <xf numFmtId="1" fontId="0" fillId="0" borderId="0" xfId="0" applyNumberFormat="1" applyAlignment="1">
      <alignment wrapText="1"/>
    </xf>
    <xf numFmtId="0" fontId="0" fillId="0" borderId="7" xfId="0" applyBorder="1" applyAlignment="1">
      <alignment horizontal="left"/>
    </xf>
    <xf numFmtId="0" fontId="8" fillId="0" borderId="15" xfId="0" applyFont="1" applyBorder="1" applyAlignment="1" applyProtection="1">
      <alignment vertical="top" wrapText="1"/>
    </xf>
    <xf numFmtId="3" fontId="3" fillId="0" borderId="14" xfId="0" applyNumberFormat="1" applyFont="1" applyBorder="1" applyAlignment="1">
      <alignment horizontal="left" vertical="top" wrapText="1"/>
    </xf>
    <xf numFmtId="3" fontId="8" fillId="0" borderId="15" xfId="0" applyNumberFormat="1" applyFont="1" applyFill="1" applyBorder="1" applyAlignment="1">
      <alignment horizontal="left" vertical="top" wrapText="1"/>
    </xf>
    <xf numFmtId="0" fontId="10" fillId="0" borderId="10" xfId="0" applyFont="1" applyBorder="1" applyAlignment="1" applyProtection="1">
      <alignment horizontal="left" wrapText="1"/>
    </xf>
    <xf numFmtId="0" fontId="10" fillId="0" borderId="10" xfId="0" applyFont="1" applyBorder="1" applyAlignment="1">
      <alignment horizontal="left"/>
    </xf>
    <xf numFmtId="177" fontId="11" fillId="0" borderId="14" xfId="0" applyNumberFormat="1" applyFont="1" applyBorder="1" applyAlignment="1" applyProtection="1">
      <alignment horizontal="center" vertical="center"/>
      <protection locked="0"/>
    </xf>
    <xf numFmtId="177" fontId="11" fillId="0" borderId="0" xfId="0" applyNumberFormat="1" applyFont="1" applyBorder="1" applyAlignment="1" applyProtection="1">
      <alignment horizontal="center" vertical="center"/>
      <protection locked="0"/>
    </xf>
    <xf numFmtId="177" fontId="11" fillId="0" borderId="2" xfId="0" applyNumberFormat="1" applyFont="1" applyBorder="1" applyAlignment="1" applyProtection="1">
      <alignment horizontal="center" vertical="center"/>
      <protection locked="0"/>
    </xf>
    <xf numFmtId="177" fontId="11" fillId="0" borderId="5" xfId="0" applyNumberFormat="1" applyFont="1" applyBorder="1" applyAlignment="1" applyProtection="1">
      <alignment horizontal="center" vertical="center"/>
      <protection locked="0"/>
    </xf>
    <xf numFmtId="177" fontId="11" fillId="0" borderId="13" xfId="0" applyNumberFormat="1" applyFont="1" applyBorder="1" applyAlignment="1" applyProtection="1">
      <alignment horizontal="center" vertical="center"/>
      <protection locked="0"/>
    </xf>
    <xf numFmtId="177" fontId="11" fillId="0" borderId="15" xfId="0" applyNumberFormat="1" applyFont="1" applyBorder="1" applyAlignment="1" applyProtection="1">
      <alignment horizontal="center" vertical="center"/>
      <protection locked="0"/>
    </xf>
    <xf numFmtId="177" fontId="13" fillId="0" borderId="5" xfId="0" applyNumberFormat="1" applyFont="1" applyBorder="1" applyAlignment="1" applyProtection="1">
      <alignment horizontal="center"/>
    </xf>
    <xf numFmtId="177" fontId="13" fillId="0" borderId="13" xfId="0" applyNumberFormat="1" applyFont="1" applyBorder="1" applyAlignment="1" applyProtection="1">
      <alignment horizont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2" fillId="0" borderId="0" xfId="0" applyFont="1" applyBorder="1" applyAlignment="1">
      <alignment horizontal="center" wrapText="1"/>
    </xf>
    <xf numFmtId="0" fontId="10" fillId="0" borderId="14" xfId="0" applyFont="1" applyBorder="1" applyAlignment="1" applyProtection="1">
      <alignment horizontal="center"/>
    </xf>
    <xf numFmtId="0" fontId="13" fillId="0" borderId="14" xfId="0" applyFont="1" applyBorder="1" applyAlignment="1" applyProtection="1">
      <alignment vertical="top" wrapText="1"/>
    </xf>
    <xf numFmtId="0" fontId="13" fillId="0" borderId="14" xfId="0" applyFont="1" applyBorder="1" applyAlignment="1" applyProtection="1">
      <alignment vertical="top"/>
    </xf>
    <xf numFmtId="0" fontId="12" fillId="0" borderId="2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177" fontId="13" fillId="0" borderId="12" xfId="0" applyNumberFormat="1" applyFont="1" applyBorder="1" applyAlignment="1">
      <alignment horizontal="center" vertical="center"/>
    </xf>
    <xf numFmtId="177" fontId="13" fillId="0" borderId="11" xfId="0" applyNumberFormat="1" applyFont="1" applyBorder="1" applyAlignment="1">
      <alignment horizontal="center" vertical="center"/>
    </xf>
    <xf numFmtId="177" fontId="13" fillId="0" borderId="6" xfId="4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left"/>
    </xf>
    <xf numFmtId="1" fontId="13" fillId="0" borderId="5" xfId="0" applyNumberFormat="1" applyFont="1" applyBorder="1" applyProtection="1"/>
    <xf numFmtId="1" fontId="13" fillId="0" borderId="13" xfId="0" applyNumberFormat="1" applyFont="1" applyBorder="1" applyProtection="1"/>
    <xf numFmtId="1" fontId="13" fillId="0" borderId="7" xfId="0" applyNumberFormat="1" applyFont="1" applyBorder="1" applyProtection="1"/>
    <xf numFmtId="0" fontId="0" fillId="0" borderId="0" xfId="0" applyFill="1"/>
    <xf numFmtId="0" fontId="3" fillId="0" borderId="0" xfId="0" applyFont="1" applyFill="1"/>
    <xf numFmtId="0" fontId="8" fillId="0" borderId="7" xfId="0" applyFont="1" applyFill="1" applyBorder="1" applyAlignment="1">
      <alignment horizontal="right"/>
    </xf>
    <xf numFmtId="0" fontId="8" fillId="0" borderId="9" xfId="0" applyFont="1" applyFill="1" applyBorder="1" applyAlignment="1">
      <alignment horizontal="right"/>
    </xf>
    <xf numFmtId="0" fontId="8" fillId="0" borderId="10" xfId="0" applyFont="1" applyFill="1" applyBorder="1" applyAlignment="1">
      <alignment horizontal="right"/>
    </xf>
    <xf numFmtId="0" fontId="8" fillId="0" borderId="7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176" fontId="3" fillId="0" borderId="2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176" fontId="3" fillId="0" borderId="14" xfId="0" applyNumberFormat="1" applyFont="1" applyFill="1" applyBorder="1" applyAlignment="1">
      <alignment horizontal="center"/>
    </xf>
    <xf numFmtId="176" fontId="3" fillId="0" borderId="6" xfId="0" applyNumberFormat="1" applyFont="1" applyFill="1" applyBorder="1" applyAlignment="1">
      <alignment horizontal="center"/>
    </xf>
    <xf numFmtId="176" fontId="3" fillId="0" borderId="12" xfId="0" applyNumberFormat="1" applyFont="1" applyFill="1" applyBorder="1" applyAlignment="1">
      <alignment horizontal="center"/>
    </xf>
    <xf numFmtId="176" fontId="3" fillId="0" borderId="11" xfId="0" applyNumberFormat="1" applyFont="1" applyFill="1" applyBorder="1" applyAlignment="1">
      <alignment horizontal="center"/>
    </xf>
    <xf numFmtId="176" fontId="3" fillId="0" borderId="13" xfId="0" applyNumberFormat="1" applyFont="1" applyFill="1" applyBorder="1" applyAlignment="1">
      <alignment horizontal="center"/>
    </xf>
    <xf numFmtId="176" fontId="3" fillId="0" borderId="15" xfId="0" applyNumberFormat="1" applyFont="1" applyFill="1" applyBorder="1" applyAlignment="1">
      <alignment horizontal="center"/>
    </xf>
    <xf numFmtId="176" fontId="3" fillId="0" borderId="5" xfId="0" applyNumberFormat="1" applyFont="1" applyFill="1" applyBorder="1" applyAlignment="1">
      <alignment horizontal="center"/>
    </xf>
    <xf numFmtId="0" fontId="1" fillId="0" borderId="0" xfId="0" applyFont="1" applyBorder="1" applyAlignment="1">
      <alignment wrapText="1"/>
    </xf>
    <xf numFmtId="3" fontId="10" fillId="0" borderId="0" xfId="0" applyNumberFormat="1" applyFont="1" applyFill="1" applyBorder="1" applyAlignment="1">
      <alignment horizontal="left"/>
    </xf>
    <xf numFmtId="0" fontId="10" fillId="0" borderId="13" xfId="0" applyFont="1" applyBorder="1" applyAlignment="1" applyProtection="1">
      <alignment horizontal="center" wrapText="1"/>
    </xf>
    <xf numFmtId="2" fontId="0" fillId="0" borderId="0" xfId="0" applyNumberFormat="1"/>
    <xf numFmtId="176" fontId="8" fillId="0" borderId="7" xfId="0" applyNumberFormat="1" applyFont="1" applyFill="1" applyBorder="1" applyAlignment="1">
      <alignment horizontal="center"/>
    </xf>
    <xf numFmtId="176" fontId="8" fillId="0" borderId="9" xfId="0" applyNumberFormat="1" applyFont="1" applyFill="1" applyBorder="1" applyAlignment="1">
      <alignment horizontal="center"/>
    </xf>
    <xf numFmtId="176" fontId="8" fillId="0" borderId="10" xfId="0" applyNumberFormat="1" applyFont="1" applyFill="1" applyBorder="1" applyAlignment="1">
      <alignment horizontal="center"/>
    </xf>
    <xf numFmtId="176" fontId="8" fillId="0" borderId="5" xfId="0" applyNumberFormat="1" applyFont="1" applyFill="1" applyBorder="1" applyAlignment="1">
      <alignment horizontal="center"/>
    </xf>
    <xf numFmtId="176" fontId="8" fillId="0" borderId="13" xfId="0" applyNumberFormat="1" applyFont="1" applyFill="1" applyBorder="1" applyAlignment="1">
      <alignment horizontal="center"/>
    </xf>
    <xf numFmtId="176" fontId="8" fillId="0" borderId="15" xfId="0" applyNumberFormat="1" applyFont="1" applyFill="1" applyBorder="1" applyAlignment="1">
      <alignment horizontal="center"/>
    </xf>
    <xf numFmtId="0" fontId="8" fillId="0" borderId="14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14" xfId="0" applyFont="1" applyBorder="1" applyAlignment="1" applyProtection="1">
      <alignment vertical="top" wrapText="1"/>
    </xf>
    <xf numFmtId="0" fontId="17" fillId="0" borderId="4" xfId="0" applyFont="1" applyBorder="1" applyAlignment="1"/>
    <xf numFmtId="1" fontId="8" fillId="0" borderId="2" xfId="0" applyNumberFormat="1" applyFont="1" applyBorder="1" applyProtection="1"/>
    <xf numFmtId="1" fontId="8" fillId="0" borderId="0" xfId="0" applyNumberFormat="1" applyFont="1" applyBorder="1" applyProtection="1"/>
    <xf numFmtId="1" fontId="8" fillId="0" borderId="14" xfId="0" applyNumberFormat="1" applyFont="1" applyBorder="1" applyProtection="1"/>
    <xf numFmtId="176" fontId="8" fillId="0" borderId="5" xfId="0" applyNumberFormat="1" applyFont="1" applyFill="1" applyBorder="1" applyAlignment="1"/>
    <xf numFmtId="176" fontId="8" fillId="0" borderId="13" xfId="0" applyNumberFormat="1" applyFont="1" applyFill="1" applyBorder="1" applyAlignment="1"/>
    <xf numFmtId="1" fontId="3" fillId="0" borderId="5" xfId="0" applyNumberFormat="1" applyFont="1" applyBorder="1"/>
    <xf numFmtId="1" fontId="3" fillId="0" borderId="13" xfId="0" applyNumberFormat="1" applyFont="1" applyBorder="1"/>
    <xf numFmtId="1" fontId="3" fillId="0" borderId="15" xfId="0" applyNumberFormat="1" applyFont="1" applyBorder="1"/>
    <xf numFmtId="0" fontId="17" fillId="0" borderId="4" xfId="0" applyFont="1" applyBorder="1" applyAlignment="1">
      <alignment horizontal="left"/>
    </xf>
    <xf numFmtId="176" fontId="0" fillId="0" borderId="0" xfId="0" applyNumberFormat="1"/>
    <xf numFmtId="0" fontId="10" fillId="0" borderId="9" xfId="0" applyFont="1" applyBorder="1" applyAlignment="1" applyProtection="1">
      <alignment horizontal="left" wrapText="1"/>
    </xf>
    <xf numFmtId="0" fontId="8" fillId="0" borderId="11" xfId="0" applyFont="1" applyBorder="1" applyAlignment="1" applyProtection="1">
      <alignment horizontal="right"/>
    </xf>
    <xf numFmtId="0" fontId="0" fillId="0" borderId="0" xfId="0" applyBorder="1"/>
    <xf numFmtId="178" fontId="1" fillId="0" borderId="0" xfId="0" applyNumberFormat="1" applyFont="1" applyBorder="1"/>
    <xf numFmtId="3" fontId="4" fillId="0" borderId="4" xfId="0" applyNumberFormat="1" applyFont="1" applyBorder="1" applyAlignment="1">
      <alignment horizontal="left"/>
    </xf>
    <xf numFmtId="3" fontId="10" fillId="0" borderId="3" xfId="0" applyNumberFormat="1" applyFont="1" applyFill="1" applyBorder="1" applyAlignment="1">
      <alignment horizontal="left"/>
    </xf>
    <xf numFmtId="0" fontId="13" fillId="0" borderId="3" xfId="0" applyFont="1" applyBorder="1" applyProtection="1"/>
    <xf numFmtId="177" fontId="11" fillId="0" borderId="6" xfId="0" applyNumberFormat="1" applyFont="1" applyBorder="1" applyAlignment="1" applyProtection="1">
      <alignment horizontal="center" vertical="center"/>
      <protection locked="0"/>
    </xf>
    <xf numFmtId="177" fontId="11" fillId="0" borderId="12" xfId="0" applyNumberFormat="1" applyFont="1" applyBorder="1" applyAlignment="1" applyProtection="1">
      <alignment horizontal="center" vertical="center"/>
      <protection locked="0"/>
    </xf>
    <xf numFmtId="177" fontId="11" fillId="0" borderId="11" xfId="0" applyNumberFormat="1" applyFont="1" applyBorder="1" applyAlignment="1" applyProtection="1">
      <alignment horizontal="center" vertical="center"/>
      <protection locked="0"/>
    </xf>
    <xf numFmtId="3" fontId="6" fillId="0" borderId="15" xfId="0" applyNumberFormat="1" applyFont="1" applyFill="1" applyBorder="1" applyAlignment="1">
      <alignment horizontal="left"/>
    </xf>
    <xf numFmtId="0" fontId="8" fillId="0" borderId="14" xfId="0" applyFont="1" applyFill="1" applyBorder="1" applyAlignment="1">
      <alignment horizontal="center"/>
    </xf>
    <xf numFmtId="0" fontId="8" fillId="0" borderId="6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1" fontId="8" fillId="0" borderId="6" xfId="0" applyNumberFormat="1" applyFont="1" applyBorder="1" applyProtection="1"/>
    <xf numFmtId="1" fontId="3" fillId="0" borderId="6" xfId="0" applyNumberFormat="1" applyFont="1" applyBorder="1"/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" fontId="8" fillId="0" borderId="12" xfId="0" applyNumberFormat="1" applyFont="1" applyBorder="1" applyProtection="1"/>
    <xf numFmtId="1" fontId="3" fillId="0" borderId="12" xfId="0" applyNumberFormat="1" applyFont="1" applyBorder="1"/>
    <xf numFmtId="3" fontId="0" fillId="0" borderId="0" xfId="0" applyNumberFormat="1"/>
    <xf numFmtId="0" fontId="25" fillId="0" borderId="0" xfId="0" applyFont="1" applyAlignment="1">
      <alignment wrapText="1"/>
    </xf>
    <xf numFmtId="1" fontId="25" fillId="0" borderId="0" xfId="0" applyNumberFormat="1" applyFont="1" applyAlignment="1">
      <alignment wrapText="1"/>
    </xf>
    <xf numFmtId="1" fontId="0" fillId="0" borderId="0" xfId="0" applyNumberFormat="1" applyAlignment="1"/>
    <xf numFmtId="177" fontId="1" fillId="0" borderId="0" xfId="0" applyNumberFormat="1" applyFont="1"/>
    <xf numFmtId="176" fontId="1" fillId="0" borderId="0" xfId="0" applyNumberFormat="1" applyFont="1" applyBorder="1"/>
    <xf numFmtId="0" fontId="8" fillId="0" borderId="5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3" fontId="11" fillId="0" borderId="15" xfId="0" applyNumberFormat="1" applyFont="1" applyBorder="1" applyAlignment="1" applyProtection="1">
      <alignment horizontal="right" vertical="center"/>
      <protection locked="0"/>
    </xf>
    <xf numFmtId="176" fontId="25" fillId="0" borderId="0" xfId="0" applyNumberFormat="1" applyFont="1" applyAlignment="1">
      <alignment wrapText="1"/>
    </xf>
    <xf numFmtId="4" fontId="13" fillId="0" borderId="14" xfId="0" applyNumberFormat="1" applyFon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right"/>
    </xf>
    <xf numFmtId="1" fontId="3" fillId="0" borderId="4" xfId="0" applyNumberFormat="1" applyFont="1" applyBorder="1" applyProtection="1"/>
    <xf numFmtId="1" fontId="8" fillId="0" borderId="3" xfId="0" applyNumberFormat="1" applyFont="1" applyBorder="1" applyProtection="1"/>
    <xf numFmtId="1" fontId="3" fillId="0" borderId="4" xfId="0" applyNumberFormat="1" applyFont="1" applyBorder="1"/>
    <xf numFmtId="0" fontId="8" fillId="0" borderId="3" xfId="0" applyFont="1" applyBorder="1" applyAlignment="1">
      <alignment horizontal="right"/>
    </xf>
    <xf numFmtId="1" fontId="3" fillId="0" borderId="3" xfId="0" applyNumberFormat="1" applyFont="1" applyBorder="1"/>
    <xf numFmtId="0" fontId="9" fillId="0" borderId="10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/>
    </xf>
    <xf numFmtId="0" fontId="8" fillId="0" borderId="3" xfId="0" applyFont="1" applyFill="1" applyBorder="1" applyAlignment="1" applyProtection="1">
      <alignment horizontal="center"/>
    </xf>
    <xf numFmtId="1" fontId="3" fillId="0" borderId="0" xfId="0" applyNumberFormat="1" applyFont="1" applyFill="1"/>
    <xf numFmtId="1" fontId="3" fillId="0" borderId="0" xfId="0" applyNumberFormat="1" applyFont="1" applyFill="1" applyBorder="1"/>
    <xf numFmtId="2" fontId="3" fillId="0" borderId="0" xfId="0" applyNumberFormat="1" applyFont="1" applyBorder="1"/>
    <xf numFmtId="9" fontId="0" fillId="0" borderId="0" xfId="6" applyFont="1"/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0" fillId="0" borderId="7" xfId="0" applyFont="1" applyBorder="1" applyAlignment="1" applyProtection="1">
      <alignment horizontal="left" wrapText="1"/>
    </xf>
    <xf numFmtId="0" fontId="10" fillId="0" borderId="9" xfId="0" applyFont="1" applyBorder="1" applyAlignment="1" applyProtection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10" fillId="0" borderId="5" xfId="0" applyFont="1" applyBorder="1" applyAlignment="1" applyProtection="1">
      <alignment horizontal="center" wrapText="1"/>
    </xf>
    <xf numFmtId="0" fontId="10" fillId="0" borderId="13" xfId="0" applyFont="1" applyBorder="1" applyAlignment="1" applyProtection="1">
      <alignment horizontal="center" wrapText="1"/>
    </xf>
    <xf numFmtId="0" fontId="8" fillId="0" borderId="6" xfId="0" applyFont="1" applyBorder="1" applyAlignment="1" applyProtection="1">
      <alignment horizontal="center"/>
    </xf>
    <xf numFmtId="0" fontId="8" fillId="0" borderId="12" xfId="0" applyFont="1" applyBorder="1" applyAlignment="1" applyProtection="1">
      <alignment horizontal="center"/>
    </xf>
    <xf numFmtId="0" fontId="8" fillId="0" borderId="11" xfId="0" applyFont="1" applyBorder="1" applyAlignment="1" applyProtection="1">
      <alignment horizontal="center"/>
    </xf>
    <xf numFmtId="0" fontId="8" fillId="0" borderId="5" xfId="0" applyFont="1" applyBorder="1" applyAlignment="1" applyProtection="1">
      <alignment horizontal="center"/>
    </xf>
    <xf numFmtId="0" fontId="0" fillId="0" borderId="13" xfId="0" applyBorder="1" applyAlignment="1">
      <alignment horizontal="center"/>
    </xf>
    <xf numFmtId="1" fontId="26" fillId="0" borderId="13" xfId="0" applyNumberFormat="1" applyFont="1" applyBorder="1" applyAlignment="1">
      <alignment horizontal="center"/>
    </xf>
    <xf numFmtId="0" fontId="8" fillId="0" borderId="6" xfId="0" applyFont="1" applyFill="1" applyBorder="1" applyAlignment="1" applyProtection="1">
      <alignment horizontal="center"/>
    </xf>
    <xf numFmtId="0" fontId="8" fillId="0" borderId="12" xfId="0" applyFont="1" applyFill="1" applyBorder="1" applyAlignment="1" applyProtection="1">
      <alignment horizontal="center"/>
    </xf>
    <xf numFmtId="0" fontId="8" fillId="0" borderId="11" xfId="0" applyFont="1" applyFill="1" applyBorder="1" applyAlignment="1" applyProtection="1">
      <alignment horizontal="center"/>
    </xf>
    <xf numFmtId="0" fontId="8" fillId="0" borderId="2" xfId="0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alignment horizontal="center"/>
    </xf>
    <xf numFmtId="0" fontId="8" fillId="0" borderId="14" xfId="0" applyFont="1" applyFill="1" applyBorder="1" applyAlignment="1" applyProtection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95" fontId="0" fillId="0" borderId="0" xfId="0" applyNumberFormat="1"/>
    <xf numFmtId="196" fontId="0" fillId="0" borderId="0" xfId="0" applyNumberFormat="1"/>
    <xf numFmtId="202" fontId="0" fillId="0" borderId="0" xfId="6" applyNumberFormat="1" applyFont="1"/>
  </cellXfs>
  <cellStyles count="7">
    <cellStyle name="Normal 11 2" xfId="1" xr:uid="{00000000-0005-0000-0000-000000000000}"/>
    <cellStyle name="Normal 12 2" xfId="2" xr:uid="{00000000-0005-0000-0000-000001000000}"/>
    <cellStyle name="Normal 16" xfId="3" xr:uid="{00000000-0005-0000-0000-000002000000}"/>
    <cellStyle name="Normal 2" xfId="4" xr:uid="{00000000-0005-0000-0000-000003000000}"/>
    <cellStyle name="Normal 4" xfId="5" xr:uid="{00000000-0005-0000-0000-000004000000}"/>
    <cellStyle name="パーセント" xfId="6" builtinId="5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GVA!$C$4:$C$40</c:f>
              <c:numCache>
                <c:formatCode>0.00</c:formatCode>
                <c:ptCount val="37"/>
                <c:pt idx="0">
                  <c:v>14.464291521038435</c:v>
                </c:pt>
                <c:pt idx="1">
                  <c:v>14.544939295541838</c:v>
                </c:pt>
                <c:pt idx="2">
                  <c:v>14.581309301333103</c:v>
                </c:pt>
                <c:pt idx="3">
                  <c:v>14.54527370222392</c:v>
                </c:pt>
                <c:pt idx="4">
                  <c:v>14.532329700146638</c:v>
                </c:pt>
                <c:pt idx="5">
                  <c:v>14.593700938271018</c:v>
                </c:pt>
                <c:pt idx="6">
                  <c:v>14.624773157976731</c:v>
                </c:pt>
                <c:pt idx="7">
                  <c:v>14.606795550522355</c:v>
                </c:pt>
                <c:pt idx="8">
                  <c:v>14.6011900661182</c:v>
                </c:pt>
                <c:pt idx="9">
                  <c:v>14.654894736219395</c:v>
                </c:pt>
                <c:pt idx="10">
                  <c:v>14.669321104640257</c:v>
                </c:pt>
                <c:pt idx="11">
                  <c:v>14.68141446828696</c:v>
                </c:pt>
                <c:pt idx="12">
                  <c:v>14.682340343118733</c:v>
                </c:pt>
                <c:pt idx="13">
                  <c:v>14.714455822303</c:v>
                </c:pt>
                <c:pt idx="14">
                  <c:v>14.731245848761391</c:v>
                </c:pt>
                <c:pt idx="15">
                  <c:v>14.755592503805641</c:v>
                </c:pt>
                <c:pt idx="16">
                  <c:v>14.762611591043328</c:v>
                </c:pt>
                <c:pt idx="17">
                  <c:v>14.785154013053269</c:v>
                </c:pt>
                <c:pt idx="18">
                  <c:v>14.81483580717355</c:v>
                </c:pt>
                <c:pt idx="19">
                  <c:v>14.844675003581669</c:v>
                </c:pt>
                <c:pt idx="20">
                  <c:v>14.842266492110671</c:v>
                </c:pt>
                <c:pt idx="21">
                  <c:v>14.857769070586148</c:v>
                </c:pt>
                <c:pt idx="22">
                  <c:v>14.88089375352439</c:v>
                </c:pt>
                <c:pt idx="23">
                  <c:v>14.898060123698855</c:v>
                </c:pt>
                <c:pt idx="24">
                  <c:v>14.901575146538892</c:v>
                </c:pt>
                <c:pt idx="25">
                  <c:v>14.926109849558156</c:v>
                </c:pt>
                <c:pt idx="26">
                  <c:v>14.954449084837368</c:v>
                </c:pt>
                <c:pt idx="27">
                  <c:v>14.96524867318608</c:v>
                </c:pt>
                <c:pt idx="28">
                  <c:v>14.960378603437373</c:v>
                </c:pt>
                <c:pt idx="29">
                  <c:v>14.980823128116418</c:v>
                </c:pt>
                <c:pt idx="30">
                  <c:v>15.008464868937969</c:v>
                </c:pt>
                <c:pt idx="31">
                  <c:v>15.011765762572594</c:v>
                </c:pt>
                <c:pt idx="32">
                  <c:v>15.002787905840014</c:v>
                </c:pt>
                <c:pt idx="33">
                  <c:v>15.014939190979804</c:v>
                </c:pt>
                <c:pt idx="34">
                  <c:v>15.038417677747299</c:v>
                </c:pt>
                <c:pt idx="35">
                  <c:v>14.752905101050306</c:v>
                </c:pt>
                <c:pt idx="36">
                  <c:v>14.930189418589762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B-DC4E-AE54-671B7596EE8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GVA!$J$4:$J$40</c:f>
              <c:numCache>
                <c:formatCode>0.0000_ </c:formatCode>
                <c:ptCount val="37"/>
                <c:pt idx="0">
                  <c:v>14.48231993728532</c:v>
                </c:pt>
                <c:pt idx="1">
                  <c:v>14.5426376898815</c:v>
                </c:pt>
                <c:pt idx="2">
                  <c:v>14.568909908758181</c:v>
                </c:pt>
                <c:pt idx="3">
                  <c:v>14.541946284212292</c:v>
                </c:pt>
                <c:pt idx="4">
                  <c:v>14.550358116393523</c:v>
                </c:pt>
                <c:pt idx="5">
                  <c:v>14.591399332610681</c:v>
                </c:pt>
                <c:pt idx="6">
                  <c:v>14.612373765401809</c:v>
                </c:pt>
                <c:pt idx="7">
                  <c:v>14.603468132510727</c:v>
                </c:pt>
                <c:pt idx="8">
                  <c:v>14.619218482365085</c:v>
                </c:pt>
                <c:pt idx="9">
                  <c:v>14.652593130559058</c:v>
                </c:pt>
                <c:pt idx="10">
                  <c:v>14.656921712065335</c:v>
                </c:pt>
                <c:pt idx="11">
                  <c:v>14.678087050275332</c:v>
                </c:pt>
                <c:pt idx="12">
                  <c:v>14.700368759365618</c:v>
                </c:pt>
                <c:pt idx="13">
                  <c:v>14.712154216642663</c:v>
                </c:pt>
                <c:pt idx="14">
                  <c:v>14.718846456186469</c:v>
                </c:pt>
                <c:pt idx="15">
                  <c:v>14.752265085794013</c:v>
                </c:pt>
                <c:pt idx="16">
                  <c:v>14.780640007290213</c:v>
                </c:pt>
                <c:pt idx="17">
                  <c:v>14.782852407392932</c:v>
                </c:pt>
                <c:pt idx="18">
                  <c:v>14.802436414598628</c:v>
                </c:pt>
                <c:pt idx="19">
                  <c:v>14.841347585570041</c:v>
                </c:pt>
                <c:pt idx="20">
                  <c:v>14.860294908357556</c:v>
                </c:pt>
                <c:pt idx="21">
                  <c:v>14.855467464925811</c:v>
                </c:pt>
                <c:pt idx="22">
                  <c:v>14.868494360949468</c:v>
                </c:pt>
                <c:pt idx="23">
                  <c:v>14.894732705687227</c:v>
                </c:pt>
                <c:pt idx="24">
                  <c:v>14.919603562785777</c:v>
                </c:pt>
                <c:pt idx="25">
                  <c:v>14.923808243897819</c:v>
                </c:pt>
                <c:pt idx="26">
                  <c:v>14.942049692262446</c:v>
                </c:pt>
                <c:pt idx="27">
                  <c:v>14.961921255174452</c:v>
                </c:pt>
                <c:pt idx="28">
                  <c:v>14.978407019684258</c:v>
                </c:pt>
                <c:pt idx="29">
                  <c:v>14.978521522456081</c:v>
                </c:pt>
                <c:pt idx="30">
                  <c:v>14.996065476363047</c:v>
                </c:pt>
                <c:pt idx="31">
                  <c:v>15.008438344560966</c:v>
                </c:pt>
                <c:pt idx="32">
                  <c:v>15.020816322086899</c:v>
                </c:pt>
                <c:pt idx="33">
                  <c:v>15.012637585319467</c:v>
                </c:pt>
                <c:pt idx="34">
                  <c:v>15.026018285172377</c:v>
                </c:pt>
                <c:pt idx="35">
                  <c:v>14.749577683038678</c:v>
                </c:pt>
                <c:pt idx="36">
                  <c:v>14.948217834836647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B-DC4E-AE54-671B7596E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GVA!$Q$47:$R$47</c:f>
              <c:numCache>
                <c:formatCode>0.0%</c:formatCode>
                <c:ptCount val="2"/>
                <c:pt idx="0">
                  <c:v>-6.2319040107481238E-2</c:v>
                </c:pt>
                <c:pt idx="1">
                  <c:v>8.4060113557729896E-2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E-8A4F-892A-982147C5375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GVA!$Q$48:$R$48</c:f>
              <c:numCache>
                <c:formatCode>0.0%</c:formatCode>
                <c:ptCount val="2"/>
                <c:pt idx="0">
                  <c:v>-3.5382813650660504E-2</c:v>
                </c:pt>
                <c:pt idx="1">
                  <c:v>3.7287149967836213E-2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EE-8A4F-892A-982147C5375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GVA!$Q$49:$R$49</c:f>
              <c:numCache>
                <c:formatCode>0.0%</c:formatCode>
                <c:ptCount val="2"/>
                <c:pt idx="0">
                  <c:v>-8.629654733560313E-2</c:v>
                </c:pt>
                <c:pt idx="1">
                  <c:v>7.2929058178143588E-2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EE-8A4F-892A-982147C5375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GVA!$Q$50:$R$50</c:f>
              <c:numCache>
                <c:formatCode>0%</c:formatCode>
                <c:ptCount val="2"/>
                <c:pt idx="0">
                  <c:v>-7.2160360700409987E-2</c:v>
                </c:pt>
                <c:pt idx="1">
                  <c:v>4.6251408525034177E-2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EE-8A4F-892A-982147C53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7146928"/>
        <c:axId val="1237087040"/>
      </c:barChart>
      <c:catAx>
        <c:axId val="123714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7087040"/>
        <c:crosses val="autoZero"/>
        <c:auto val="1"/>
        <c:lblAlgn val="ctr"/>
        <c:lblOffset val="100"/>
        <c:noMultiLvlLbl val="0"/>
      </c:catAx>
      <c:valAx>
        <c:axId val="123708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714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GDP!$C$4:$C$40</c:f>
              <c:numCache>
                <c:formatCode>0.00</c:formatCode>
                <c:ptCount val="37"/>
                <c:pt idx="0">
                  <c:v>14.529866320340959</c:v>
                </c:pt>
                <c:pt idx="1">
                  <c:v>14.615328248352981</c:v>
                </c:pt>
                <c:pt idx="2">
                  <c:v>14.67648365575417</c:v>
                </c:pt>
                <c:pt idx="3">
                  <c:v>14.606339395316066</c:v>
                </c:pt>
                <c:pt idx="4">
                  <c:v>14.602123434277276</c:v>
                </c:pt>
                <c:pt idx="5">
                  <c:v>14.667696685426108</c:v>
                </c:pt>
                <c:pt idx="6">
                  <c:v>14.718546579897266</c:v>
                </c:pt>
                <c:pt idx="7">
                  <c:v>14.668817344569053</c:v>
                </c:pt>
                <c:pt idx="8">
                  <c:v>14.672933641730737</c:v>
                </c:pt>
                <c:pt idx="9">
                  <c:v>14.730999905893469</c:v>
                </c:pt>
                <c:pt idx="10">
                  <c:v>14.770597898222665</c:v>
                </c:pt>
                <c:pt idx="11">
                  <c:v>14.746000240896349</c:v>
                </c:pt>
                <c:pt idx="12">
                  <c:v>14.756393052007038</c:v>
                </c:pt>
                <c:pt idx="13">
                  <c:v>14.788539644308832</c:v>
                </c:pt>
                <c:pt idx="14">
                  <c:v>14.839303474228132</c:v>
                </c:pt>
                <c:pt idx="15">
                  <c:v>14.819181413093325</c:v>
                </c:pt>
                <c:pt idx="16">
                  <c:v>14.833667061868761</c:v>
                </c:pt>
                <c:pt idx="17">
                  <c:v>14.858041755847571</c:v>
                </c:pt>
                <c:pt idx="18">
                  <c:v>14.926294441824577</c:v>
                </c:pt>
                <c:pt idx="19">
                  <c:v>14.90241719448343</c:v>
                </c:pt>
                <c:pt idx="20">
                  <c:v>14.925970987829487</c:v>
                </c:pt>
                <c:pt idx="21">
                  <c:v>14.940317294522835</c:v>
                </c:pt>
                <c:pt idx="22">
                  <c:v>14.987289138747958</c:v>
                </c:pt>
                <c:pt idx="23">
                  <c:v>14.958641170089965</c:v>
                </c:pt>
                <c:pt idx="24">
                  <c:v>14.988634124307058</c:v>
                </c:pt>
                <c:pt idx="25">
                  <c:v>15.013908115999831</c:v>
                </c:pt>
                <c:pt idx="26">
                  <c:v>15.065904585814957</c:v>
                </c:pt>
                <c:pt idx="27">
                  <c:v>15.027202049802305</c:v>
                </c:pt>
                <c:pt idx="28">
                  <c:v>15.048814777480079</c:v>
                </c:pt>
                <c:pt idx="29">
                  <c:v>15.068282999332931</c:v>
                </c:pt>
                <c:pt idx="30">
                  <c:v>15.121048799709115</c:v>
                </c:pt>
                <c:pt idx="31">
                  <c:v>15.078299467149588</c:v>
                </c:pt>
                <c:pt idx="32">
                  <c:v>15.09208357178154</c:v>
                </c:pt>
                <c:pt idx="33">
                  <c:v>15.108248784823667</c:v>
                </c:pt>
                <c:pt idx="34">
                  <c:v>15.151458915604939</c:v>
                </c:pt>
                <c:pt idx="35">
                  <c:v>14.804886775815971</c:v>
                </c:pt>
                <c:pt idx="36">
                  <c:v>15.013716867974193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8-874F-825E-AC637E68E3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GDP!$J$4:$J$40</c:f>
              <c:numCache>
                <c:formatCode>0.0000_ </c:formatCode>
                <c:ptCount val="37"/>
                <c:pt idx="0">
                  <c:v>14.551317970619232</c:v>
                </c:pt>
                <c:pt idx="1">
                  <c:v>14.615031352510252</c:v>
                </c:pt>
                <c:pt idx="2">
                  <c:v>14.640584036855968</c:v>
                </c:pt>
                <c:pt idx="3">
                  <c:v>14.621084259778733</c:v>
                </c:pt>
                <c:pt idx="4">
                  <c:v>14.623575084555549</c:v>
                </c:pt>
                <c:pt idx="5">
                  <c:v>14.66739978958338</c:v>
                </c:pt>
                <c:pt idx="6">
                  <c:v>14.682646960999064</c:v>
                </c:pt>
                <c:pt idx="7">
                  <c:v>14.68356220903172</c:v>
                </c:pt>
                <c:pt idx="8">
                  <c:v>14.694385292009009</c:v>
                </c:pt>
                <c:pt idx="9">
                  <c:v>14.730703010050741</c:v>
                </c:pt>
                <c:pt idx="10">
                  <c:v>14.734698279324462</c:v>
                </c:pt>
                <c:pt idx="11">
                  <c:v>14.760745105359016</c:v>
                </c:pt>
                <c:pt idx="12">
                  <c:v>14.777844702285311</c:v>
                </c:pt>
                <c:pt idx="13">
                  <c:v>14.788242748466104</c:v>
                </c:pt>
                <c:pt idx="14">
                  <c:v>14.803403855329929</c:v>
                </c:pt>
                <c:pt idx="15">
                  <c:v>14.833926277555992</c:v>
                </c:pt>
                <c:pt idx="16">
                  <c:v>14.855118712147034</c:v>
                </c:pt>
                <c:pt idx="17">
                  <c:v>14.857744860004843</c:v>
                </c:pt>
                <c:pt idx="18">
                  <c:v>14.890394822926375</c:v>
                </c:pt>
                <c:pt idx="19">
                  <c:v>14.917162058946097</c:v>
                </c:pt>
                <c:pt idx="20">
                  <c:v>14.94742263810776</c:v>
                </c:pt>
                <c:pt idx="21">
                  <c:v>14.940020398680106</c:v>
                </c:pt>
                <c:pt idx="22">
                  <c:v>14.951389519849755</c:v>
                </c:pt>
                <c:pt idx="23">
                  <c:v>14.973386034552632</c:v>
                </c:pt>
                <c:pt idx="24">
                  <c:v>15.010085774585331</c:v>
                </c:pt>
                <c:pt idx="25">
                  <c:v>15.013611220157102</c:v>
                </c:pt>
                <c:pt idx="26">
                  <c:v>15.030004966916755</c:v>
                </c:pt>
                <c:pt idx="27">
                  <c:v>15.041946914264972</c:v>
                </c:pt>
                <c:pt idx="28">
                  <c:v>15.070266427758352</c:v>
                </c:pt>
                <c:pt idx="29">
                  <c:v>15.067986103490203</c:v>
                </c:pt>
                <c:pt idx="30">
                  <c:v>15.085149180810912</c:v>
                </c:pt>
                <c:pt idx="31">
                  <c:v>15.093044331612255</c:v>
                </c:pt>
                <c:pt idx="32">
                  <c:v>15.113535222059813</c:v>
                </c:pt>
                <c:pt idx="33">
                  <c:v>15.107951888980939</c:v>
                </c:pt>
                <c:pt idx="34">
                  <c:v>15.115559296706737</c:v>
                </c:pt>
                <c:pt idx="35">
                  <c:v>14.819631640278638</c:v>
                </c:pt>
                <c:pt idx="36">
                  <c:v>15.035168518252465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08-874F-825E-AC637E68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GDP!$P$41:$R$41</c:f>
              <c:numCache>
                <c:formatCode>0%</c:formatCode>
                <c:ptCount val="3"/>
                <c:pt idx="0">
                  <c:v>-1.4745054747306696E-2</c:v>
                </c:pt>
                <c:pt idx="1">
                  <c:v>-0.5033389010967646</c:v>
                </c:pt>
                <c:pt idx="2">
                  <c:v>0.50466019452441735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8-5944-AE23-D8D3934D87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GDP!$P$42:$R$42</c:f>
              <c:numCache>
                <c:formatCode>0%</c:formatCode>
                <c:ptCount val="3"/>
                <c:pt idx="0">
                  <c:v>-4.1653023409059742E-2</c:v>
                </c:pt>
                <c:pt idx="1">
                  <c:v>4.1126912959358108E-2</c:v>
                </c:pt>
                <c:pt idx="2">
                  <c:v>-5.8070816926766966E-2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8-5944-AE23-D8D3934D871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GDP!$P$43:$R$43</c:f>
              <c:numCache>
                <c:formatCode>0%</c:formatCode>
                <c:ptCount val="3"/>
                <c:pt idx="0">
                  <c:v>-6.7770487540030899E-4</c:v>
                </c:pt>
                <c:pt idx="1">
                  <c:v>-0.69400868457495157</c:v>
                </c:pt>
                <c:pt idx="2">
                  <c:v>0.57954539826324059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E8-5944-AE23-D8D3934D871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GDP!$P$44:$R$44</c:f>
              <c:numCache>
                <c:formatCode>0%</c:formatCode>
                <c:ptCount val="3"/>
                <c:pt idx="0">
                  <c:v>3.965721648631515E-3</c:v>
                </c:pt>
                <c:pt idx="1">
                  <c:v>-0.66268973604326042</c:v>
                </c:pt>
                <c:pt idx="2">
                  <c:v>0.46430235720511348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E8-5944-AE23-D8D3934D871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GDP!$P$45:$R$45</c:f>
              <c:numCache>
                <c:formatCode>0%</c:formatCode>
                <c:ptCount val="3"/>
                <c:pt idx="0">
                  <c:v>-9.0376582117670523E-3</c:v>
                </c:pt>
                <c:pt idx="1">
                  <c:v>-2.3239167451182041E-2</c:v>
                </c:pt>
                <c:pt idx="2">
                  <c:v>-6.806518455720223E-3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E8-5944-AE23-D8D3934D871F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GDP!$P$46:$R$46</c:f>
              <c:numCache>
                <c:formatCode>0%</c:formatCode>
                <c:ptCount val="3"/>
                <c:pt idx="0">
                  <c:v>-1.0468093587480354E-2</c:v>
                </c:pt>
                <c:pt idx="1">
                  <c:v>-0.18872382860256387</c:v>
                </c:pt>
                <c:pt idx="2">
                  <c:v>-2.3610961766244998E-3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E8-5944-AE23-D8D3934D8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7790096"/>
        <c:axId val="1237479552"/>
      </c:barChart>
      <c:catAx>
        <c:axId val="1237790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7479552"/>
        <c:crosses val="autoZero"/>
        <c:auto val="1"/>
        <c:lblAlgn val="ctr"/>
        <c:lblOffset val="100"/>
        <c:noMultiLvlLbl val="0"/>
      </c:catAx>
      <c:valAx>
        <c:axId val="12374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7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個人消費!$C$4:$C$40</c:f>
              <c:numCache>
                <c:formatCode>0.00</c:formatCode>
                <c:ptCount val="37"/>
                <c:pt idx="0">
                  <c:v>13.935329682259242</c:v>
                </c:pt>
                <c:pt idx="1">
                  <c:v>14.050534853097238</c:v>
                </c:pt>
                <c:pt idx="2">
                  <c:v>14.063628046446128</c:v>
                </c:pt>
                <c:pt idx="3">
                  <c:v>14.01857940566949</c:v>
                </c:pt>
                <c:pt idx="4">
                  <c:v>14.018417797148954</c:v>
                </c:pt>
                <c:pt idx="5">
                  <c:v>14.135689639499383</c:v>
                </c:pt>
                <c:pt idx="6">
                  <c:v>14.116800888762761</c:v>
                </c:pt>
                <c:pt idx="7">
                  <c:v>14.094186171070593</c:v>
                </c:pt>
                <c:pt idx="8">
                  <c:v>14.077261513053113</c:v>
                </c:pt>
                <c:pt idx="9">
                  <c:v>14.202953128651924</c:v>
                </c:pt>
                <c:pt idx="10">
                  <c:v>14.196368321176546</c:v>
                </c:pt>
                <c:pt idx="11">
                  <c:v>14.164169056801468</c:v>
                </c:pt>
                <c:pt idx="12">
                  <c:v>14.16108695212667</c:v>
                </c:pt>
                <c:pt idx="13">
                  <c:v>14.224021429278997</c:v>
                </c:pt>
                <c:pt idx="14">
                  <c:v>14.271739722321632</c:v>
                </c:pt>
                <c:pt idx="15">
                  <c:v>14.232859863658982</c:v>
                </c:pt>
                <c:pt idx="16">
                  <c:v>14.229691112324319</c:v>
                </c:pt>
                <c:pt idx="17">
                  <c:v>14.30620389908956</c:v>
                </c:pt>
                <c:pt idx="18">
                  <c:v>14.356035209611214</c:v>
                </c:pt>
                <c:pt idx="19">
                  <c:v>14.300176671007621</c:v>
                </c:pt>
                <c:pt idx="20">
                  <c:v>14.321398413567916</c:v>
                </c:pt>
                <c:pt idx="21">
                  <c:v>14.41245585724166</c:v>
                </c:pt>
                <c:pt idx="22">
                  <c:v>14.404177165452259</c:v>
                </c:pt>
                <c:pt idx="23">
                  <c:v>14.38631374989007</c:v>
                </c:pt>
                <c:pt idx="24">
                  <c:v>14.375158236781212</c:v>
                </c:pt>
                <c:pt idx="25">
                  <c:v>14.46360863749862</c:v>
                </c:pt>
                <c:pt idx="26">
                  <c:v>14.482403392352349</c:v>
                </c:pt>
                <c:pt idx="27">
                  <c:v>14.451562274540358</c:v>
                </c:pt>
                <c:pt idx="28">
                  <c:v>14.459390525189606</c:v>
                </c:pt>
                <c:pt idx="29">
                  <c:v>14.531599851002888</c:v>
                </c:pt>
                <c:pt idx="30">
                  <c:v>14.542470390208068</c:v>
                </c:pt>
                <c:pt idx="31">
                  <c:v>14.50513513168668</c:v>
                </c:pt>
                <c:pt idx="32">
                  <c:v>14.521321292443949</c:v>
                </c:pt>
                <c:pt idx="33">
                  <c:v>14.595913868604816</c:v>
                </c:pt>
                <c:pt idx="34">
                  <c:v>14.569329085167896</c:v>
                </c:pt>
                <c:pt idx="35">
                  <c:v>14.194743825986398</c:v>
                </c:pt>
                <c:pt idx="36">
                  <c:v>14.4012339847426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5-AE49-860C-533F7F1C8A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個人消費!$J$4:$J$40</c:f>
              <c:numCache>
                <c:formatCode>0.0000_ </c:formatCode>
                <c:ptCount val="37"/>
                <c:pt idx="0">
                  <c:v>13.977218589431811</c:v>
                </c:pt>
                <c:pt idx="1">
                  <c:v>14.01763359126077</c:v>
                </c:pt>
                <c:pt idx="2">
                  <c:v>14.03859823577133</c:v>
                </c:pt>
                <c:pt idx="3">
                  <c:v>14.034621571008183</c:v>
                </c:pt>
                <c:pt idx="4">
                  <c:v>14.060306704321523</c:v>
                </c:pt>
                <c:pt idx="5">
                  <c:v>14.102788377662915</c:v>
                </c:pt>
                <c:pt idx="6">
                  <c:v>14.091771078087962</c:v>
                </c:pt>
                <c:pt idx="7">
                  <c:v>14.110228336409286</c:v>
                </c:pt>
                <c:pt idx="8">
                  <c:v>14.119150420225681</c:v>
                </c:pt>
                <c:pt idx="9">
                  <c:v>14.170051866815456</c:v>
                </c:pt>
                <c:pt idx="10">
                  <c:v>14.171338510501748</c:v>
                </c:pt>
                <c:pt idx="11">
                  <c:v>14.18021122214016</c:v>
                </c:pt>
                <c:pt idx="12">
                  <c:v>14.202975859299238</c:v>
                </c:pt>
                <c:pt idx="13">
                  <c:v>14.191120167442529</c:v>
                </c:pt>
                <c:pt idx="14">
                  <c:v>14.246709911646834</c:v>
                </c:pt>
                <c:pt idx="15">
                  <c:v>14.248902028997675</c:v>
                </c:pt>
                <c:pt idx="16">
                  <c:v>14.271580019496888</c:v>
                </c:pt>
                <c:pt idx="17">
                  <c:v>14.273302637253092</c:v>
                </c:pt>
                <c:pt idx="18">
                  <c:v>14.331005398936416</c:v>
                </c:pt>
                <c:pt idx="19">
                  <c:v>14.316218836346314</c:v>
                </c:pt>
                <c:pt idx="20">
                  <c:v>14.363287320740485</c:v>
                </c:pt>
                <c:pt idx="21">
                  <c:v>14.379554595405192</c:v>
                </c:pt>
                <c:pt idx="22">
                  <c:v>14.37914735477746</c:v>
                </c:pt>
                <c:pt idx="23">
                  <c:v>14.402355915228762</c:v>
                </c:pt>
                <c:pt idx="24">
                  <c:v>14.417047143953781</c:v>
                </c:pt>
                <c:pt idx="25">
                  <c:v>14.430707375662152</c:v>
                </c:pt>
                <c:pt idx="26">
                  <c:v>14.457373581677551</c:v>
                </c:pt>
                <c:pt idx="27">
                  <c:v>14.46760443987905</c:v>
                </c:pt>
                <c:pt idx="28">
                  <c:v>14.501279432362175</c:v>
                </c:pt>
                <c:pt idx="29">
                  <c:v>14.49869858916642</c:v>
                </c:pt>
                <c:pt idx="30">
                  <c:v>14.51744057953327</c:v>
                </c:pt>
                <c:pt idx="31">
                  <c:v>14.521177297025373</c:v>
                </c:pt>
                <c:pt idx="32">
                  <c:v>14.563210199616517</c:v>
                </c:pt>
                <c:pt idx="33">
                  <c:v>14.563012606768348</c:v>
                </c:pt>
                <c:pt idx="34">
                  <c:v>14.544299274493097</c:v>
                </c:pt>
                <c:pt idx="35">
                  <c:v>14.210785991325091</c:v>
                </c:pt>
                <c:pt idx="36">
                  <c:v>14.443122891915168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5-AE49-860C-533F7F1C8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固定資本形成!$C$4:$C$40</c:f>
              <c:numCache>
                <c:formatCode>0.00</c:formatCode>
                <c:ptCount val="37"/>
                <c:pt idx="0">
                  <c:v>13.497711373239003</c:v>
                </c:pt>
                <c:pt idx="1">
                  <c:v>13.530706661706709</c:v>
                </c:pt>
                <c:pt idx="2">
                  <c:v>13.618116650783954</c:v>
                </c:pt>
                <c:pt idx="3">
                  <c:v>13.545919564547303</c:v>
                </c:pt>
                <c:pt idx="4">
                  <c:v>13.550548445484134</c:v>
                </c:pt>
                <c:pt idx="5">
                  <c:v>13.553286890676441</c:v>
                </c:pt>
                <c:pt idx="6">
                  <c:v>13.647715927934939</c:v>
                </c:pt>
                <c:pt idx="7">
                  <c:v>13.574107406129929</c:v>
                </c:pt>
                <c:pt idx="8">
                  <c:v>13.56662615245606</c:v>
                </c:pt>
                <c:pt idx="9">
                  <c:v>13.576718485080415</c:v>
                </c:pt>
                <c:pt idx="10">
                  <c:v>13.643714273920473</c:v>
                </c:pt>
                <c:pt idx="11">
                  <c:v>13.603021633169595</c:v>
                </c:pt>
                <c:pt idx="12">
                  <c:v>13.611621907464828</c:v>
                </c:pt>
                <c:pt idx="13">
                  <c:v>13.58438110796577</c:v>
                </c:pt>
                <c:pt idx="14">
                  <c:v>13.66507936283535</c:v>
                </c:pt>
                <c:pt idx="15">
                  <c:v>13.639133932109383</c:v>
                </c:pt>
                <c:pt idx="16">
                  <c:v>13.646333573133351</c:v>
                </c:pt>
                <c:pt idx="17">
                  <c:v>13.681813074944035</c:v>
                </c:pt>
                <c:pt idx="18">
                  <c:v>13.747945301665306</c:v>
                </c:pt>
                <c:pt idx="19">
                  <c:v>13.767923444125861</c:v>
                </c:pt>
                <c:pt idx="20">
                  <c:v>13.725514499315196</c:v>
                </c:pt>
                <c:pt idx="21">
                  <c:v>13.746353406532577</c:v>
                </c:pt>
                <c:pt idx="22">
                  <c:v>13.802349419878777</c:v>
                </c:pt>
                <c:pt idx="23">
                  <c:v>13.773499027154696</c:v>
                </c:pt>
                <c:pt idx="24">
                  <c:v>13.78215004776845</c:v>
                </c:pt>
                <c:pt idx="25">
                  <c:v>13.829709402066191</c:v>
                </c:pt>
                <c:pt idx="26">
                  <c:v>13.929595037514142</c:v>
                </c:pt>
                <c:pt idx="27">
                  <c:v>13.894940855328674</c:v>
                </c:pt>
                <c:pt idx="28">
                  <c:v>13.890564199866938</c:v>
                </c:pt>
                <c:pt idx="29">
                  <c:v>13.937905774298724</c:v>
                </c:pt>
                <c:pt idx="30">
                  <c:v>13.972645779371692</c:v>
                </c:pt>
                <c:pt idx="31">
                  <c:v>13.939668707890846</c:v>
                </c:pt>
                <c:pt idx="32">
                  <c:v>13.85062265408736</c:v>
                </c:pt>
                <c:pt idx="33">
                  <c:v>13.884885359727464</c:v>
                </c:pt>
                <c:pt idx="34">
                  <c:v>13.905646031148118</c:v>
                </c:pt>
                <c:pt idx="35">
                  <c:v>13.303337472447263</c:v>
                </c:pt>
                <c:pt idx="36">
                  <c:v>13.774300988346493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3-5D4C-81AC-523F5F2F67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固定資本形成!$J$4:$J$40</c:f>
              <c:numCache>
                <c:formatCode>0.0000_ </c:formatCode>
                <c:ptCount val="37"/>
                <c:pt idx="0">
                  <c:v>13.521627097382211</c:v>
                </c:pt>
                <c:pt idx="1">
                  <c:v>13.544460113397385</c:v>
                </c:pt>
                <c:pt idx="2">
                  <c:v>13.576932239814161</c:v>
                </c:pt>
                <c:pt idx="3">
                  <c:v>13.549434799683226</c:v>
                </c:pt>
                <c:pt idx="4">
                  <c:v>13.574464169627342</c:v>
                </c:pt>
                <c:pt idx="5">
                  <c:v>13.567040342367116</c:v>
                </c:pt>
                <c:pt idx="6">
                  <c:v>13.606531516965147</c:v>
                </c:pt>
                <c:pt idx="7">
                  <c:v>13.577622641265853</c:v>
                </c:pt>
                <c:pt idx="8">
                  <c:v>13.590541876599268</c:v>
                </c:pt>
                <c:pt idx="9">
                  <c:v>13.59047193677109</c:v>
                </c:pt>
                <c:pt idx="10">
                  <c:v>13.60252986295068</c:v>
                </c:pt>
                <c:pt idx="11">
                  <c:v>13.606536868305518</c:v>
                </c:pt>
                <c:pt idx="12">
                  <c:v>13.635537631608036</c:v>
                </c:pt>
                <c:pt idx="13">
                  <c:v>13.598134559656446</c:v>
                </c:pt>
                <c:pt idx="14">
                  <c:v>13.623894951865557</c:v>
                </c:pt>
                <c:pt idx="15">
                  <c:v>13.642649167245306</c:v>
                </c:pt>
                <c:pt idx="16">
                  <c:v>13.670249297276559</c:v>
                </c:pt>
                <c:pt idx="17">
                  <c:v>13.69556652663471</c:v>
                </c:pt>
                <c:pt idx="18">
                  <c:v>13.706760890695513</c:v>
                </c:pt>
                <c:pt idx="19">
                  <c:v>13.771438679261784</c:v>
                </c:pt>
                <c:pt idx="20">
                  <c:v>13.749430223458404</c:v>
                </c:pt>
                <c:pt idx="21">
                  <c:v>13.760106858223253</c:v>
                </c:pt>
                <c:pt idx="22">
                  <c:v>13.761165008908984</c:v>
                </c:pt>
                <c:pt idx="23">
                  <c:v>13.777014262290619</c:v>
                </c:pt>
                <c:pt idx="24">
                  <c:v>13.806065771911658</c:v>
                </c:pt>
                <c:pt idx="25">
                  <c:v>13.843462853756867</c:v>
                </c:pt>
                <c:pt idx="26">
                  <c:v>13.888410626544349</c:v>
                </c:pt>
                <c:pt idx="27">
                  <c:v>13.898456090464597</c:v>
                </c:pt>
                <c:pt idx="28">
                  <c:v>13.914479924010147</c:v>
                </c:pt>
                <c:pt idx="29">
                  <c:v>13.951659225989399</c:v>
                </c:pt>
                <c:pt idx="30">
                  <c:v>13.9314613684019</c:v>
                </c:pt>
                <c:pt idx="31">
                  <c:v>13.943183943026769</c:v>
                </c:pt>
                <c:pt idx="32">
                  <c:v>13.874538378230568</c:v>
                </c:pt>
                <c:pt idx="33">
                  <c:v>13.89863881141814</c:v>
                </c:pt>
                <c:pt idx="34">
                  <c:v>13.864461620178325</c:v>
                </c:pt>
                <c:pt idx="35">
                  <c:v>13.306852707583186</c:v>
                </c:pt>
                <c:pt idx="36">
                  <c:v>13.798216712489701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3-5D4C-81AC-523F5F2F6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在庫投資!$C$4:$C$40</c:f>
              <c:numCache>
                <c:formatCode>0.00</c:formatCode>
                <c:ptCount val="37"/>
                <c:pt idx="0">
                  <c:v>10.802334010460374</c:v>
                </c:pt>
                <c:pt idx="1">
                  <c:v>10.804043604593883</c:v>
                </c:pt>
                <c:pt idx="2">
                  <c:v>10.952777801590917</c:v>
                </c:pt>
                <c:pt idx="3">
                  <c:v>10.790734263722126</c:v>
                </c:pt>
                <c:pt idx="4">
                  <c:v>10.83338390790462</c:v>
                </c:pt>
                <c:pt idx="5">
                  <c:v>10.783559517432419</c:v>
                </c:pt>
                <c:pt idx="6">
                  <c:v>10.897720981297086</c:v>
                </c:pt>
                <c:pt idx="7">
                  <c:v>10.368764083318075</c:v>
                </c:pt>
                <c:pt idx="8">
                  <c:v>10.380471946017849</c:v>
                </c:pt>
                <c:pt idx="9">
                  <c:v>10.353268230363108</c:v>
                </c:pt>
                <c:pt idx="10">
                  <c:v>10.44363943842699</c:v>
                </c:pt>
                <c:pt idx="11">
                  <c:v>11.140135796150233</c:v>
                </c:pt>
                <c:pt idx="12">
                  <c:v>11.143891157463097</c:v>
                </c:pt>
                <c:pt idx="13">
                  <c:v>11.060449247978882</c:v>
                </c:pt>
                <c:pt idx="14">
                  <c:v>11.199922499866448</c:v>
                </c:pt>
                <c:pt idx="15">
                  <c:v>10.979578417925589</c:v>
                </c:pt>
                <c:pt idx="16">
                  <c:v>10.993700667505433</c:v>
                </c:pt>
                <c:pt idx="17">
                  <c:v>10.944960060088968</c:v>
                </c:pt>
                <c:pt idx="18">
                  <c:v>11.077935905024882</c:v>
                </c:pt>
                <c:pt idx="19">
                  <c:v>10.32749874382117</c:v>
                </c:pt>
                <c:pt idx="20">
                  <c:v>10.321483363738652</c:v>
                </c:pt>
                <c:pt idx="21">
                  <c:v>10.278485149905885</c:v>
                </c:pt>
                <c:pt idx="22">
                  <c:v>10.392058837515091</c:v>
                </c:pt>
                <c:pt idx="23">
                  <c:v>10.819698963907982</c:v>
                </c:pt>
                <c:pt idx="24">
                  <c:v>10.897669912607149</c:v>
                </c:pt>
                <c:pt idx="25">
                  <c:v>10.868504088293005</c:v>
                </c:pt>
                <c:pt idx="26">
                  <c:v>10.989553537112306</c:v>
                </c:pt>
                <c:pt idx="27">
                  <c:v>11.068678638323014</c:v>
                </c:pt>
                <c:pt idx="28">
                  <c:v>11.099821070456112</c:v>
                </c:pt>
                <c:pt idx="29">
                  <c:v>11.066619005574369</c:v>
                </c:pt>
                <c:pt idx="30">
                  <c:v>11.158045356066571</c:v>
                </c:pt>
                <c:pt idx="31">
                  <c:v>11.117327203727109</c:v>
                </c:pt>
                <c:pt idx="32">
                  <c:v>11.112436064700205</c:v>
                </c:pt>
                <c:pt idx="33">
                  <c:v>11.077790838945043</c:v>
                </c:pt>
                <c:pt idx="34">
                  <c:v>11.162582464568446</c:v>
                </c:pt>
                <c:pt idx="35">
                  <c:v>10.884360027311162</c:v>
                </c:pt>
                <c:pt idx="36">
                  <c:v>11.173360450638768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3-3F4C-89A6-FA7D3FA4677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在庫投資!$J$4:$J$40</c:f>
              <c:numCache>
                <c:formatCode>0.0000_ </c:formatCode>
                <c:ptCount val="37"/>
                <c:pt idx="0">
                  <c:v>10.801653018410892</c:v>
                </c:pt>
                <c:pt idx="1">
                  <c:v>10.856538610906615</c:v>
                </c:pt>
                <c:pt idx="2">
                  <c:v>10.904663313380185</c:v>
                </c:pt>
                <c:pt idx="3">
                  <c:v>10.7870347376696</c:v>
                </c:pt>
                <c:pt idx="4">
                  <c:v>10.832702915855139</c:v>
                </c:pt>
                <c:pt idx="5">
                  <c:v>10.836054523745151</c:v>
                </c:pt>
                <c:pt idx="6">
                  <c:v>10.849606493086354</c:v>
                </c:pt>
                <c:pt idx="7">
                  <c:v>10.36506455726555</c:v>
                </c:pt>
                <c:pt idx="8">
                  <c:v>10.379790953968367</c:v>
                </c:pt>
                <c:pt idx="9">
                  <c:v>10.40576323667584</c:v>
                </c:pt>
                <c:pt idx="10">
                  <c:v>10.395524950216258</c:v>
                </c:pt>
                <c:pt idx="11">
                  <c:v>11.136436270097708</c:v>
                </c:pt>
                <c:pt idx="12">
                  <c:v>11.143210165413615</c:v>
                </c:pt>
                <c:pt idx="13">
                  <c:v>11.112944254291614</c:v>
                </c:pt>
                <c:pt idx="14">
                  <c:v>11.151808011655715</c:v>
                </c:pt>
                <c:pt idx="15">
                  <c:v>10.975878891873064</c:v>
                </c:pt>
                <c:pt idx="16">
                  <c:v>10.993019675455951</c:v>
                </c:pt>
                <c:pt idx="17">
                  <c:v>10.997455066401701</c:v>
                </c:pt>
                <c:pt idx="18">
                  <c:v>11.02982141681415</c:v>
                </c:pt>
                <c:pt idx="19">
                  <c:v>10.323799217768645</c:v>
                </c:pt>
                <c:pt idx="20">
                  <c:v>10.320802371689171</c:v>
                </c:pt>
                <c:pt idx="21">
                  <c:v>10.330980156218617</c:v>
                </c:pt>
                <c:pt idx="22">
                  <c:v>10.343944349304358</c:v>
                </c:pt>
                <c:pt idx="23">
                  <c:v>10.815999437855456</c:v>
                </c:pt>
                <c:pt idx="24">
                  <c:v>10.896988920557668</c:v>
                </c:pt>
                <c:pt idx="25">
                  <c:v>10.920999094605737</c:v>
                </c:pt>
                <c:pt idx="26">
                  <c:v>10.941439048901573</c:v>
                </c:pt>
                <c:pt idx="27">
                  <c:v>11.064979112270489</c:v>
                </c:pt>
                <c:pt idx="28">
                  <c:v>11.099140078406631</c:v>
                </c:pt>
                <c:pt idx="29">
                  <c:v>11.119114011887101</c:v>
                </c:pt>
                <c:pt idx="30">
                  <c:v>11.109930867855839</c:v>
                </c:pt>
                <c:pt idx="31">
                  <c:v>11.113627677674584</c:v>
                </c:pt>
                <c:pt idx="32">
                  <c:v>11.111755072650723</c:v>
                </c:pt>
                <c:pt idx="33">
                  <c:v>11.130285845257776</c:v>
                </c:pt>
                <c:pt idx="34">
                  <c:v>11.114467976357714</c:v>
                </c:pt>
                <c:pt idx="35">
                  <c:v>10.880660501258637</c:v>
                </c:pt>
                <c:pt idx="36">
                  <c:v>11.172679458589286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3-3F4C-89A6-FA7D3FA46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輸出!$C$4:$C$40</c:f>
              <c:numCache>
                <c:formatCode>0.00</c:formatCode>
                <c:ptCount val="37"/>
                <c:pt idx="0">
                  <c:v>13.136639373310933</c:v>
                </c:pt>
                <c:pt idx="1">
                  <c:v>13.224015600371359</c:v>
                </c:pt>
                <c:pt idx="2">
                  <c:v>13.264514968254797</c:v>
                </c:pt>
                <c:pt idx="3">
                  <c:v>13.185856582798245</c:v>
                </c:pt>
                <c:pt idx="4">
                  <c:v>13.388185005035281</c:v>
                </c:pt>
                <c:pt idx="5">
                  <c:v>13.1780185647451</c:v>
                </c:pt>
                <c:pt idx="6">
                  <c:v>13.26419647608799</c:v>
                </c:pt>
                <c:pt idx="7">
                  <c:v>13.218273075014826</c:v>
                </c:pt>
                <c:pt idx="8">
                  <c:v>13.37712661461236</c:v>
                </c:pt>
                <c:pt idx="9">
                  <c:v>13.327488946882873</c:v>
                </c:pt>
                <c:pt idx="10">
                  <c:v>13.398511307873424</c:v>
                </c:pt>
                <c:pt idx="11">
                  <c:v>13.341474139531318</c:v>
                </c:pt>
                <c:pt idx="12">
                  <c:v>13.348012735328648</c:v>
                </c:pt>
                <c:pt idx="13">
                  <c:v>13.361912358977094</c:v>
                </c:pt>
                <c:pt idx="14">
                  <c:v>13.349903648579112</c:v>
                </c:pt>
                <c:pt idx="15">
                  <c:v>13.275018320246891</c:v>
                </c:pt>
                <c:pt idx="16">
                  <c:v>13.299435537030627</c:v>
                </c:pt>
                <c:pt idx="17">
                  <c:v>13.269029183643173</c:v>
                </c:pt>
                <c:pt idx="18">
                  <c:v>13.324451765734279</c:v>
                </c:pt>
                <c:pt idx="19">
                  <c:v>13.309867829534733</c:v>
                </c:pt>
                <c:pt idx="20">
                  <c:v>13.323709922881708</c:v>
                </c:pt>
                <c:pt idx="21">
                  <c:v>13.335523736749922</c:v>
                </c:pt>
                <c:pt idx="22">
                  <c:v>13.392373648362556</c:v>
                </c:pt>
                <c:pt idx="23">
                  <c:v>13.348982996836375</c:v>
                </c:pt>
                <c:pt idx="24">
                  <c:v>13.36850857533728</c:v>
                </c:pt>
                <c:pt idx="25">
                  <c:v>13.379514276284116</c:v>
                </c:pt>
                <c:pt idx="26">
                  <c:v>13.442180363284047</c:v>
                </c:pt>
                <c:pt idx="27">
                  <c:v>13.439644856103358</c:v>
                </c:pt>
                <c:pt idx="28">
                  <c:v>13.486106394972438</c:v>
                </c:pt>
                <c:pt idx="29">
                  <c:v>13.525833508654246</c:v>
                </c:pt>
                <c:pt idx="30">
                  <c:v>13.551532740637054</c:v>
                </c:pt>
                <c:pt idx="31">
                  <c:v>13.470970075947967</c:v>
                </c:pt>
                <c:pt idx="32">
                  <c:v>13.463513540375104</c:v>
                </c:pt>
                <c:pt idx="33">
                  <c:v>13.463144252333658</c:v>
                </c:pt>
                <c:pt idx="34">
                  <c:v>13.46284028104456</c:v>
                </c:pt>
                <c:pt idx="35">
                  <c:v>13.249808796942716</c:v>
                </c:pt>
                <c:pt idx="36">
                  <c:v>13.448161707168671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9-ED4C-92F7-F85FA14D06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輸出!$J$4:$J$40</c:f>
              <c:numCache>
                <c:formatCode>0.0000_ </c:formatCode>
                <c:ptCount val="37"/>
                <c:pt idx="0">
                  <c:v>13.123287562411557</c:v>
                </c:pt>
                <c:pt idx="1">
                  <c:v>13.232971782880046</c:v>
                </c:pt>
                <c:pt idx="2">
                  <c:v>13.238803361787202</c:v>
                </c:pt>
                <c:pt idx="3">
                  <c:v>13.215963817656508</c:v>
                </c:pt>
                <c:pt idx="4">
                  <c:v>13.374833194135904</c:v>
                </c:pt>
                <c:pt idx="5">
                  <c:v>13.186974747253787</c:v>
                </c:pt>
                <c:pt idx="6">
                  <c:v>13.238484869620395</c:v>
                </c:pt>
                <c:pt idx="7">
                  <c:v>13.24838030987309</c:v>
                </c:pt>
                <c:pt idx="8">
                  <c:v>13.363774803712984</c:v>
                </c:pt>
                <c:pt idx="9">
                  <c:v>13.33644512939156</c:v>
                </c:pt>
                <c:pt idx="10">
                  <c:v>13.372799701405828</c:v>
                </c:pt>
                <c:pt idx="11">
                  <c:v>13.371581374389581</c:v>
                </c:pt>
                <c:pt idx="12">
                  <c:v>13.334660924429272</c:v>
                </c:pt>
                <c:pt idx="13">
                  <c:v>13.37086854148578</c:v>
                </c:pt>
                <c:pt idx="14">
                  <c:v>13.324192042111516</c:v>
                </c:pt>
                <c:pt idx="15">
                  <c:v>13.305125555105155</c:v>
                </c:pt>
                <c:pt idx="16">
                  <c:v>13.286083726131251</c:v>
                </c:pt>
                <c:pt idx="17">
                  <c:v>13.27798536615186</c:v>
                </c:pt>
                <c:pt idx="18">
                  <c:v>13.298740159266684</c:v>
                </c:pt>
                <c:pt idx="19">
                  <c:v>13.339975064392997</c:v>
                </c:pt>
                <c:pt idx="20">
                  <c:v>13.310358111982332</c:v>
                </c:pt>
                <c:pt idx="21">
                  <c:v>13.344479919258609</c:v>
                </c:pt>
                <c:pt idx="22">
                  <c:v>13.36666204189496</c:v>
                </c:pt>
                <c:pt idx="23">
                  <c:v>13.379090231694638</c:v>
                </c:pt>
                <c:pt idx="24">
                  <c:v>13.355156764437904</c:v>
                </c:pt>
                <c:pt idx="25">
                  <c:v>13.388470458792803</c:v>
                </c:pt>
                <c:pt idx="26">
                  <c:v>13.416468756816451</c:v>
                </c:pt>
                <c:pt idx="27">
                  <c:v>13.469752090961622</c:v>
                </c:pt>
                <c:pt idx="28">
                  <c:v>13.472754584073062</c:v>
                </c:pt>
                <c:pt idx="29">
                  <c:v>13.534789691162933</c:v>
                </c:pt>
                <c:pt idx="30">
                  <c:v>13.525821134169458</c:v>
                </c:pt>
                <c:pt idx="31">
                  <c:v>13.501077310806231</c:v>
                </c:pt>
                <c:pt idx="32">
                  <c:v>13.450161729475727</c:v>
                </c:pt>
                <c:pt idx="33">
                  <c:v>13.472100434842345</c:v>
                </c:pt>
                <c:pt idx="34">
                  <c:v>13.437128674576964</c:v>
                </c:pt>
                <c:pt idx="35">
                  <c:v>13.27991603180098</c:v>
                </c:pt>
                <c:pt idx="36">
                  <c:v>13.434809896269295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9-ED4C-92F7-F85FA14D0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輸入!$C$4:$C$40</c:f>
              <c:numCache>
                <c:formatCode>0.00</c:formatCode>
                <c:ptCount val="37"/>
                <c:pt idx="0">
                  <c:v>13.370212923721285</c:v>
                </c:pt>
                <c:pt idx="1">
                  <c:v>13.478526978456697</c:v>
                </c:pt>
                <c:pt idx="2">
                  <c:v>13.483101065766855</c:v>
                </c:pt>
                <c:pt idx="3">
                  <c:v>13.426488890316836</c:v>
                </c:pt>
                <c:pt idx="4">
                  <c:v>13.521694700508082</c:v>
                </c:pt>
                <c:pt idx="5">
                  <c:v>13.509028338113891</c:v>
                </c:pt>
                <c:pt idx="6">
                  <c:v>13.486887328591862</c:v>
                </c:pt>
                <c:pt idx="7">
                  <c:v>13.395992228939406</c:v>
                </c:pt>
                <c:pt idx="8">
                  <c:v>13.436520607279077</c:v>
                </c:pt>
                <c:pt idx="9">
                  <c:v>13.357499789116661</c:v>
                </c:pt>
                <c:pt idx="10">
                  <c:v>13.415180071176218</c:v>
                </c:pt>
                <c:pt idx="11">
                  <c:v>13.404839255392954</c:v>
                </c:pt>
                <c:pt idx="12">
                  <c:v>13.432303040240715</c:v>
                </c:pt>
                <c:pt idx="13">
                  <c:v>13.4307978537036</c:v>
                </c:pt>
                <c:pt idx="14">
                  <c:v>13.372456957674059</c:v>
                </c:pt>
                <c:pt idx="15">
                  <c:v>13.345350180950376</c:v>
                </c:pt>
                <c:pt idx="16">
                  <c:v>13.395337267543063</c:v>
                </c:pt>
                <c:pt idx="17">
                  <c:v>13.328286783843444</c:v>
                </c:pt>
                <c:pt idx="18">
                  <c:v>13.32998746865189</c:v>
                </c:pt>
                <c:pt idx="19">
                  <c:v>13.349423813916751</c:v>
                </c:pt>
                <c:pt idx="20">
                  <c:v>13.39428398707018</c:v>
                </c:pt>
                <c:pt idx="21">
                  <c:v>13.429196410859022</c:v>
                </c:pt>
                <c:pt idx="22">
                  <c:v>13.397479097886796</c:v>
                </c:pt>
                <c:pt idx="23">
                  <c:v>13.54660749193715</c:v>
                </c:pt>
                <c:pt idx="24">
                  <c:v>13.49387842632466</c:v>
                </c:pt>
                <c:pt idx="25">
                  <c:v>13.560980925056189</c:v>
                </c:pt>
                <c:pt idx="26">
                  <c:v>13.609309056894284</c:v>
                </c:pt>
                <c:pt idx="27">
                  <c:v>13.60347179396592</c:v>
                </c:pt>
                <c:pt idx="28">
                  <c:v>13.665666952819063</c:v>
                </c:pt>
                <c:pt idx="29">
                  <c:v>13.656613997856812</c:v>
                </c:pt>
                <c:pt idx="30">
                  <c:v>13.616958002727989</c:v>
                </c:pt>
                <c:pt idx="31">
                  <c:v>13.624093506457548</c:v>
                </c:pt>
                <c:pt idx="32">
                  <c:v>13.566583866912016</c:v>
                </c:pt>
                <c:pt idx="33">
                  <c:v>13.524446093853948</c:v>
                </c:pt>
                <c:pt idx="34">
                  <c:v>13.544350951704169</c:v>
                </c:pt>
                <c:pt idx="35">
                  <c:v>13.106815883564472</c:v>
                </c:pt>
                <c:pt idx="36">
                  <c:v>13.378324106006103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9-B84A-AA12-B728CD0024C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輸入!$J$4:$J$40</c:f>
              <c:numCache>
                <c:formatCode>0.0000_ </c:formatCode>
                <c:ptCount val="37"/>
                <c:pt idx="0">
                  <c:v>13.360700306215252</c:v>
                </c:pt>
                <c:pt idx="1">
                  <c:v>13.475554672754026</c:v>
                </c:pt>
                <c:pt idx="2">
                  <c:v>13.48873157944846</c:v>
                </c:pt>
                <c:pt idx="3">
                  <c:v>13.433343299843958</c:v>
                </c:pt>
                <c:pt idx="4">
                  <c:v>13.512182083002049</c:v>
                </c:pt>
                <c:pt idx="5">
                  <c:v>13.50605603241122</c:v>
                </c:pt>
                <c:pt idx="6">
                  <c:v>13.492517842273468</c:v>
                </c:pt>
                <c:pt idx="7">
                  <c:v>13.402846638466528</c:v>
                </c:pt>
                <c:pt idx="8">
                  <c:v>13.427007989773044</c:v>
                </c:pt>
                <c:pt idx="9">
                  <c:v>13.354527483413989</c:v>
                </c:pt>
                <c:pt idx="10">
                  <c:v>13.420810584857824</c:v>
                </c:pt>
                <c:pt idx="11">
                  <c:v>13.411693664920076</c:v>
                </c:pt>
                <c:pt idx="12">
                  <c:v>13.422790422734682</c:v>
                </c:pt>
                <c:pt idx="13">
                  <c:v>13.427825548000929</c:v>
                </c:pt>
                <c:pt idx="14">
                  <c:v>13.378087471355665</c:v>
                </c:pt>
                <c:pt idx="15">
                  <c:v>13.352204590477498</c:v>
                </c:pt>
                <c:pt idx="16">
                  <c:v>13.38582465003703</c:v>
                </c:pt>
                <c:pt idx="17">
                  <c:v>13.325314478140772</c:v>
                </c:pt>
                <c:pt idx="18">
                  <c:v>13.335617982333495</c:v>
                </c:pt>
                <c:pt idx="19">
                  <c:v>13.356278223443873</c:v>
                </c:pt>
                <c:pt idx="20">
                  <c:v>13.384771369564147</c:v>
                </c:pt>
                <c:pt idx="21">
                  <c:v>13.426224105156351</c:v>
                </c:pt>
                <c:pt idx="22">
                  <c:v>13.403109611568402</c:v>
                </c:pt>
                <c:pt idx="23">
                  <c:v>13.553461901464273</c:v>
                </c:pt>
                <c:pt idx="24">
                  <c:v>13.484365808818627</c:v>
                </c:pt>
                <c:pt idx="25">
                  <c:v>13.558008619353517</c:v>
                </c:pt>
                <c:pt idx="26">
                  <c:v>13.61493957057589</c:v>
                </c:pt>
                <c:pt idx="27">
                  <c:v>13.610326203493042</c:v>
                </c:pt>
                <c:pt idx="28">
                  <c:v>13.65615433531303</c:v>
                </c:pt>
                <c:pt idx="29">
                  <c:v>13.653641692154141</c:v>
                </c:pt>
                <c:pt idx="30">
                  <c:v>13.622588516409595</c:v>
                </c:pt>
                <c:pt idx="31">
                  <c:v>13.63094791598467</c:v>
                </c:pt>
                <c:pt idx="32">
                  <c:v>13.557071249405983</c:v>
                </c:pt>
                <c:pt idx="33">
                  <c:v>13.521473788151276</c:v>
                </c:pt>
                <c:pt idx="34">
                  <c:v>13.549981465385775</c:v>
                </c:pt>
                <c:pt idx="35">
                  <c:v>13.113670293091594</c:v>
                </c:pt>
                <c:pt idx="36">
                  <c:v>13.36881148850007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09-B84A-AA12-B728CD002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製造業!$C$4:$C$40</c:f>
              <c:numCache>
                <c:formatCode>0.00</c:formatCode>
                <c:ptCount val="37"/>
                <c:pt idx="0">
                  <c:v>12.716211511826986</c:v>
                </c:pt>
                <c:pt idx="1">
                  <c:v>12.717921105960494</c:v>
                </c:pt>
                <c:pt idx="2">
                  <c:v>12.866655302957529</c:v>
                </c:pt>
                <c:pt idx="3">
                  <c:v>12.789236644185404</c:v>
                </c:pt>
                <c:pt idx="4">
                  <c:v>12.831886288367899</c:v>
                </c:pt>
                <c:pt idx="5">
                  <c:v>12.782061897895696</c:v>
                </c:pt>
                <c:pt idx="6">
                  <c:v>12.896223361760365</c:v>
                </c:pt>
                <c:pt idx="7">
                  <c:v>12.855988464932896</c:v>
                </c:pt>
                <c:pt idx="8">
                  <c:v>12.86769632763267</c:v>
                </c:pt>
                <c:pt idx="9">
                  <c:v>12.840492611977929</c:v>
                </c:pt>
                <c:pt idx="10">
                  <c:v>12.930863820041813</c:v>
                </c:pt>
                <c:pt idx="11">
                  <c:v>12.953159906698538</c:v>
                </c:pt>
                <c:pt idx="12">
                  <c:v>12.9569152680114</c:v>
                </c:pt>
                <c:pt idx="13">
                  <c:v>12.873473358527187</c:v>
                </c:pt>
                <c:pt idx="14">
                  <c:v>13.012946610414753</c:v>
                </c:pt>
                <c:pt idx="15">
                  <c:v>13.05242090499601</c:v>
                </c:pt>
                <c:pt idx="16">
                  <c:v>13.066543154575852</c:v>
                </c:pt>
                <c:pt idx="17">
                  <c:v>13.017802547159388</c:v>
                </c:pt>
                <c:pt idx="18">
                  <c:v>13.150778392095303</c:v>
                </c:pt>
                <c:pt idx="19">
                  <c:v>13.146167386388967</c:v>
                </c:pt>
                <c:pt idx="20">
                  <c:v>13.140152006306447</c:v>
                </c:pt>
                <c:pt idx="21">
                  <c:v>13.09715379247368</c:v>
                </c:pt>
                <c:pt idx="22">
                  <c:v>13.210727480082886</c:v>
                </c:pt>
                <c:pt idx="23">
                  <c:v>13.137388835509855</c:v>
                </c:pt>
                <c:pt idx="24">
                  <c:v>13.215359784209022</c:v>
                </c:pt>
                <c:pt idx="25">
                  <c:v>13.186193959894879</c:v>
                </c:pt>
                <c:pt idx="26">
                  <c:v>13.30724340871418</c:v>
                </c:pt>
                <c:pt idx="27">
                  <c:v>13.239034778090836</c:v>
                </c:pt>
                <c:pt idx="28">
                  <c:v>13.270177210223935</c:v>
                </c:pt>
                <c:pt idx="29">
                  <c:v>13.236975145342189</c:v>
                </c:pt>
                <c:pt idx="30">
                  <c:v>13.328401495834393</c:v>
                </c:pt>
                <c:pt idx="31">
                  <c:v>13.268947994971374</c:v>
                </c:pt>
                <c:pt idx="32">
                  <c:v>13.264056855944471</c:v>
                </c:pt>
                <c:pt idx="33">
                  <c:v>13.229411630189309</c:v>
                </c:pt>
                <c:pt idx="34">
                  <c:v>13.314203255812712</c:v>
                </c:pt>
                <c:pt idx="35">
                  <c:v>12.76966783501601</c:v>
                </c:pt>
                <c:pt idx="36">
                  <c:v>13.270236681384626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8-7A49-9667-2828A4BCF16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製造業!$J$4:$J$40</c:f>
              <c:numCache>
                <c:formatCode>0.0000_ </c:formatCode>
                <c:ptCount val="37"/>
                <c:pt idx="0">
                  <c:v>12.714994112701131</c:v>
                </c:pt>
                <c:pt idx="1">
                  <c:v>12.77095251934961</c:v>
                </c:pt>
                <c:pt idx="2">
                  <c:v>12.820150035975935</c:v>
                </c:pt>
                <c:pt idx="3">
                  <c:v>12.783927896903748</c:v>
                </c:pt>
                <c:pt idx="4">
                  <c:v>12.830668889242045</c:v>
                </c:pt>
                <c:pt idx="5">
                  <c:v>12.835093311284812</c:v>
                </c:pt>
                <c:pt idx="6">
                  <c:v>12.849718094778771</c:v>
                </c:pt>
                <c:pt idx="7">
                  <c:v>12.850679717651239</c:v>
                </c:pt>
                <c:pt idx="8">
                  <c:v>12.866478928506815</c:v>
                </c:pt>
                <c:pt idx="9">
                  <c:v>12.893524025367045</c:v>
                </c:pt>
                <c:pt idx="10">
                  <c:v>12.884358553060219</c:v>
                </c:pt>
                <c:pt idx="11">
                  <c:v>12.947851159416881</c:v>
                </c:pt>
                <c:pt idx="12">
                  <c:v>12.955697868885546</c:v>
                </c:pt>
                <c:pt idx="13">
                  <c:v>12.926504771916303</c:v>
                </c:pt>
                <c:pt idx="14">
                  <c:v>12.966441343433159</c:v>
                </c:pt>
                <c:pt idx="15">
                  <c:v>13.047112157714354</c:v>
                </c:pt>
                <c:pt idx="16">
                  <c:v>13.065325755449997</c:v>
                </c:pt>
                <c:pt idx="17">
                  <c:v>13.070833960548503</c:v>
                </c:pt>
                <c:pt idx="18">
                  <c:v>13.104273125113709</c:v>
                </c:pt>
                <c:pt idx="19">
                  <c:v>13.140858639107311</c:v>
                </c:pt>
                <c:pt idx="20">
                  <c:v>13.138934607180593</c:v>
                </c:pt>
                <c:pt idx="21">
                  <c:v>13.150185205862796</c:v>
                </c:pt>
                <c:pt idx="22">
                  <c:v>13.164222213101292</c:v>
                </c:pt>
                <c:pt idx="23">
                  <c:v>13.132080088228198</c:v>
                </c:pt>
                <c:pt idx="24">
                  <c:v>13.214142385083168</c:v>
                </c:pt>
                <c:pt idx="25">
                  <c:v>13.239225373283995</c:v>
                </c:pt>
                <c:pt idx="26">
                  <c:v>13.260738141732586</c:v>
                </c:pt>
                <c:pt idx="27">
                  <c:v>13.23372603080918</c:v>
                </c:pt>
                <c:pt idx="28">
                  <c:v>13.26895981109808</c:v>
                </c:pt>
                <c:pt idx="29">
                  <c:v>13.290006558731305</c:v>
                </c:pt>
                <c:pt idx="30">
                  <c:v>13.2818962288528</c:v>
                </c:pt>
                <c:pt idx="31">
                  <c:v>13.263639247689717</c:v>
                </c:pt>
                <c:pt idx="32">
                  <c:v>13.262839456818616</c:v>
                </c:pt>
                <c:pt idx="33">
                  <c:v>13.282443043578425</c:v>
                </c:pt>
                <c:pt idx="34">
                  <c:v>13.267697988831118</c:v>
                </c:pt>
                <c:pt idx="35">
                  <c:v>12.764359087734354</c:v>
                </c:pt>
                <c:pt idx="36">
                  <c:v>13.269019282258771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8-7A49-9667-2828A4BCF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公益!$C$4:$C$40</c:f>
              <c:numCache>
                <c:formatCode>0.00</c:formatCode>
                <c:ptCount val="37"/>
                <c:pt idx="0">
                  <c:v>10.746477274030656</c:v>
                </c:pt>
                <c:pt idx="1">
                  <c:v>10.749848163330213</c:v>
                </c:pt>
                <c:pt idx="2">
                  <c:v>10.763769838515762</c:v>
                </c:pt>
                <c:pt idx="3">
                  <c:v>10.788904954709821</c:v>
                </c:pt>
                <c:pt idx="4">
                  <c:v>10.764053783202531</c:v>
                </c:pt>
                <c:pt idx="5">
                  <c:v>10.779038471342099</c:v>
                </c:pt>
                <c:pt idx="6">
                  <c:v>10.776059443163676</c:v>
                </c:pt>
                <c:pt idx="7">
                  <c:v>10.809002405564074</c:v>
                </c:pt>
                <c:pt idx="8">
                  <c:v>10.821302839533285</c:v>
                </c:pt>
                <c:pt idx="9">
                  <c:v>10.81249903863778</c:v>
                </c:pt>
                <c:pt idx="10">
                  <c:v>10.828207781594331</c:v>
                </c:pt>
                <c:pt idx="11">
                  <c:v>10.894878608471487</c:v>
                </c:pt>
                <c:pt idx="12">
                  <c:v>10.912905182111604</c:v>
                </c:pt>
                <c:pt idx="13">
                  <c:v>10.882205543540714</c:v>
                </c:pt>
                <c:pt idx="14">
                  <c:v>10.859892508857312</c:v>
                </c:pt>
                <c:pt idx="15">
                  <c:v>10.919293444221104</c:v>
                </c:pt>
                <c:pt idx="16">
                  <c:v>10.965579450732312</c:v>
                </c:pt>
                <c:pt idx="17">
                  <c:v>10.91871788683164</c:v>
                </c:pt>
                <c:pt idx="18">
                  <c:v>10.930925165719055</c:v>
                </c:pt>
                <c:pt idx="19">
                  <c:v>11.043386849735104</c:v>
                </c:pt>
                <c:pt idx="20">
                  <c:v>11.040593478816232</c:v>
                </c:pt>
                <c:pt idx="21">
                  <c:v>11.016171161425389</c:v>
                </c:pt>
                <c:pt idx="22">
                  <c:v>11.014736916874588</c:v>
                </c:pt>
                <c:pt idx="23">
                  <c:v>11.149145706226706</c:v>
                </c:pt>
                <c:pt idx="24">
                  <c:v>11.15192382881297</c:v>
                </c:pt>
                <c:pt idx="25">
                  <c:v>11.111970077239018</c:v>
                </c:pt>
                <c:pt idx="26">
                  <c:v>11.1263036274747</c:v>
                </c:pt>
                <c:pt idx="27">
                  <c:v>11.225218759182654</c:v>
                </c:pt>
                <c:pt idx="28">
                  <c:v>11.245923453839804</c:v>
                </c:pt>
                <c:pt idx="29">
                  <c:v>11.202836834376917</c:v>
                </c:pt>
                <c:pt idx="30">
                  <c:v>11.17962517826629</c:v>
                </c:pt>
                <c:pt idx="31">
                  <c:v>11.309926999805299</c:v>
                </c:pt>
                <c:pt idx="32">
                  <c:v>11.283821422775745</c:v>
                </c:pt>
                <c:pt idx="33">
                  <c:v>11.195698307378265</c:v>
                </c:pt>
                <c:pt idx="34">
                  <c:v>11.223415795157454</c:v>
                </c:pt>
                <c:pt idx="35">
                  <c:v>11.236864781267963</c:v>
                </c:pt>
                <c:pt idx="36">
                  <c:v>11.327210155908142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74-2A49-9EFA-D2334F21C1A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公益!$J$4:$J$40</c:f>
              <c:numCache>
                <c:formatCode>0.0000_ </c:formatCode>
                <c:ptCount val="37"/>
                <c:pt idx="0">
                  <c:v>10.722799943208576</c:v>
                </c:pt>
                <c:pt idx="1">
                  <c:v>10.772640924496553</c:v>
                </c:pt>
                <c:pt idx="2">
                  <c:v>10.799972024862271</c:v>
                </c:pt>
                <c:pt idx="3">
                  <c:v>10.753587338019054</c:v>
                </c:pt>
                <c:pt idx="4">
                  <c:v>10.740376452380451</c:v>
                </c:pt>
                <c:pt idx="5">
                  <c:v>10.801831232508439</c:v>
                </c:pt>
                <c:pt idx="6">
                  <c:v>10.812261629510186</c:v>
                </c:pt>
                <c:pt idx="7">
                  <c:v>10.773684788873307</c:v>
                </c:pt>
                <c:pt idx="8">
                  <c:v>10.797625508711205</c:v>
                </c:pt>
                <c:pt idx="9">
                  <c:v>10.83529179980412</c:v>
                </c:pt>
                <c:pt idx="10">
                  <c:v>10.864409967940841</c:v>
                </c:pt>
                <c:pt idx="11">
                  <c:v>10.85956099178072</c:v>
                </c:pt>
                <c:pt idx="12">
                  <c:v>10.889227851289524</c:v>
                </c:pt>
                <c:pt idx="13">
                  <c:v>10.904998304707053</c:v>
                </c:pt>
                <c:pt idx="14">
                  <c:v>10.896094695203821</c:v>
                </c:pt>
                <c:pt idx="15">
                  <c:v>10.883975827530337</c:v>
                </c:pt>
                <c:pt idx="16">
                  <c:v>10.941902119910232</c:v>
                </c:pt>
                <c:pt idx="17">
                  <c:v>10.94151064799798</c:v>
                </c:pt>
                <c:pt idx="18">
                  <c:v>10.967127352065564</c:v>
                </c:pt>
                <c:pt idx="19">
                  <c:v>11.008069233044337</c:v>
                </c:pt>
                <c:pt idx="20">
                  <c:v>11.016916147994152</c:v>
                </c:pt>
                <c:pt idx="21">
                  <c:v>11.038963922591728</c:v>
                </c:pt>
                <c:pt idx="22">
                  <c:v>11.050939103221097</c:v>
                </c:pt>
                <c:pt idx="23">
                  <c:v>11.113828089535939</c:v>
                </c:pt>
                <c:pt idx="24">
                  <c:v>11.12824649799089</c:v>
                </c:pt>
                <c:pt idx="25">
                  <c:v>11.134762838405358</c:v>
                </c:pt>
                <c:pt idx="26">
                  <c:v>11.162505813821209</c:v>
                </c:pt>
                <c:pt idx="27">
                  <c:v>11.189901142491887</c:v>
                </c:pt>
                <c:pt idx="28">
                  <c:v>11.222246123017724</c:v>
                </c:pt>
                <c:pt idx="29">
                  <c:v>11.225629595543257</c:v>
                </c:pt>
                <c:pt idx="30">
                  <c:v>11.215827364612799</c:v>
                </c:pt>
                <c:pt idx="31">
                  <c:v>11.274609383114532</c:v>
                </c:pt>
                <c:pt idx="32">
                  <c:v>11.260144091953665</c:v>
                </c:pt>
                <c:pt idx="33">
                  <c:v>11.218491068544605</c:v>
                </c:pt>
                <c:pt idx="34">
                  <c:v>11.259617981503963</c:v>
                </c:pt>
                <c:pt idx="35">
                  <c:v>11.201547164577196</c:v>
                </c:pt>
                <c:pt idx="36">
                  <c:v>11.303532825086062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74-2A49-9EFA-D2334F21C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建設業!$C$4:$C$40</c:f>
              <c:numCache>
                <c:formatCode>0.00</c:formatCode>
                <c:ptCount val="37"/>
                <c:pt idx="0">
                  <c:v>12.158464521673146</c:v>
                </c:pt>
                <c:pt idx="1">
                  <c:v>12.184459661267882</c:v>
                </c:pt>
                <c:pt idx="2">
                  <c:v>12.226524924326595</c:v>
                </c:pt>
                <c:pt idx="3">
                  <c:v>12.15407279021977</c:v>
                </c:pt>
                <c:pt idx="4">
                  <c:v>12.134239070930587</c:v>
                </c:pt>
                <c:pt idx="5">
                  <c:v>12.175970323855221</c:v>
                </c:pt>
                <c:pt idx="6">
                  <c:v>12.254757582176289</c:v>
                </c:pt>
                <c:pt idx="7">
                  <c:v>12.199634149445034</c:v>
                </c:pt>
                <c:pt idx="8">
                  <c:v>12.177970326075027</c:v>
                </c:pt>
                <c:pt idx="9">
                  <c:v>12.198391643784799</c:v>
                </c:pt>
                <c:pt idx="10">
                  <c:v>12.250696920086117</c:v>
                </c:pt>
                <c:pt idx="11">
                  <c:v>12.252855799348556</c:v>
                </c:pt>
                <c:pt idx="12">
                  <c:v>12.230334883201278</c:v>
                </c:pt>
                <c:pt idx="13">
                  <c:v>12.238338306171036</c:v>
                </c:pt>
                <c:pt idx="14">
                  <c:v>12.274569792296194</c:v>
                </c:pt>
                <c:pt idx="15">
                  <c:v>12.293409428101874</c:v>
                </c:pt>
                <c:pt idx="16">
                  <c:v>12.234613683397562</c:v>
                </c:pt>
                <c:pt idx="17">
                  <c:v>12.285108283716763</c:v>
                </c:pt>
                <c:pt idx="18">
                  <c:v>12.323158008231617</c:v>
                </c:pt>
                <c:pt idx="19">
                  <c:v>12.365387271622176</c:v>
                </c:pt>
                <c:pt idx="20">
                  <c:v>12.314226887790879</c:v>
                </c:pt>
                <c:pt idx="21">
                  <c:v>12.356331765381004</c:v>
                </c:pt>
                <c:pt idx="22">
                  <c:v>12.331083591932822</c:v>
                </c:pt>
                <c:pt idx="23">
                  <c:v>12.366675866153219</c:v>
                </c:pt>
                <c:pt idx="24">
                  <c:v>12.328722946789387</c:v>
                </c:pt>
                <c:pt idx="25">
                  <c:v>12.402492901006793</c:v>
                </c:pt>
                <c:pt idx="26">
                  <c:v>12.459395476446499</c:v>
                </c:pt>
                <c:pt idx="27">
                  <c:v>12.428866785827832</c:v>
                </c:pt>
                <c:pt idx="28">
                  <c:v>12.379635611306835</c:v>
                </c:pt>
                <c:pt idx="29">
                  <c:v>12.466314635397978</c:v>
                </c:pt>
                <c:pt idx="30">
                  <c:v>12.517395024058839</c:v>
                </c:pt>
                <c:pt idx="31">
                  <c:v>12.479254201579273</c:v>
                </c:pt>
                <c:pt idx="32">
                  <c:v>12.405299494408418</c:v>
                </c:pt>
                <c:pt idx="33">
                  <c:v>12.465959547995167</c:v>
                </c:pt>
                <c:pt idx="34">
                  <c:v>12.49500408370811</c:v>
                </c:pt>
                <c:pt idx="35">
                  <c:v>11.781039190008254</c:v>
                </c:pt>
                <c:pt idx="36">
                  <c:v>12.315469504184479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A-9746-93A5-441B17550E1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建設業!$J$4:$J$40</c:f>
              <c:numCache>
                <c:formatCode>0.0000_ </c:formatCode>
                <c:ptCount val="37"/>
                <c:pt idx="0">
                  <c:v>12.194848379153779</c:v>
                </c:pt>
                <c:pt idx="1">
                  <c:v>12.185494466124938</c:v>
                </c:pt>
                <c:pt idx="2">
                  <c:v>12.197837488595308</c:v>
                </c:pt>
                <c:pt idx="3">
                  <c:v>12.145341563613387</c:v>
                </c:pt>
                <c:pt idx="4">
                  <c:v>12.17062292841122</c:v>
                </c:pt>
                <c:pt idx="5">
                  <c:v>12.177005128712278</c:v>
                </c:pt>
                <c:pt idx="6">
                  <c:v>12.226070146445002</c:v>
                </c:pt>
                <c:pt idx="7">
                  <c:v>12.190902922838651</c:v>
                </c:pt>
                <c:pt idx="8">
                  <c:v>12.21435418355566</c:v>
                </c:pt>
                <c:pt idx="9">
                  <c:v>12.199426448641855</c:v>
                </c:pt>
                <c:pt idx="10">
                  <c:v>12.22200948435483</c:v>
                </c:pt>
                <c:pt idx="11">
                  <c:v>12.244124572742173</c:v>
                </c:pt>
                <c:pt idx="12">
                  <c:v>12.266718740681911</c:v>
                </c:pt>
                <c:pt idx="13">
                  <c:v>12.239373111028092</c:v>
                </c:pt>
                <c:pt idx="14">
                  <c:v>12.245882356564907</c:v>
                </c:pt>
                <c:pt idx="15">
                  <c:v>12.284678201495492</c:v>
                </c:pt>
                <c:pt idx="16">
                  <c:v>12.270997540878195</c:v>
                </c:pt>
                <c:pt idx="17">
                  <c:v>12.286143088573819</c:v>
                </c:pt>
                <c:pt idx="18">
                  <c:v>12.29447057250033</c:v>
                </c:pt>
                <c:pt idx="19">
                  <c:v>12.356656045015793</c:v>
                </c:pt>
                <c:pt idx="20">
                  <c:v>12.350610745271512</c:v>
                </c:pt>
                <c:pt idx="21">
                  <c:v>12.35736657023806</c:v>
                </c:pt>
                <c:pt idx="22">
                  <c:v>12.302396156201535</c:v>
                </c:pt>
                <c:pt idx="23">
                  <c:v>12.357944639546837</c:v>
                </c:pt>
                <c:pt idx="24">
                  <c:v>12.36510680427002</c:v>
                </c:pt>
                <c:pt idx="25">
                  <c:v>12.40352770586385</c:v>
                </c:pt>
                <c:pt idx="26">
                  <c:v>12.430708040715212</c:v>
                </c:pt>
                <c:pt idx="27">
                  <c:v>12.42013555922145</c:v>
                </c:pt>
                <c:pt idx="28">
                  <c:v>12.416019468787468</c:v>
                </c:pt>
                <c:pt idx="29">
                  <c:v>12.467349440255035</c:v>
                </c:pt>
                <c:pt idx="30">
                  <c:v>12.488707588327552</c:v>
                </c:pt>
                <c:pt idx="31">
                  <c:v>12.470522974972891</c:v>
                </c:pt>
                <c:pt idx="32">
                  <c:v>12.441683351889051</c:v>
                </c:pt>
                <c:pt idx="33">
                  <c:v>12.466994352852224</c:v>
                </c:pt>
                <c:pt idx="34">
                  <c:v>12.466316647976823</c:v>
                </c:pt>
                <c:pt idx="35">
                  <c:v>11.772307963401872</c:v>
                </c:pt>
                <c:pt idx="36">
                  <c:v>12.351853361665112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A-9746-93A5-441B17550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商業ホテル等!$C$4:$C$40</c:f>
              <c:numCache>
                <c:formatCode>0.00</c:formatCode>
                <c:ptCount val="37"/>
                <c:pt idx="0">
                  <c:v>12.738160311728288</c:v>
                </c:pt>
                <c:pt idx="1">
                  <c:v>12.762704189251115</c:v>
                </c:pt>
                <c:pt idx="2">
                  <c:v>12.861012936348434</c:v>
                </c:pt>
                <c:pt idx="3">
                  <c:v>12.832265033224461</c:v>
                </c:pt>
                <c:pt idx="4">
                  <c:v>12.83978981795059</c:v>
                </c:pt>
                <c:pt idx="5">
                  <c:v>12.856271404737301</c:v>
                </c:pt>
                <c:pt idx="6">
                  <c:v>12.940704863479217</c:v>
                </c:pt>
                <c:pt idx="7">
                  <c:v>12.870779952440442</c:v>
                </c:pt>
                <c:pt idx="8">
                  <c:v>12.903945530602369</c:v>
                </c:pt>
                <c:pt idx="9">
                  <c:v>12.943179532063567</c:v>
                </c:pt>
                <c:pt idx="10">
                  <c:v>13.002242288033864</c:v>
                </c:pt>
                <c:pt idx="11">
                  <c:v>12.976869576202521</c:v>
                </c:pt>
                <c:pt idx="12">
                  <c:v>12.978110335331564</c:v>
                </c:pt>
                <c:pt idx="13">
                  <c:v>12.996023673657476</c:v>
                </c:pt>
                <c:pt idx="14">
                  <c:v>13.126156959855187</c:v>
                </c:pt>
                <c:pt idx="15">
                  <c:v>13.071579959707636</c:v>
                </c:pt>
                <c:pt idx="16">
                  <c:v>13.055486077741218</c:v>
                </c:pt>
                <c:pt idx="17">
                  <c:v>13.090524257212262</c:v>
                </c:pt>
                <c:pt idx="18">
                  <c:v>13.245634376147793</c:v>
                </c:pt>
                <c:pt idx="19">
                  <c:v>13.161685134982596</c:v>
                </c:pt>
                <c:pt idx="20">
                  <c:v>13.129980811189064</c:v>
                </c:pt>
                <c:pt idx="21">
                  <c:v>13.166963988980458</c:v>
                </c:pt>
                <c:pt idx="22">
                  <c:v>13.304181040706162</c:v>
                </c:pt>
                <c:pt idx="23">
                  <c:v>13.238906489576989</c:v>
                </c:pt>
                <c:pt idx="24">
                  <c:v>13.20821523253653</c:v>
                </c:pt>
                <c:pt idx="25">
                  <c:v>13.245636399484194</c:v>
                </c:pt>
                <c:pt idx="26">
                  <c:v>13.36552212815857</c:v>
                </c:pt>
                <c:pt idx="27">
                  <c:v>13.320115986300106</c:v>
                </c:pt>
                <c:pt idx="28">
                  <c:v>13.283354793996564</c:v>
                </c:pt>
                <c:pt idx="29">
                  <c:v>13.320550296783129</c:v>
                </c:pt>
                <c:pt idx="30">
                  <c:v>13.432470451379674</c:v>
                </c:pt>
                <c:pt idx="31">
                  <c:v>13.3548399894025</c:v>
                </c:pt>
                <c:pt idx="32">
                  <c:v>13.323849026132427</c:v>
                </c:pt>
                <c:pt idx="33">
                  <c:v>13.362519433818665</c:v>
                </c:pt>
                <c:pt idx="34">
                  <c:v>13.458480238791591</c:v>
                </c:pt>
                <c:pt idx="35">
                  <c:v>12.719747357773086</c:v>
                </c:pt>
                <c:pt idx="36">
                  <c:v>13.154830567541831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E-F240-BE08-3260A4C5C54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商業ホテル等!$J$4:$J$40</c:f>
              <c:numCache>
                <c:formatCode>0.0000_ </c:formatCode>
                <c:ptCount val="37"/>
                <c:pt idx="0">
                  <c:v>12.775097473962113</c:v>
                </c:pt>
                <c:pt idx="1">
                  <c:v>12.786374142397621</c:v>
                </c:pt>
                <c:pt idx="2">
                  <c:v>12.792687806170646</c:v>
                </c:pt>
                <c:pt idx="3">
                  <c:v>12.839983048021917</c:v>
                </c:pt>
                <c:pt idx="4">
                  <c:v>12.876726980184415</c:v>
                </c:pt>
                <c:pt idx="5">
                  <c:v>12.879941357883807</c:v>
                </c:pt>
                <c:pt idx="6">
                  <c:v>12.872379733301429</c:v>
                </c:pt>
                <c:pt idx="7">
                  <c:v>12.878497967237898</c:v>
                </c:pt>
                <c:pt idx="8">
                  <c:v>12.940882692836194</c:v>
                </c:pt>
                <c:pt idx="9">
                  <c:v>12.966849485210073</c:v>
                </c:pt>
                <c:pt idx="10">
                  <c:v>12.933917157856076</c:v>
                </c:pt>
                <c:pt idx="11">
                  <c:v>12.984587590999977</c:v>
                </c:pt>
                <c:pt idx="12">
                  <c:v>13.015047497565389</c:v>
                </c:pt>
                <c:pt idx="13">
                  <c:v>13.019693626803981</c:v>
                </c:pt>
                <c:pt idx="14">
                  <c:v>13.057831829677399</c:v>
                </c:pt>
                <c:pt idx="15">
                  <c:v>13.079297974505092</c:v>
                </c:pt>
                <c:pt idx="16">
                  <c:v>13.092423239975043</c:v>
                </c:pt>
                <c:pt idx="17">
                  <c:v>13.114194210358768</c:v>
                </c:pt>
                <c:pt idx="18">
                  <c:v>13.177309245970005</c:v>
                </c:pt>
                <c:pt idx="19">
                  <c:v>13.169403149780052</c:v>
                </c:pt>
                <c:pt idx="20">
                  <c:v>13.166917973422889</c:v>
                </c:pt>
                <c:pt idx="21">
                  <c:v>13.190633942126963</c:v>
                </c:pt>
                <c:pt idx="22">
                  <c:v>13.235855910528374</c:v>
                </c:pt>
                <c:pt idx="23">
                  <c:v>13.246624504374445</c:v>
                </c:pt>
                <c:pt idx="24">
                  <c:v>13.245152394770354</c:v>
                </c:pt>
                <c:pt idx="25">
                  <c:v>13.2693063526307</c:v>
                </c:pt>
                <c:pt idx="26">
                  <c:v>13.297196997980782</c:v>
                </c:pt>
                <c:pt idx="27">
                  <c:v>13.327834001097562</c:v>
                </c:pt>
                <c:pt idx="28">
                  <c:v>13.320291956230388</c:v>
                </c:pt>
                <c:pt idx="29">
                  <c:v>13.344220249929634</c:v>
                </c:pt>
                <c:pt idx="30">
                  <c:v>13.364145321201885</c:v>
                </c:pt>
                <c:pt idx="31">
                  <c:v>13.362558004199956</c:v>
                </c:pt>
                <c:pt idx="32">
                  <c:v>13.360786188366252</c:v>
                </c:pt>
                <c:pt idx="33">
                  <c:v>13.386189386965171</c:v>
                </c:pt>
                <c:pt idx="34">
                  <c:v>13.390155108613802</c:v>
                </c:pt>
                <c:pt idx="35">
                  <c:v>12.727465372570542</c:v>
                </c:pt>
                <c:pt idx="36">
                  <c:v>13.191767729775655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E-F240-BE08-3260A4C5C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金融不動産!$C$4:$C$40</c:f>
              <c:numCache>
                <c:formatCode>0.00</c:formatCode>
                <c:ptCount val="37"/>
                <c:pt idx="0">
                  <c:v>12.925437857297879</c:v>
                </c:pt>
                <c:pt idx="1">
                  <c:v>12.737709912532511</c:v>
                </c:pt>
                <c:pt idx="2">
                  <c:v>12.835791322176755</c:v>
                </c:pt>
                <c:pt idx="3">
                  <c:v>13.000165986841717</c:v>
                </c:pt>
                <c:pt idx="4">
                  <c:v>13.023253124906434</c:v>
                </c:pt>
                <c:pt idx="5">
                  <c:v>12.842604829875784</c:v>
                </c:pt>
                <c:pt idx="6">
                  <c:v>12.915929662262585</c:v>
                </c:pt>
                <c:pt idx="7">
                  <c:v>13.11207621350651</c:v>
                </c:pt>
                <c:pt idx="8">
                  <c:v>13.169716365524815</c:v>
                </c:pt>
                <c:pt idx="9">
                  <c:v>12.923481012155353</c:v>
                </c:pt>
                <c:pt idx="10">
                  <c:v>12.991011860985891</c:v>
                </c:pt>
                <c:pt idx="11">
                  <c:v>13.199447861912642</c:v>
                </c:pt>
                <c:pt idx="12">
                  <c:v>13.292560360546181</c:v>
                </c:pt>
                <c:pt idx="13">
                  <c:v>13.037845695247929</c:v>
                </c:pt>
                <c:pt idx="14">
                  <c:v>13.084455657366405</c:v>
                </c:pt>
                <c:pt idx="15">
                  <c:v>13.296279788023968</c:v>
                </c:pt>
                <c:pt idx="16">
                  <c:v>13.414992073405514</c:v>
                </c:pt>
                <c:pt idx="17">
                  <c:v>13.134860828540788</c:v>
                </c:pt>
                <c:pt idx="18">
                  <c:v>13.168379967424059</c:v>
                </c:pt>
                <c:pt idx="19">
                  <c:v>13.422688302995558</c:v>
                </c:pt>
                <c:pt idx="20">
                  <c:v>13.521165323756758</c:v>
                </c:pt>
                <c:pt idx="21">
                  <c:v>13.18509343604704</c:v>
                </c:pt>
                <c:pt idx="22">
                  <c:v>13.200118327446406</c:v>
                </c:pt>
                <c:pt idx="23">
                  <c:v>13.480403970793979</c:v>
                </c:pt>
                <c:pt idx="24">
                  <c:v>13.549859885599345</c:v>
                </c:pt>
                <c:pt idx="25">
                  <c:v>13.240862899000183</c:v>
                </c:pt>
                <c:pt idx="26">
                  <c:v>13.243070424184657</c:v>
                </c:pt>
                <c:pt idx="27">
                  <c:v>13.538240594711043</c:v>
                </c:pt>
                <c:pt idx="28">
                  <c:v>13.612487651408527</c:v>
                </c:pt>
                <c:pt idx="29">
                  <c:v>13.303859211847341</c:v>
                </c:pt>
                <c:pt idx="30">
                  <c:v>13.326513743676328</c:v>
                </c:pt>
                <c:pt idx="31">
                  <c:v>13.596511165254761</c:v>
                </c:pt>
                <c:pt idx="32">
                  <c:v>13.670454786353751</c:v>
                </c:pt>
                <c:pt idx="33">
                  <c:v>13.336230055663346</c:v>
                </c:pt>
                <c:pt idx="34">
                  <c:v>13.350541834336424</c:v>
                </c:pt>
                <c:pt idx="35">
                  <c:v>13.54171942122225</c:v>
                </c:pt>
                <c:pt idx="36">
                  <c:v>13.586091104308515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58-F84C-BD2A-9C01E20883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金融不動産!$J$4:$J$40</c:f>
              <c:numCache>
                <c:formatCode>0.0000_ </c:formatCode>
                <c:ptCount val="37"/>
                <c:pt idx="0">
                  <c:v>12.774008469751676</c:v>
                </c:pt>
                <c:pt idx="1">
                  <c:v>12.875224917750145</c:v>
                </c:pt>
                <c:pt idx="2">
                  <c:v>12.949956890509545</c:v>
                </c:pt>
                <c:pt idx="3">
                  <c:v>12.899914800837498</c:v>
                </c:pt>
                <c:pt idx="4">
                  <c:v>12.871823737360231</c:v>
                </c:pt>
                <c:pt idx="5">
                  <c:v>12.980119835093419</c:v>
                </c:pt>
                <c:pt idx="6">
                  <c:v>13.030095230595375</c:v>
                </c:pt>
                <c:pt idx="7">
                  <c:v>13.011825027502292</c:v>
                </c:pt>
                <c:pt idx="8">
                  <c:v>13.018286977978612</c:v>
                </c:pt>
                <c:pt idx="9">
                  <c:v>13.060996017372988</c:v>
                </c:pt>
                <c:pt idx="10">
                  <c:v>13.105177429318681</c:v>
                </c:pt>
                <c:pt idx="11">
                  <c:v>13.099196675908424</c:v>
                </c:pt>
                <c:pt idx="12">
                  <c:v>13.141130972999978</c:v>
                </c:pt>
                <c:pt idx="13">
                  <c:v>13.175360700465564</c:v>
                </c:pt>
                <c:pt idx="14">
                  <c:v>13.198621225699195</c:v>
                </c:pt>
                <c:pt idx="15">
                  <c:v>13.19602860201975</c:v>
                </c:pt>
                <c:pt idx="16">
                  <c:v>13.263562685859311</c:v>
                </c:pt>
                <c:pt idx="17">
                  <c:v>13.272375833758423</c:v>
                </c:pt>
                <c:pt idx="18">
                  <c:v>13.282545535756849</c:v>
                </c:pt>
                <c:pt idx="19">
                  <c:v>13.32243711699134</c:v>
                </c:pt>
                <c:pt idx="20">
                  <c:v>13.369735936210555</c:v>
                </c:pt>
                <c:pt idx="21">
                  <c:v>13.322608441264675</c:v>
                </c:pt>
                <c:pt idx="22">
                  <c:v>13.314283895779196</c:v>
                </c:pt>
                <c:pt idx="23">
                  <c:v>13.380152784789761</c:v>
                </c:pt>
                <c:pt idx="24">
                  <c:v>13.398430498053141</c:v>
                </c:pt>
                <c:pt idx="25">
                  <c:v>13.378377904217817</c:v>
                </c:pt>
                <c:pt idx="26">
                  <c:v>13.357235992517447</c:v>
                </c:pt>
                <c:pt idx="27">
                  <c:v>13.437989408706825</c:v>
                </c:pt>
                <c:pt idx="28">
                  <c:v>13.461058263862324</c:v>
                </c:pt>
                <c:pt idx="29">
                  <c:v>13.441374217064975</c:v>
                </c:pt>
                <c:pt idx="30">
                  <c:v>13.440679312009118</c:v>
                </c:pt>
                <c:pt idx="31">
                  <c:v>13.496259979250542</c:v>
                </c:pt>
                <c:pt idx="32">
                  <c:v>13.519025398807548</c:v>
                </c:pt>
                <c:pt idx="33">
                  <c:v>13.473745060880981</c:v>
                </c:pt>
                <c:pt idx="34">
                  <c:v>13.464707402669214</c:v>
                </c:pt>
                <c:pt idx="35">
                  <c:v>13.441468235218032</c:v>
                </c:pt>
                <c:pt idx="36">
                  <c:v>13.434661716762312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8-F84C-BD2A-9C01E2088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政府!$C$4:$C$40</c:f>
              <c:numCache>
                <c:formatCode>0.00</c:formatCode>
                <c:ptCount val="37"/>
                <c:pt idx="0">
                  <c:v>12.490390914450703</c:v>
                </c:pt>
                <c:pt idx="1">
                  <c:v>12.399827210364029</c:v>
                </c:pt>
                <c:pt idx="2">
                  <c:v>12.558673428134172</c:v>
                </c:pt>
                <c:pt idx="3">
                  <c:v>12.426583077170397</c:v>
                </c:pt>
                <c:pt idx="4">
                  <c:v>12.545417669223712</c:v>
                </c:pt>
                <c:pt idx="5">
                  <c:v>12.419578777171614</c:v>
                </c:pt>
                <c:pt idx="6">
                  <c:v>12.584152806395977</c:v>
                </c:pt>
                <c:pt idx="7">
                  <c:v>12.501434915483969</c:v>
                </c:pt>
                <c:pt idx="8">
                  <c:v>12.579733332971772</c:v>
                </c:pt>
                <c:pt idx="9">
                  <c:v>12.460984367180316</c:v>
                </c:pt>
                <c:pt idx="10">
                  <c:v>12.589266970568982</c:v>
                </c:pt>
                <c:pt idx="11">
                  <c:v>12.531606335710048</c:v>
                </c:pt>
                <c:pt idx="12">
                  <c:v>12.653223360249333</c:v>
                </c:pt>
                <c:pt idx="13">
                  <c:v>12.662566692486868</c:v>
                </c:pt>
                <c:pt idx="14">
                  <c:v>12.603792039220052</c:v>
                </c:pt>
                <c:pt idx="15">
                  <c:v>12.583841946722579</c:v>
                </c:pt>
                <c:pt idx="16">
                  <c:v>12.715381754965982</c:v>
                </c:pt>
                <c:pt idx="17">
                  <c:v>12.727685134934292</c:v>
                </c:pt>
                <c:pt idx="18">
                  <c:v>12.661012407220349</c:v>
                </c:pt>
                <c:pt idx="19">
                  <c:v>12.648892593023643</c:v>
                </c:pt>
                <c:pt idx="20">
                  <c:v>12.779221845453758</c:v>
                </c:pt>
                <c:pt idx="21">
                  <c:v>12.814911006248751</c:v>
                </c:pt>
                <c:pt idx="22">
                  <c:v>12.799775339108526</c:v>
                </c:pt>
                <c:pt idx="23">
                  <c:v>12.783245231413792</c:v>
                </c:pt>
                <c:pt idx="24">
                  <c:v>12.861129565366973</c:v>
                </c:pt>
                <c:pt idx="25">
                  <c:v>12.900322102756926</c:v>
                </c:pt>
                <c:pt idx="26">
                  <c:v>12.879322188142392</c:v>
                </c:pt>
                <c:pt idx="27">
                  <c:v>12.867700994237497</c:v>
                </c:pt>
                <c:pt idx="28">
                  <c:v>12.946342136825029</c:v>
                </c:pt>
                <c:pt idx="29">
                  <c:v>12.978128750507221</c:v>
                </c:pt>
                <c:pt idx="30">
                  <c:v>12.988977894017101</c:v>
                </c:pt>
                <c:pt idx="31">
                  <c:v>12.94199911844032</c:v>
                </c:pt>
                <c:pt idx="32">
                  <c:v>13.049999528187065</c:v>
                </c:pt>
                <c:pt idx="33">
                  <c:v>13.081764581786212</c:v>
                </c:pt>
                <c:pt idx="34">
                  <c:v>13.084932251582837</c:v>
                </c:pt>
                <c:pt idx="35">
                  <c:v>12.833764061584267</c:v>
                </c:pt>
                <c:pt idx="36">
                  <c:v>12.919821153947913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4-664F-9A8F-AD421BCD94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政府!$J$4:$J$40</c:f>
              <c:numCache>
                <c:formatCode>0.0000_ </c:formatCode>
                <c:ptCount val="37"/>
                <c:pt idx="0">
                  <c:v>12.45189051289748</c:v>
                </c:pt>
                <c:pt idx="1">
                  <c:v>12.400936399339175</c:v>
                </c:pt>
                <c:pt idx="2">
                  <c:v>12.546146853725213</c:v>
                </c:pt>
                <c:pt idx="3">
                  <c:v>12.476500864157444</c:v>
                </c:pt>
                <c:pt idx="4">
                  <c:v>12.506917267670488</c:v>
                </c:pt>
                <c:pt idx="5">
                  <c:v>12.42068796614676</c:v>
                </c:pt>
                <c:pt idx="6">
                  <c:v>12.571626231987018</c:v>
                </c:pt>
                <c:pt idx="7">
                  <c:v>12.551352702471016</c:v>
                </c:pt>
                <c:pt idx="8">
                  <c:v>12.541232931418548</c:v>
                </c:pt>
                <c:pt idx="9">
                  <c:v>12.462093556155462</c:v>
                </c:pt>
                <c:pt idx="10">
                  <c:v>12.576740396160023</c:v>
                </c:pt>
                <c:pt idx="11">
                  <c:v>12.581524122697095</c:v>
                </c:pt>
                <c:pt idx="12">
                  <c:v>12.61472295869611</c:v>
                </c:pt>
                <c:pt idx="13">
                  <c:v>12.663675881462014</c:v>
                </c:pt>
                <c:pt idx="14">
                  <c:v>12.591265464811093</c:v>
                </c:pt>
                <c:pt idx="15">
                  <c:v>12.633759733709626</c:v>
                </c:pt>
                <c:pt idx="16">
                  <c:v>12.676881353412758</c:v>
                </c:pt>
                <c:pt idx="17">
                  <c:v>12.728794323909439</c:v>
                </c:pt>
                <c:pt idx="18">
                  <c:v>12.64848583281139</c:v>
                </c:pt>
                <c:pt idx="19">
                  <c:v>12.69881038001069</c:v>
                </c:pt>
                <c:pt idx="20">
                  <c:v>12.740721443900535</c:v>
                </c:pt>
                <c:pt idx="21">
                  <c:v>12.816020195223897</c:v>
                </c:pt>
                <c:pt idx="22">
                  <c:v>12.787248764699568</c:v>
                </c:pt>
                <c:pt idx="23">
                  <c:v>12.833163018400839</c:v>
                </c:pt>
                <c:pt idx="24">
                  <c:v>12.822629163813749</c:v>
                </c:pt>
                <c:pt idx="25">
                  <c:v>12.901431291732072</c:v>
                </c:pt>
                <c:pt idx="26">
                  <c:v>12.866795613733434</c:v>
                </c:pt>
                <c:pt idx="27">
                  <c:v>12.917618781224544</c:v>
                </c:pt>
                <c:pt idx="28">
                  <c:v>12.907841735271806</c:v>
                </c:pt>
                <c:pt idx="29">
                  <c:v>12.979237939482367</c:v>
                </c:pt>
                <c:pt idx="30">
                  <c:v>12.976451319608142</c:v>
                </c:pt>
                <c:pt idx="31">
                  <c:v>12.991916905427367</c:v>
                </c:pt>
                <c:pt idx="32">
                  <c:v>13.011499126633842</c:v>
                </c:pt>
                <c:pt idx="33">
                  <c:v>13.082873770761358</c:v>
                </c:pt>
                <c:pt idx="34">
                  <c:v>13.072405677173878</c:v>
                </c:pt>
                <c:pt idx="35">
                  <c:v>12.883681848571314</c:v>
                </c:pt>
                <c:pt idx="36">
                  <c:v>12.881320752394689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4-664F-9A8F-AD421BCD9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072208"/>
        <c:axId val="1600305792"/>
      </c:lineChart>
      <c:catAx>
        <c:axId val="16010722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305792"/>
        <c:crosses val="autoZero"/>
        <c:auto val="1"/>
        <c:lblAlgn val="ctr"/>
        <c:lblOffset val="100"/>
        <c:noMultiLvlLbl val="0"/>
      </c:catAx>
      <c:valAx>
        <c:axId val="160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10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31FD433-AA88-324E-A558-5920D05CD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33</xdr:row>
      <xdr:rowOff>88900</xdr:rowOff>
    </xdr:from>
    <xdr:to>
      <xdr:col>11</xdr:col>
      <xdr:colOff>901700</xdr:colOff>
      <xdr:row>57</xdr:row>
      <xdr:rowOff>50800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7826934-CADB-D04F-95E6-BAE926D4E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0.84722</cdr:x>
      <cdr:y>0.41753</cdr:y>
    </cdr:from>
    <cdr:to>
      <cdr:x>0.98017</cdr:x>
      <cdr:y>0.47347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97F9D582-749E-AF44-81AF-E45DE7314032}"/>
            </a:ext>
          </a:extLst>
        </cdr:cNvPr>
        <cdr:cNvSpPr txBox="1"/>
      </cdr:nvSpPr>
      <cdr:spPr>
        <a:xfrm xmlns:a="http://schemas.openxmlformats.org/drawingml/2006/main">
          <a:off x="3873500" y="2057400"/>
          <a:ext cx="607859" cy="2756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ja-JP" altLang="en-US" sz="1100"/>
            <a:t>製造業</a:t>
          </a:r>
        </a:p>
      </cdr:txBody>
    </cdr:sp>
  </cdr:relSizeAnchor>
  <cdr:relSizeAnchor xmlns:cdr="http://schemas.openxmlformats.org/drawingml/2006/chartDrawing">
    <cdr:from>
      <cdr:x>0.85097</cdr:x>
      <cdr:y>0.34278</cdr:y>
    </cdr:from>
    <cdr:to>
      <cdr:x>0.98392</cdr:x>
      <cdr:y>0.39872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F5B29E01-A3AC-C943-990A-45FFF7D4B4BC}"/>
            </a:ext>
          </a:extLst>
        </cdr:cNvPr>
        <cdr:cNvSpPr txBox="1"/>
      </cdr:nvSpPr>
      <cdr:spPr>
        <a:xfrm xmlns:a="http://schemas.openxmlformats.org/drawingml/2006/main">
          <a:off x="3890629" y="1689100"/>
          <a:ext cx="607859" cy="2756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建設業</a:t>
          </a:r>
        </a:p>
      </cdr:txBody>
    </cdr:sp>
  </cdr:relSizeAnchor>
  <cdr:relSizeAnchor xmlns:cdr="http://schemas.openxmlformats.org/drawingml/2006/chartDrawing">
    <cdr:from>
      <cdr:x>0.85541</cdr:x>
      <cdr:y>0.26804</cdr:y>
    </cdr:from>
    <cdr:to>
      <cdr:x>0.95751</cdr:x>
      <cdr:y>0.32398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C8B1BC1A-18CE-1943-A6FA-BF6CF4343447}"/>
            </a:ext>
          </a:extLst>
        </cdr:cNvPr>
        <cdr:cNvSpPr txBox="1"/>
      </cdr:nvSpPr>
      <cdr:spPr>
        <a:xfrm xmlns:a="http://schemas.openxmlformats.org/drawingml/2006/main">
          <a:off x="3910943" y="1320800"/>
          <a:ext cx="466794" cy="2756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商業</a:t>
          </a:r>
        </a:p>
      </cdr:txBody>
    </cdr:sp>
  </cdr:relSizeAnchor>
  <cdr:relSizeAnchor xmlns:cdr="http://schemas.openxmlformats.org/drawingml/2006/chartDrawing">
    <cdr:from>
      <cdr:x>0.85</cdr:x>
      <cdr:y>0.18041</cdr:y>
    </cdr:from>
    <cdr:to>
      <cdr:x>0.98054</cdr:x>
      <cdr:y>0.23635</cdr:y>
    </cdr:to>
    <cdr:sp macro="" textlink="">
      <cdr:nvSpPr>
        <cdr:cNvPr id="5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B736082B-8539-884C-B779-AE268D9CB523}"/>
            </a:ext>
          </a:extLst>
        </cdr:cNvPr>
        <cdr:cNvSpPr txBox="1"/>
      </cdr:nvSpPr>
      <cdr:spPr>
        <a:xfrm xmlns:a="http://schemas.openxmlformats.org/drawingml/2006/main">
          <a:off x="3886200" y="889000"/>
          <a:ext cx="596830" cy="2756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その他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09A4F4F-F979-1A4D-8EC9-02DEA1090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21</xdr:row>
      <xdr:rowOff>88900</xdr:rowOff>
    </xdr:from>
    <xdr:to>
      <xdr:col>11</xdr:col>
      <xdr:colOff>901700</xdr:colOff>
      <xdr:row>34</xdr:row>
      <xdr:rowOff>25400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F1D08CF-E1A9-124A-AECF-74ED01258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1AC5267-3FFC-AC46-BA7C-E009D18D7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BDB6D4E-DC28-354B-A60B-9DC578CB9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53EBC91-EAA7-6146-A92F-9906D00B1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2153D7-B07B-7047-B330-C9E70DF67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20F0FA9-8763-6047-9EF3-3D4E59A0C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5F98610-451F-1E4D-9AE8-50C0D0687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8A697F3-BC72-6948-A4AA-E11AEFAD1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5E42813-84E6-174D-94A8-BE8FF6A531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000AF85-6E40-9741-A0DA-A38063848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924BF0D-6944-EA4D-A7E4-862D49EB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13</xdr:row>
      <xdr:rowOff>88900</xdr:rowOff>
    </xdr:from>
    <xdr:to>
      <xdr:col>14</xdr:col>
      <xdr:colOff>25400</xdr:colOff>
      <xdr:row>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08C92E3-A943-B94E-819B-471B44876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/Downloads/Users/ADMINI~1/AppData/Local/Temp/Users/HS%20Chauhan/Desktop/Feb%202013%20Uploaded%202004-05%20to%202012-13Q3/Quarterly%20Estimates/01-03-11/Documents%20and%20Settings/Administrator/Desktop/GDp%20Q3/GD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s"/>
      <sheetName val="ANNUAL"/>
      <sheetName val="Sheet2"/>
      <sheetName val="QTR"/>
      <sheetName val="Sheet1"/>
      <sheetName val="QTRwks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2"/>
  <sheetViews>
    <sheetView zoomScale="90" zoomScaleNormal="90" workbookViewId="0">
      <selection sqref="A1:V1"/>
    </sheetView>
  </sheetViews>
  <sheetFormatPr baseColWidth="10" defaultColWidth="8.7109375" defaultRowHeight="16"/>
  <cols>
    <col min="1" max="1" width="33.7109375" style="36" customWidth="1"/>
    <col min="2" max="2" width="7.85546875" style="36" bestFit="1" customWidth="1"/>
    <col min="3" max="5" width="7.85546875" style="22" bestFit="1" customWidth="1"/>
    <col min="6" max="6" width="10" style="22" customWidth="1"/>
    <col min="7" max="7" width="10.140625" style="22" customWidth="1"/>
    <col min="8" max="10" width="10.7109375" style="22" customWidth="1"/>
    <col min="11" max="11" width="36.7109375" style="21" customWidth="1"/>
    <col min="12" max="12" width="39.28515625" style="21" customWidth="1"/>
    <col min="13" max="13" width="8.140625" style="21" customWidth="1"/>
    <col min="14" max="14" width="6.7109375" style="21" customWidth="1"/>
    <col min="15" max="15" width="14.5703125" style="21" customWidth="1"/>
    <col min="16" max="17" width="6.7109375" style="21" customWidth="1"/>
    <col min="18" max="21" width="6.7109375" style="21" bestFit="1" customWidth="1"/>
    <col min="22" max="22" width="39.7109375" customWidth="1"/>
    <col min="23" max="23" width="11.5703125" customWidth="1"/>
    <col min="24" max="27" width="7.28515625" customWidth="1"/>
  </cols>
  <sheetData>
    <row r="1" spans="1:27" ht="30.5" customHeight="1">
      <c r="A1" s="231" t="s">
        <v>97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</row>
    <row r="2" spans="1:27" ht="25.5" customHeight="1" thickBot="1">
      <c r="A2" s="232" t="s">
        <v>96</v>
      </c>
      <c r="B2" s="233"/>
      <c r="C2" s="233"/>
      <c r="D2" s="233"/>
      <c r="E2" s="233"/>
      <c r="F2" s="233"/>
      <c r="G2" s="233"/>
      <c r="H2" s="233"/>
      <c r="I2" s="233"/>
      <c r="J2" s="233"/>
      <c r="K2" s="232"/>
      <c r="L2" s="232"/>
      <c r="M2" s="233"/>
      <c r="N2" s="233"/>
      <c r="O2" s="233"/>
      <c r="P2" s="233"/>
      <c r="Q2" s="233"/>
      <c r="R2" s="233"/>
      <c r="S2" s="233"/>
      <c r="T2" s="233"/>
      <c r="U2" s="233"/>
      <c r="V2" s="232"/>
    </row>
    <row r="3" spans="1:27" ht="21" customHeight="1" thickBot="1">
      <c r="A3" s="106"/>
      <c r="B3" s="234" t="s">
        <v>42</v>
      </c>
      <c r="C3" s="235"/>
      <c r="D3" s="235"/>
      <c r="E3" s="235"/>
      <c r="F3" s="235"/>
      <c r="G3" s="235"/>
      <c r="H3" s="183"/>
      <c r="I3" s="183"/>
      <c r="J3" s="114"/>
      <c r="K3" s="138"/>
      <c r="L3" s="106"/>
      <c r="M3" s="127" t="s">
        <v>25</v>
      </c>
      <c r="N3" s="128"/>
      <c r="O3" s="128" t="s">
        <v>24</v>
      </c>
      <c r="P3" s="128"/>
      <c r="Q3" s="128"/>
      <c r="R3" s="128"/>
      <c r="S3" s="128"/>
      <c r="T3" s="128"/>
      <c r="U3" s="115"/>
      <c r="V3" s="107"/>
    </row>
    <row r="4" spans="1:27" ht="15" customHeight="1">
      <c r="A4" s="236" t="s">
        <v>32</v>
      </c>
      <c r="B4" s="47" t="s">
        <v>5</v>
      </c>
      <c r="C4" s="24" t="s">
        <v>6</v>
      </c>
      <c r="D4" s="24" t="s">
        <v>7</v>
      </c>
      <c r="E4" s="48" t="s">
        <v>8</v>
      </c>
      <c r="F4" s="48" t="s">
        <v>41</v>
      </c>
      <c r="G4" s="48" t="s">
        <v>43</v>
      </c>
      <c r="H4" s="48" t="s">
        <v>98</v>
      </c>
      <c r="I4" s="48" t="s">
        <v>103</v>
      </c>
      <c r="J4" s="25" t="s">
        <v>107</v>
      </c>
      <c r="K4" s="45" t="s">
        <v>4</v>
      </c>
      <c r="L4" s="236" t="s">
        <v>32</v>
      </c>
      <c r="M4" s="47" t="s">
        <v>5</v>
      </c>
      <c r="N4" s="24" t="s">
        <v>6</v>
      </c>
      <c r="O4" s="24" t="s">
        <v>7</v>
      </c>
      <c r="P4" s="48" t="s">
        <v>8</v>
      </c>
      <c r="Q4" s="48" t="s">
        <v>41</v>
      </c>
      <c r="R4" s="48" t="s">
        <v>43</v>
      </c>
      <c r="S4" s="48" t="s">
        <v>98</v>
      </c>
      <c r="T4" s="48" t="s">
        <v>103</v>
      </c>
      <c r="U4" s="25" t="s">
        <v>107</v>
      </c>
      <c r="V4" s="45" t="s">
        <v>4</v>
      </c>
    </row>
    <row r="5" spans="1:27" ht="31.5" customHeight="1" thickBot="1">
      <c r="A5" s="237"/>
      <c r="B5" s="108"/>
      <c r="C5" s="52"/>
      <c r="D5" s="52"/>
      <c r="E5" s="52"/>
      <c r="F5" s="52"/>
      <c r="G5" s="52" t="s">
        <v>105</v>
      </c>
      <c r="H5" s="52" t="s">
        <v>99</v>
      </c>
      <c r="I5" s="52" t="s">
        <v>100</v>
      </c>
      <c r="J5" s="58" t="s">
        <v>108</v>
      </c>
      <c r="K5" s="46" t="s">
        <v>34</v>
      </c>
      <c r="L5" s="237"/>
      <c r="M5" s="133"/>
      <c r="N5" s="129"/>
      <c r="O5" s="129"/>
      <c r="P5" s="129"/>
      <c r="Q5" s="129"/>
      <c r="R5" s="129"/>
      <c r="S5" s="129"/>
      <c r="T5" s="129"/>
      <c r="U5" s="134"/>
      <c r="V5" s="46" t="s">
        <v>34</v>
      </c>
    </row>
    <row r="6" spans="1:27" ht="17">
      <c r="A6" s="61" t="s">
        <v>35</v>
      </c>
      <c r="B6" s="26"/>
      <c r="C6" s="26"/>
      <c r="D6" s="26"/>
      <c r="E6" s="26"/>
      <c r="F6" s="26"/>
      <c r="G6" s="26"/>
      <c r="H6" s="26"/>
      <c r="I6" s="26"/>
      <c r="J6" s="26"/>
      <c r="K6" s="1" t="s">
        <v>36</v>
      </c>
      <c r="L6" s="43" t="s">
        <v>35</v>
      </c>
      <c r="M6" s="44"/>
      <c r="N6" s="62"/>
      <c r="O6" s="62"/>
      <c r="P6" s="62"/>
      <c r="Q6" s="62"/>
      <c r="R6" s="62"/>
      <c r="S6" s="62"/>
      <c r="T6" s="62"/>
      <c r="U6" s="63"/>
      <c r="V6" s="130" t="s">
        <v>36</v>
      </c>
    </row>
    <row r="7" spans="1:27" ht="17">
      <c r="A7" s="39" t="s">
        <v>31</v>
      </c>
      <c r="B7" s="17">
        <v>1501947.3219545977</v>
      </c>
      <c r="C7" s="27">
        <v>1524288.1950162868</v>
      </c>
      <c r="D7" s="27">
        <v>1609198.2978524086</v>
      </c>
      <c r="E7" s="27">
        <v>1605715.2172435536</v>
      </c>
      <c r="F7" s="27">
        <v>1616145.932247055</v>
      </c>
      <c r="G7" s="27">
        <v>1726004.3995504885</v>
      </c>
      <c r="H7" s="27">
        <v>1828328.7104195778</v>
      </c>
      <c r="I7" s="27">
        <v>1872339.3352748074</v>
      </c>
      <c r="J7" s="27">
        <v>1948109.8733570832</v>
      </c>
      <c r="K7" s="40" t="s">
        <v>27</v>
      </c>
      <c r="L7" s="37" t="s">
        <v>31</v>
      </c>
      <c r="M7" s="28"/>
      <c r="N7" s="64">
        <v>1.4874604944609615</v>
      </c>
      <c r="O7" s="64">
        <v>5.5704756563580418</v>
      </c>
      <c r="P7" s="64">
        <v>-0.21644819122064973</v>
      </c>
      <c r="Q7" s="64">
        <v>0.64959931197559229</v>
      </c>
      <c r="R7" s="64">
        <v>6.7975586307783828</v>
      </c>
      <c r="S7" s="64">
        <v>5.928392239077624</v>
      </c>
      <c r="T7" s="64">
        <v>2.4071505634853736</v>
      </c>
      <c r="U7" s="65">
        <v>4.0468379131261827</v>
      </c>
      <c r="V7" s="131" t="s">
        <v>27</v>
      </c>
      <c r="X7" s="182"/>
      <c r="AA7" s="182"/>
    </row>
    <row r="8" spans="1:27" ht="17">
      <c r="A8" s="39" t="s">
        <v>20</v>
      </c>
      <c r="B8" s="17">
        <v>261035.36902221511</v>
      </c>
      <c r="C8" s="27">
        <v>262608.79840786877</v>
      </c>
      <c r="D8" s="27">
        <v>263106.61499319767</v>
      </c>
      <c r="E8" s="27">
        <v>288685.45623932855</v>
      </c>
      <c r="F8" s="27">
        <v>317973.81015943486</v>
      </c>
      <c r="G8" s="27">
        <v>349247.71135668084</v>
      </c>
      <c r="H8" s="27">
        <v>366495.5783987972</v>
      </c>
      <c r="I8" s="27">
        <v>345068.9715820108</v>
      </c>
      <c r="J8" s="27">
        <v>355680.30094408034</v>
      </c>
      <c r="K8" s="40" t="s">
        <v>28</v>
      </c>
      <c r="L8" s="37" t="s">
        <v>20</v>
      </c>
      <c r="M8" s="28"/>
      <c r="N8" s="64">
        <v>0.60276482514511542</v>
      </c>
      <c r="O8" s="64">
        <v>0.18956584407949606</v>
      </c>
      <c r="P8" s="64">
        <v>9.7218541034371952</v>
      </c>
      <c r="Q8" s="64">
        <v>10.14542066013378</v>
      </c>
      <c r="R8" s="64">
        <v>9.8353701462283993</v>
      </c>
      <c r="S8" s="64">
        <v>4.9385769702299882</v>
      </c>
      <c r="T8" s="64">
        <v>-5.8463479724361918</v>
      </c>
      <c r="U8" s="65">
        <v>3.0751328679077261</v>
      </c>
      <c r="V8" s="131" t="s">
        <v>28</v>
      </c>
      <c r="X8" s="182"/>
      <c r="AA8" s="182"/>
    </row>
    <row r="9" spans="1:27" ht="17">
      <c r="A9" s="39" t="s">
        <v>21</v>
      </c>
      <c r="B9" s="17">
        <v>1409985.5710054673</v>
      </c>
      <c r="C9" s="27">
        <v>1486873.2588041215</v>
      </c>
      <c r="D9" s="27">
        <v>1560709.1164566837</v>
      </c>
      <c r="E9" s="27">
        <v>1683937.5543031949</v>
      </c>
      <c r="F9" s="27">
        <v>1903849.5871895216</v>
      </c>
      <c r="G9" s="27">
        <v>2054764.3440882822</v>
      </c>
      <c r="H9" s="27">
        <v>2190791.2996340161</v>
      </c>
      <c r="I9" s="27">
        <v>2316642.5883049956</v>
      </c>
      <c r="J9" s="27">
        <v>2317280.3960494469</v>
      </c>
      <c r="K9" s="40" t="s">
        <v>29</v>
      </c>
      <c r="L9" s="37" t="s">
        <v>21</v>
      </c>
      <c r="M9" s="28"/>
      <c r="N9" s="64">
        <v>5.4530833066486935</v>
      </c>
      <c r="O9" s="64">
        <v>4.9658474396094618</v>
      </c>
      <c r="P9" s="64">
        <v>7.895669766207277</v>
      </c>
      <c r="Q9" s="64">
        <v>13.059393581689278</v>
      </c>
      <c r="R9" s="64">
        <v>7.9268214208845222</v>
      </c>
      <c r="S9" s="64">
        <v>6.6200757248437725</v>
      </c>
      <c r="T9" s="64">
        <v>5.744558538825828</v>
      </c>
      <c r="U9" s="216">
        <v>2.7531555694920939E-2</v>
      </c>
      <c r="V9" s="131" t="s">
        <v>29</v>
      </c>
      <c r="X9" s="182"/>
      <c r="AA9" s="182"/>
    </row>
    <row r="10" spans="1:27" ht="15" customHeight="1">
      <c r="A10" s="39" t="s">
        <v>22</v>
      </c>
      <c r="B10" s="18">
        <v>186668</v>
      </c>
      <c r="C10" s="2">
        <v>191635</v>
      </c>
      <c r="D10" s="2">
        <v>199601</v>
      </c>
      <c r="E10" s="2">
        <v>214047</v>
      </c>
      <c r="F10" s="2">
        <v>224158</v>
      </c>
      <c r="G10" s="2">
        <v>246496</v>
      </c>
      <c r="H10" s="2">
        <v>274104</v>
      </c>
      <c r="I10" s="2">
        <v>296560</v>
      </c>
      <c r="J10" s="27">
        <v>308832.11661761871</v>
      </c>
      <c r="K10" s="41" t="s">
        <v>17</v>
      </c>
      <c r="L10" s="37" t="s">
        <v>22</v>
      </c>
      <c r="M10" s="3"/>
      <c r="N10" s="66">
        <v>2.660873850901055</v>
      </c>
      <c r="O10" s="66">
        <v>4.1568606987241452</v>
      </c>
      <c r="P10" s="64">
        <v>7.2374386901869201</v>
      </c>
      <c r="Q10" s="64">
        <v>4.723728900661996</v>
      </c>
      <c r="R10" s="64">
        <v>9.965292338439852</v>
      </c>
      <c r="S10" s="64">
        <v>11.200181747371161</v>
      </c>
      <c r="T10" s="64">
        <v>8.192510871785899</v>
      </c>
      <c r="U10" s="65">
        <v>4.1381563992509882</v>
      </c>
      <c r="V10" s="132" t="s">
        <v>17</v>
      </c>
      <c r="X10" s="182"/>
      <c r="AA10" s="182"/>
    </row>
    <row r="11" spans="1:27" ht="17">
      <c r="A11" s="39" t="s">
        <v>23</v>
      </c>
      <c r="B11" s="17">
        <v>777334.54894568422</v>
      </c>
      <c r="C11" s="27">
        <v>780050.10696120071</v>
      </c>
      <c r="D11" s="27">
        <v>800770.88009581284</v>
      </c>
      <c r="E11" s="27">
        <v>835228.62470332487</v>
      </c>
      <c r="F11" s="27">
        <v>865334.93095375167</v>
      </c>
      <c r="G11" s="27">
        <v>916444.67422549217</v>
      </c>
      <c r="H11" s="27">
        <v>962009.07381837349</v>
      </c>
      <c r="I11" s="27">
        <v>1020314.4272812544</v>
      </c>
      <c r="J11" s="27">
        <v>1033276.2435870365</v>
      </c>
      <c r="K11" s="40" t="s">
        <v>30</v>
      </c>
      <c r="L11" s="37" t="s">
        <v>23</v>
      </c>
      <c r="M11" s="28"/>
      <c r="N11" s="64">
        <v>0.34934225156975174</v>
      </c>
      <c r="O11" s="64">
        <v>2.6563387338453026</v>
      </c>
      <c r="P11" s="64">
        <v>4.303071635595586</v>
      </c>
      <c r="Q11" s="64">
        <v>3.6045587232023593</v>
      </c>
      <c r="R11" s="64">
        <v>5.9063538802725191</v>
      </c>
      <c r="S11" s="64">
        <v>4.971865828276961</v>
      </c>
      <c r="T11" s="64">
        <v>6.0607903864625001</v>
      </c>
      <c r="U11" s="65">
        <v>1.2703746961924622</v>
      </c>
      <c r="V11" s="131" t="s">
        <v>30</v>
      </c>
      <c r="X11" s="182"/>
      <c r="AA11" s="182"/>
    </row>
    <row r="12" spans="1:27" ht="32.25" customHeight="1">
      <c r="A12" s="19" t="s">
        <v>37</v>
      </c>
      <c r="B12" s="17">
        <v>1413116.0624336903</v>
      </c>
      <c r="C12" s="27">
        <v>1551143</v>
      </c>
      <c r="D12" s="27">
        <v>1652062</v>
      </c>
      <c r="E12" s="27">
        <v>1807689.3407191434</v>
      </c>
      <c r="F12" s="27">
        <v>1992824.7454404458</v>
      </c>
      <c r="G12" s="27">
        <v>2146378.6318937722</v>
      </c>
      <c r="H12" s="27">
        <v>2309859.5596872969</v>
      </c>
      <c r="I12" s="27">
        <v>2488048.6644154554</v>
      </c>
      <c r="J12" s="27">
        <v>2577944.8895990006</v>
      </c>
      <c r="K12" s="40" t="s">
        <v>14</v>
      </c>
      <c r="L12" s="7" t="s">
        <v>37</v>
      </c>
      <c r="M12" s="28"/>
      <c r="N12" s="64">
        <v>9.7675584642776982</v>
      </c>
      <c r="O12" s="64">
        <v>6.506105497687841</v>
      </c>
      <c r="P12" s="64">
        <v>9.4201876636072654</v>
      </c>
      <c r="Q12" s="64">
        <v>10.241549836635699</v>
      </c>
      <c r="R12" s="64">
        <v>7.7053382042076493</v>
      </c>
      <c r="S12" s="64">
        <v>7.616593147374175</v>
      </c>
      <c r="T12" s="64">
        <v>7.7142830602342514</v>
      </c>
      <c r="U12" s="65">
        <v>3.6131216591242037</v>
      </c>
      <c r="V12" s="131" t="s">
        <v>14</v>
      </c>
      <c r="X12" s="182"/>
      <c r="AA12" s="182"/>
    </row>
    <row r="13" spans="1:27" ht="17">
      <c r="A13" s="39" t="s">
        <v>38</v>
      </c>
      <c r="B13" s="17">
        <v>1530877.3723525754</v>
      </c>
      <c r="C13" s="27">
        <v>1680031.4000722948</v>
      </c>
      <c r="D13" s="27">
        <v>1867406.8603845816</v>
      </c>
      <c r="E13" s="27">
        <v>2073714.4383434048</v>
      </c>
      <c r="F13" s="27">
        <v>2294786.6214556252</v>
      </c>
      <c r="G13" s="27">
        <v>2492966.5548218414</v>
      </c>
      <c r="H13" s="27">
        <v>2609016.0881930906</v>
      </c>
      <c r="I13" s="27">
        <v>2786855.4730694648</v>
      </c>
      <c r="J13" s="27">
        <v>2915679.7732933317</v>
      </c>
      <c r="K13" s="40" t="s">
        <v>60</v>
      </c>
      <c r="L13" s="37" t="s">
        <v>38</v>
      </c>
      <c r="M13" s="28"/>
      <c r="N13" s="64">
        <v>9.7430421543501495</v>
      </c>
      <c r="O13" s="64">
        <v>11.153092751970206</v>
      </c>
      <c r="P13" s="64">
        <v>11.047810861974412</v>
      </c>
      <c r="Q13" s="64">
        <v>10.660685918203129</v>
      </c>
      <c r="R13" s="64">
        <v>8.6360941585282234</v>
      </c>
      <c r="S13" s="64">
        <v>4.6550778287333543</v>
      </c>
      <c r="T13" s="64">
        <v>6.8163391433718346</v>
      </c>
      <c r="U13" s="65">
        <v>4.6225683918218721</v>
      </c>
      <c r="V13" s="131" t="s">
        <v>60</v>
      </c>
      <c r="X13" s="182"/>
      <c r="AA13" s="182"/>
    </row>
    <row r="14" spans="1:27" ht="31" thickBot="1">
      <c r="A14" s="39" t="s">
        <v>44</v>
      </c>
      <c r="B14" s="17">
        <v>1025981.7478185788</v>
      </c>
      <c r="C14" s="27">
        <v>1069645.696913725</v>
      </c>
      <c r="D14" s="27">
        <v>1110793.8441824019</v>
      </c>
      <c r="E14" s="27">
        <v>1203115.1586025092</v>
      </c>
      <c r="F14" s="27">
        <v>1276796.7191299535</v>
      </c>
      <c r="G14" s="27">
        <v>1395982.3084359388</v>
      </c>
      <c r="H14" s="27">
        <v>1533809.1184280119</v>
      </c>
      <c r="I14" s="27">
        <v>1677298.4004731325</v>
      </c>
      <c r="J14" s="27">
        <v>1844316.2399737537</v>
      </c>
      <c r="K14" s="40" t="s">
        <v>61</v>
      </c>
      <c r="L14" s="37" t="s">
        <v>44</v>
      </c>
      <c r="M14" s="137"/>
      <c r="N14" s="135">
        <v>4.2558212354150982</v>
      </c>
      <c r="O14" s="135">
        <v>3.8468950407974063</v>
      </c>
      <c r="P14" s="135">
        <v>8.3112915059463859</v>
      </c>
      <c r="Q14" s="135">
        <v>6.1242317496049026</v>
      </c>
      <c r="R14" s="135">
        <v>9.3347349284545373</v>
      </c>
      <c r="S14" s="135">
        <v>9.8731057807240035</v>
      </c>
      <c r="T14" s="135">
        <v>9.3550938197695359</v>
      </c>
      <c r="U14" s="136">
        <v>9.9575507526572977</v>
      </c>
      <c r="V14" s="131" t="s">
        <v>61</v>
      </c>
      <c r="X14" s="182"/>
      <c r="AA14" s="182"/>
    </row>
    <row r="15" spans="1:27" ht="18" thickBot="1">
      <c r="A15" s="50" t="s">
        <v>39</v>
      </c>
      <c r="B15" s="139">
        <v>8106945.9935328094</v>
      </c>
      <c r="C15" s="140">
        <v>8546275.4561754968</v>
      </c>
      <c r="D15" s="140">
        <v>9063648.6139650866</v>
      </c>
      <c r="E15" s="140">
        <v>9712132.7901544608</v>
      </c>
      <c r="F15" s="140">
        <v>10491870.346575787</v>
      </c>
      <c r="G15" s="140">
        <v>11328284.624372497</v>
      </c>
      <c r="H15" s="140">
        <v>12074413.428579165</v>
      </c>
      <c r="I15" s="140">
        <v>12803127.86040112</v>
      </c>
      <c r="J15" s="140">
        <v>13301119.833421351</v>
      </c>
      <c r="K15" s="189" t="s">
        <v>62</v>
      </c>
      <c r="L15" s="50" t="s">
        <v>39</v>
      </c>
      <c r="M15" s="16"/>
      <c r="N15" s="68">
        <v>5.4191734223116157</v>
      </c>
      <c r="O15" s="68">
        <v>6.0537851891462111</v>
      </c>
      <c r="P15" s="135">
        <v>7.1547806386735147</v>
      </c>
      <c r="Q15" s="135">
        <v>8.0284894499360178</v>
      </c>
      <c r="R15" s="135">
        <v>7.9720226248286536</v>
      </c>
      <c r="S15" s="135">
        <v>6.5864235314267319</v>
      </c>
      <c r="T15" s="135">
        <v>6.0351953006441335</v>
      </c>
      <c r="U15" s="136">
        <v>3.8896118077557844</v>
      </c>
      <c r="V15" s="54" t="s">
        <v>62</v>
      </c>
      <c r="X15" s="182"/>
      <c r="AA15" s="182"/>
    </row>
    <row r="16" spans="1:27" ht="17">
      <c r="A16" s="38" t="s">
        <v>45</v>
      </c>
      <c r="B16" s="29">
        <v>7189771.05272175</v>
      </c>
      <c r="C16" s="29">
        <v>7535614.3803494032</v>
      </c>
      <c r="D16" s="29">
        <v>7963038.7299235463</v>
      </c>
      <c r="E16" s="29">
        <v>8533488.5521866847</v>
      </c>
      <c r="F16" s="29">
        <v>9220979.9483368453</v>
      </c>
      <c r="G16" s="29">
        <v>9946758.2906436305</v>
      </c>
      <c r="H16" s="29">
        <v>10585661.877156459</v>
      </c>
      <c r="I16" s="29">
        <v>11193752.706847316</v>
      </c>
      <c r="J16" s="29">
        <v>11629146.233863831</v>
      </c>
      <c r="K16" s="13" t="s">
        <v>63</v>
      </c>
      <c r="L16" s="50" t="s">
        <v>45</v>
      </c>
      <c r="M16" s="126"/>
      <c r="N16" s="67">
        <v>4.8102133585565383</v>
      </c>
      <c r="O16" s="67">
        <v>5.6720570878565155</v>
      </c>
      <c r="P16" s="64">
        <v>7.1637203033999981</v>
      </c>
      <c r="Q16" s="64">
        <v>8.0563932551827406</v>
      </c>
      <c r="R16" s="64">
        <v>7.8709458904927914</v>
      </c>
      <c r="S16" s="64">
        <v>6.4232342623004257</v>
      </c>
      <c r="T16" s="64">
        <v>5.744476224043197</v>
      </c>
      <c r="U16" s="64">
        <v>3.8896118077557844</v>
      </c>
      <c r="V16" s="54" t="s">
        <v>63</v>
      </c>
      <c r="X16" s="182"/>
      <c r="AA16" s="182"/>
    </row>
    <row r="17" spans="1:27" ht="17">
      <c r="A17" s="39" t="s">
        <v>46</v>
      </c>
      <c r="B17" s="29">
        <v>8659504.8108910192</v>
      </c>
      <c r="C17" s="29">
        <v>9104662.3018654976</v>
      </c>
      <c r="D17" s="29">
        <v>9679026.9637087267</v>
      </c>
      <c r="E17" s="29">
        <v>10402987.092729114</v>
      </c>
      <c r="F17" s="29">
        <v>11234571.048793321</v>
      </c>
      <c r="G17" s="29">
        <v>12163618.553256417</v>
      </c>
      <c r="H17" s="29">
        <v>13029307.206766663</v>
      </c>
      <c r="I17" s="29">
        <v>13829067.750417305</v>
      </c>
      <c r="J17" s="29">
        <v>14405339.240625046</v>
      </c>
      <c r="K17" s="14" t="s">
        <v>64</v>
      </c>
      <c r="L17" s="49" t="s">
        <v>46</v>
      </c>
      <c r="M17" s="30"/>
      <c r="N17" s="67">
        <v>5.1406806820478437</v>
      </c>
      <c r="O17" s="67">
        <v>6.3084674950057718</v>
      </c>
      <c r="P17" s="64">
        <v>7.4796788120836624</v>
      </c>
      <c r="Q17" s="64">
        <v>7.99370362235112</v>
      </c>
      <c r="R17" s="64">
        <v>8.2695414041898943</v>
      </c>
      <c r="S17" s="64">
        <v>7.1170322360896989</v>
      </c>
      <c r="T17" s="64">
        <v>6.1381662966338837</v>
      </c>
      <c r="U17" s="64">
        <v>4.1671029501634536</v>
      </c>
      <c r="V17" s="55" t="s">
        <v>64</v>
      </c>
      <c r="X17" s="182"/>
      <c r="AA17" s="182"/>
    </row>
    <row r="18" spans="1:27" ht="17">
      <c r="A18" s="39" t="s">
        <v>47</v>
      </c>
      <c r="B18" s="29">
        <v>7742329.8700799597</v>
      </c>
      <c r="C18" s="29">
        <v>8094001.226039404</v>
      </c>
      <c r="D18" s="29">
        <v>8578417.0796671864</v>
      </c>
      <c r="E18" s="29">
        <v>9224342.8547613379</v>
      </c>
      <c r="F18" s="29">
        <v>9963680.6505543794</v>
      </c>
      <c r="G18" s="29">
        <v>10782092.219527548</v>
      </c>
      <c r="H18" s="29">
        <v>11540555.655343957</v>
      </c>
      <c r="I18" s="29">
        <v>12219692.596863501</v>
      </c>
      <c r="J18" s="29">
        <v>12733365.641067525</v>
      </c>
      <c r="K18" s="14" t="s">
        <v>65</v>
      </c>
      <c r="L18" s="49" t="s">
        <v>47</v>
      </c>
      <c r="M18" s="30"/>
      <c r="N18" s="67">
        <v>4.5421902949197346</v>
      </c>
      <c r="O18" s="67">
        <v>5.9848749722122108</v>
      </c>
      <c r="P18" s="64">
        <v>7.5296615808660476</v>
      </c>
      <c r="Q18" s="64">
        <v>8.0150728071801467</v>
      </c>
      <c r="R18" s="64">
        <v>8.2139482152876013</v>
      </c>
      <c r="S18" s="64">
        <v>7.0344736473571459</v>
      </c>
      <c r="T18" s="64">
        <v>5.8847854626918377</v>
      </c>
      <c r="U18" s="64">
        <v>4.2036494791683339</v>
      </c>
      <c r="V18" s="55" t="s">
        <v>65</v>
      </c>
      <c r="X18" s="182"/>
      <c r="AA18" s="182"/>
    </row>
    <row r="19" spans="1:27" ht="17">
      <c r="A19" s="39" t="s">
        <v>48</v>
      </c>
      <c r="B19" s="29">
        <v>63461.720246557044</v>
      </c>
      <c r="C19" s="29">
        <v>65538.471465906099</v>
      </c>
      <c r="D19" s="29">
        <v>68572.478654413964</v>
      </c>
      <c r="E19" s="29">
        <v>72804.600274359414</v>
      </c>
      <c r="F19" s="29">
        <v>77659.241235809663</v>
      </c>
      <c r="G19" s="29">
        <v>83003.019395901065</v>
      </c>
      <c r="H19" s="29">
        <v>87827.668609923567</v>
      </c>
      <c r="I19" s="29">
        <v>92085.098695278837</v>
      </c>
      <c r="J19" s="29">
        <v>94954.255339802563</v>
      </c>
      <c r="K19" s="14" t="s">
        <v>66</v>
      </c>
      <c r="L19" s="49" t="s">
        <v>48</v>
      </c>
      <c r="M19" s="30"/>
      <c r="N19" s="67">
        <v>3.272447092957151</v>
      </c>
      <c r="O19" s="67">
        <v>4.6293529901535635</v>
      </c>
      <c r="P19" s="64">
        <v>6.1717495167035565</v>
      </c>
      <c r="Q19" s="64">
        <v>6.6680415017125796</v>
      </c>
      <c r="R19" s="64">
        <v>6.8810589378090867</v>
      </c>
      <c r="S19" s="64">
        <v>5.8126189253553378</v>
      </c>
      <c r="T19" s="64">
        <v>4.8474816111357342</v>
      </c>
      <c r="U19" s="64">
        <v>3.1157664868429293</v>
      </c>
      <c r="V19" s="55" t="s">
        <v>66</v>
      </c>
      <c r="X19" s="182"/>
      <c r="AA19" s="182"/>
    </row>
    <row r="20" spans="1:27" ht="18" thickBot="1">
      <c r="A20" s="20" t="s">
        <v>49</v>
      </c>
      <c r="B20" s="29">
        <v>629382.81735820964</v>
      </c>
      <c r="C20" s="29">
        <v>666741.31242392911</v>
      </c>
      <c r="D20" s="29">
        <v>737721.20821202267</v>
      </c>
      <c r="E20" s="29">
        <v>815540.84426985891</v>
      </c>
      <c r="F20" s="29">
        <v>877622.78938366915</v>
      </c>
      <c r="G20" s="29">
        <v>979908.598895918</v>
      </c>
      <c r="H20" s="29">
        <v>1100746.8758704662</v>
      </c>
      <c r="I20" s="29">
        <v>1178297.8203705668</v>
      </c>
      <c r="J20" s="29">
        <v>1264831.1731201971</v>
      </c>
      <c r="K20" s="15" t="s">
        <v>67</v>
      </c>
      <c r="L20" s="10" t="s">
        <v>49</v>
      </c>
      <c r="M20" s="30"/>
      <c r="N20" s="67">
        <v>5.9357348239230845</v>
      </c>
      <c r="O20" s="67">
        <v>10.645792373363989</v>
      </c>
      <c r="P20" s="64">
        <v>10.548651061075446</v>
      </c>
      <c r="Q20" s="64">
        <v>7.6123649170988301</v>
      </c>
      <c r="R20" s="64">
        <v>11.654871631590311</v>
      </c>
      <c r="S20" s="64">
        <v>12.331586549061726</v>
      </c>
      <c r="T20" s="64">
        <v>7.0453022579576725</v>
      </c>
      <c r="U20" s="64">
        <v>7.3439287804518045</v>
      </c>
      <c r="V20" s="56" t="s">
        <v>67</v>
      </c>
      <c r="X20" s="182"/>
      <c r="AA20" s="182"/>
    </row>
    <row r="21" spans="1:27" ht="18" thickBot="1">
      <c r="A21" s="10" t="s">
        <v>50</v>
      </c>
      <c r="B21" s="141">
        <v>8736328.8108910192</v>
      </c>
      <c r="C21" s="31">
        <v>9213016.7685994264</v>
      </c>
      <c r="D21" s="31">
        <v>9801369.8221771102</v>
      </c>
      <c r="E21" s="31">
        <v>10527673.634424319</v>
      </c>
      <c r="F21" s="31">
        <v>11369493.135959458</v>
      </c>
      <c r="G21" s="31">
        <v>12308193.223268416</v>
      </c>
      <c r="H21" s="31">
        <v>13175160.304449631</v>
      </c>
      <c r="I21" s="31">
        <v>13981425.680771686</v>
      </c>
      <c r="J21" s="31">
        <v>14565951.006541548</v>
      </c>
      <c r="K21" s="189" t="s">
        <v>68</v>
      </c>
      <c r="L21" s="10" t="s">
        <v>50</v>
      </c>
      <c r="M21" s="122"/>
      <c r="N21" s="123">
        <v>5.4563875516469977</v>
      </c>
      <c r="O21" s="123">
        <v>6.3861064009234951</v>
      </c>
      <c r="P21" s="124">
        <v>7.4102276051642804</v>
      </c>
      <c r="Q21" s="124">
        <v>7.9962537856652602</v>
      </c>
      <c r="R21" s="124">
        <v>8.2563055017820943</v>
      </c>
      <c r="S21" s="124">
        <v>7.0438208553813553</v>
      </c>
      <c r="T21" s="124">
        <v>6.1195868413817891</v>
      </c>
      <c r="U21" s="125">
        <v>4.1807276247496361</v>
      </c>
      <c r="V21" s="56" t="s">
        <v>68</v>
      </c>
      <c r="X21" s="182"/>
      <c r="AA21" s="182"/>
    </row>
    <row r="22" spans="1:27" ht="17" thickBot="1">
      <c r="A22" s="9"/>
      <c r="B22" s="141"/>
      <c r="C22" s="31"/>
      <c r="D22" s="31"/>
      <c r="E22" s="31"/>
      <c r="F22" s="31"/>
      <c r="G22" s="31"/>
      <c r="H22" s="31"/>
      <c r="I22" s="31"/>
      <c r="J22" s="31"/>
      <c r="K22" s="54"/>
      <c r="L22" s="51" t="s">
        <v>102</v>
      </c>
      <c r="M22" s="30"/>
      <c r="N22" s="67"/>
      <c r="O22" s="67"/>
      <c r="P22" s="64"/>
      <c r="Q22" s="64"/>
      <c r="R22" s="64"/>
      <c r="S22" s="64"/>
      <c r="T22" s="64"/>
      <c r="U22" s="64"/>
      <c r="V22" s="53" t="s">
        <v>19</v>
      </c>
    </row>
    <row r="23" spans="1:27" ht="17">
      <c r="A23" s="6" t="s">
        <v>51</v>
      </c>
      <c r="B23" s="12">
        <v>968375</v>
      </c>
      <c r="C23" s="11">
        <v>974262.96967922815</v>
      </c>
      <c r="D23" s="11">
        <v>979825.11834806716</v>
      </c>
      <c r="E23" s="11">
        <v>1054150.8794761004</v>
      </c>
      <c r="F23" s="11">
        <v>1132802.4979806724</v>
      </c>
      <c r="G23" s="11">
        <v>1201598.0730067303</v>
      </c>
      <c r="H23" s="11">
        <v>1343221.6524213122</v>
      </c>
      <c r="I23" s="11">
        <v>1478564.7647889457</v>
      </c>
      <c r="J23" s="11">
        <v>1652367.0613626319</v>
      </c>
      <c r="K23" s="187" t="s">
        <v>69</v>
      </c>
      <c r="L23" s="6" t="s">
        <v>51</v>
      </c>
      <c r="M23" s="69">
        <v>11.084461459289274</v>
      </c>
      <c r="N23" s="70">
        <v>10.574852886405163</v>
      </c>
      <c r="O23" s="70">
        <v>9.9968181603663364</v>
      </c>
      <c r="P23" s="70">
        <v>10.013141707101791</v>
      </c>
      <c r="Q23" s="70">
        <v>9.9635268207150069</v>
      </c>
      <c r="R23" s="70">
        <v>9.7625870118380256</v>
      </c>
      <c r="S23" s="70">
        <v>10.195106711283563</v>
      </c>
      <c r="T23" s="70">
        <v>10.575207411232602</v>
      </c>
      <c r="U23" s="71">
        <v>11.344038302892519</v>
      </c>
      <c r="V23" s="187" t="s">
        <v>69</v>
      </c>
    </row>
    <row r="24" spans="1:27" ht="17">
      <c r="A24" s="6" t="s">
        <v>52</v>
      </c>
      <c r="B24" s="32">
        <v>4910447.3750458453</v>
      </c>
      <c r="C24" s="33">
        <v>5179090.9213165045</v>
      </c>
      <c r="D24" s="33">
        <v>5557329.1237661792</v>
      </c>
      <c r="E24" s="33">
        <v>5912656.720889831</v>
      </c>
      <c r="F24" s="33">
        <v>6381418.7159350393</v>
      </c>
      <c r="G24" s="33">
        <v>6900236.0052664652</v>
      </c>
      <c r="H24" s="33">
        <v>7379819.3802080285</v>
      </c>
      <c r="I24" s="33">
        <v>7908057.462500398</v>
      </c>
      <c r="J24" s="11">
        <v>8325906.8795398781</v>
      </c>
      <c r="K24" s="187" t="s">
        <v>70</v>
      </c>
      <c r="L24" s="6" t="s">
        <v>52</v>
      </c>
      <c r="M24" s="118">
        <v>56.20721794404426</v>
      </c>
      <c r="N24" s="117">
        <v>56.214929934441393</v>
      </c>
      <c r="O24" s="117">
        <v>56.699514706524646</v>
      </c>
      <c r="P24" s="117">
        <v>56.162994087849597</v>
      </c>
      <c r="Q24" s="117">
        <v>56.127556783968444</v>
      </c>
      <c r="R24" s="117">
        <v>56.062135848027594</v>
      </c>
      <c r="S24" s="117">
        <v>56.013127807755417</v>
      </c>
      <c r="T24" s="117">
        <v>56.561166529506046</v>
      </c>
      <c r="U24" s="116">
        <v>57.160063739063283</v>
      </c>
      <c r="V24" s="187" t="s">
        <v>70</v>
      </c>
    </row>
    <row r="25" spans="1:27" ht="17">
      <c r="A25" s="6" t="s">
        <v>53</v>
      </c>
      <c r="B25" s="34">
        <v>2997732.868869198</v>
      </c>
      <c r="C25" s="35">
        <v>3145793.194808742</v>
      </c>
      <c r="D25" s="35">
        <v>3194924.3100268743</v>
      </c>
      <c r="E25" s="35">
        <v>3278096.0953679522</v>
      </c>
      <c r="F25" s="35">
        <v>3492183.0576453321</v>
      </c>
      <c r="G25" s="35">
        <v>3787567.6197661813</v>
      </c>
      <c r="H25" s="35">
        <v>4061195.4750355333</v>
      </c>
      <c r="I25" s="35">
        <v>4460966.5844825264</v>
      </c>
      <c r="J25" s="11">
        <v>4334091.1032582745</v>
      </c>
      <c r="K25" s="187" t="s">
        <v>71</v>
      </c>
      <c r="L25" s="6" t="s">
        <v>53</v>
      </c>
      <c r="M25" s="118">
        <v>34.313416238776604</v>
      </c>
      <c r="N25" s="117">
        <v>34.145093554268755</v>
      </c>
      <c r="O25" s="117">
        <v>32.596712173821516</v>
      </c>
      <c r="P25" s="117">
        <v>31.137896264649996</v>
      </c>
      <c r="Q25" s="117">
        <v>30.715380324213822</v>
      </c>
      <c r="R25" s="117">
        <v>30.772734479061096</v>
      </c>
      <c r="S25" s="117">
        <v>30.824638039993719</v>
      </c>
      <c r="T25" s="117">
        <v>31.906378407586754</v>
      </c>
      <c r="U25" s="116">
        <v>29.754947694879931</v>
      </c>
      <c r="V25" s="187" t="s">
        <v>71</v>
      </c>
    </row>
    <row r="26" spans="1:27" ht="17">
      <c r="A26" s="6" t="s">
        <v>54</v>
      </c>
      <c r="B26" s="34">
        <v>207983.18781535595</v>
      </c>
      <c r="C26" s="35">
        <v>201528</v>
      </c>
      <c r="D26" s="35">
        <v>129758</v>
      </c>
      <c r="E26" s="35">
        <v>274751.21124216384</v>
      </c>
      <c r="F26" s="35">
        <v>239556.84248567934</v>
      </c>
      <c r="G26" s="35">
        <v>122639.33392112993</v>
      </c>
      <c r="H26" s="35">
        <v>215794.85477573882</v>
      </c>
      <c r="I26" s="35">
        <v>264414.54466170113</v>
      </c>
      <c r="J26" s="11">
        <v>269489.31517568178</v>
      </c>
      <c r="K26" s="187" t="s">
        <v>72</v>
      </c>
      <c r="L26" s="6" t="s">
        <v>54</v>
      </c>
      <c r="M26" s="118">
        <v>2.3806703286634163</v>
      </c>
      <c r="N26" s="117">
        <v>2.1874268229584102</v>
      </c>
      <c r="O26" s="117">
        <v>1.3238761760259521</v>
      </c>
      <c r="P26" s="117">
        <v>2.6097998549628096</v>
      </c>
      <c r="Q26" s="117">
        <v>2.1070142672236498</v>
      </c>
      <c r="R26" s="117">
        <v>0.99640403507220299</v>
      </c>
      <c r="S26" s="117">
        <v>1.637891682447755</v>
      </c>
      <c r="T26" s="117">
        <v>1.8911844235265935</v>
      </c>
      <c r="U26" s="116">
        <v>1.850131962236139</v>
      </c>
      <c r="V26" s="187" t="s">
        <v>72</v>
      </c>
    </row>
    <row r="27" spans="1:27" ht="17">
      <c r="A27" s="6" t="s">
        <v>55</v>
      </c>
      <c r="B27" s="32">
        <v>253033.33328727999</v>
      </c>
      <c r="C27" s="33">
        <v>259949.27926297623</v>
      </c>
      <c r="D27" s="33">
        <v>148879.09376988799</v>
      </c>
      <c r="E27" s="33">
        <v>187956.78973047694</v>
      </c>
      <c r="F27" s="33">
        <v>185986.40581570793</v>
      </c>
      <c r="G27" s="33">
        <v>151478.87261200362</v>
      </c>
      <c r="H27" s="33">
        <v>192661.41859818573</v>
      </c>
      <c r="I27" s="33">
        <v>169733.90691126461</v>
      </c>
      <c r="J27" s="11">
        <v>192629.04851288549</v>
      </c>
      <c r="K27" s="187" t="s">
        <v>73</v>
      </c>
      <c r="L27" s="6" t="s">
        <v>55</v>
      </c>
      <c r="M27" s="118">
        <v>2.8963348194019396</v>
      </c>
      <c r="N27" s="117">
        <v>2.8215435377145637</v>
      </c>
      <c r="O27" s="117">
        <v>1.518962109082203</v>
      </c>
      <c r="P27" s="117">
        <v>1.7853591995469844</v>
      </c>
      <c r="Q27" s="117">
        <v>1.6358372672522201</v>
      </c>
      <c r="R27" s="117">
        <v>1.2307157505915292</v>
      </c>
      <c r="S27" s="117">
        <v>1.4623079654910796</v>
      </c>
      <c r="T27" s="117">
        <v>1.2139957024890209</v>
      </c>
      <c r="U27" s="116">
        <v>1.3224611865464606</v>
      </c>
      <c r="V27" s="187" t="s">
        <v>73</v>
      </c>
    </row>
    <row r="28" spans="1:27" ht="17">
      <c r="A28" s="6" t="s">
        <v>56</v>
      </c>
      <c r="B28" s="32">
        <v>2143931</v>
      </c>
      <c r="C28" s="33">
        <v>2289835.9840442948</v>
      </c>
      <c r="D28" s="33">
        <v>2468268.9168375726</v>
      </c>
      <c r="E28" s="33">
        <v>2512144.6363840215</v>
      </c>
      <c r="F28" s="33">
        <v>2370281.6363036134</v>
      </c>
      <c r="G28" s="33">
        <v>2488422.5793993687</v>
      </c>
      <c r="H28" s="33">
        <v>2601776.9702616273</v>
      </c>
      <c r="I28" s="33">
        <v>2922542.6054809173</v>
      </c>
      <c r="J28" s="11">
        <v>2817659.5288645034</v>
      </c>
      <c r="K28" s="187" t="s">
        <v>74</v>
      </c>
      <c r="L28" s="6" t="s">
        <v>56</v>
      </c>
      <c r="M28" s="118">
        <v>24.540411040016021</v>
      </c>
      <c r="N28" s="117">
        <v>24.854355978692073</v>
      </c>
      <c r="O28" s="117">
        <v>25.182897509414794</v>
      </c>
      <c r="P28" s="117">
        <v>23.862295922335477</v>
      </c>
      <c r="Q28" s="117">
        <v>20.847733561726525</v>
      </c>
      <c r="R28" s="117">
        <v>20.217610613189361</v>
      </c>
      <c r="S28" s="117">
        <v>19.74759251606929</v>
      </c>
      <c r="T28" s="117">
        <v>20.903037159509555</v>
      </c>
      <c r="U28" s="116">
        <v>19.344150804839973</v>
      </c>
      <c r="V28" s="187" t="s">
        <v>74</v>
      </c>
    </row>
    <row r="29" spans="1:27" ht="17">
      <c r="A29" s="6" t="s">
        <v>110</v>
      </c>
      <c r="B29" s="32">
        <v>2715554</v>
      </c>
      <c r="C29" s="33">
        <v>2879079.1394529636</v>
      </c>
      <c r="D29" s="33">
        <v>2644555.0835005837</v>
      </c>
      <c r="E29" s="33">
        <v>2667595.2609596159</v>
      </c>
      <c r="F29" s="33">
        <v>2511539.7729509925</v>
      </c>
      <c r="G29" s="33">
        <v>2621592.7811504621</v>
      </c>
      <c r="H29" s="33">
        <v>3078132.3470720546</v>
      </c>
      <c r="I29" s="33">
        <v>3342777.2127965773</v>
      </c>
      <c r="J29" s="11">
        <v>3115387.5252023689</v>
      </c>
      <c r="K29" s="187" t="s">
        <v>112</v>
      </c>
      <c r="L29" s="6" t="s">
        <v>110</v>
      </c>
      <c r="M29" s="118">
        <v>31.083468339867125</v>
      </c>
      <c r="N29" s="117">
        <v>31.250123729999945</v>
      </c>
      <c r="O29" s="117">
        <v>26.981484542261331</v>
      </c>
      <c r="P29" s="117">
        <v>25.338886382618064</v>
      </c>
      <c r="Q29" s="117">
        <v>22.090164820166777</v>
      </c>
      <c r="R29" s="117">
        <v>21.299574467147529</v>
      </c>
      <c r="S29" s="117">
        <v>23.363149107434243</v>
      </c>
      <c r="T29" s="117">
        <v>23.908700651277766</v>
      </c>
      <c r="U29" s="116">
        <v>21.388150514877143</v>
      </c>
      <c r="V29" s="187" t="s">
        <v>112</v>
      </c>
    </row>
    <row r="30" spans="1:27" ht="18" thickBot="1">
      <c r="A30" s="6" t="s">
        <v>57</v>
      </c>
      <c r="B30" s="32">
        <v>-29619.954126659781</v>
      </c>
      <c r="C30" s="33">
        <v>41635.558940644376</v>
      </c>
      <c r="D30" s="33">
        <v>-33059.657070887741</v>
      </c>
      <c r="E30" s="33">
        <v>-24487.437706610188</v>
      </c>
      <c r="F30" s="33">
        <v>78803.752744405065</v>
      </c>
      <c r="G30" s="33">
        <v>277843.52044699853</v>
      </c>
      <c r="H30" s="33">
        <v>458822.90022126026</v>
      </c>
      <c r="I30" s="33">
        <v>119923.02474251017</v>
      </c>
      <c r="J30" s="11">
        <v>89195.595030061901</v>
      </c>
      <c r="K30" s="187" t="s">
        <v>75</v>
      </c>
      <c r="L30" s="6" t="s">
        <v>57</v>
      </c>
      <c r="M30" s="190">
        <v>-0.33904349032438535</v>
      </c>
      <c r="N30" s="191">
        <v>0.45192101551958708</v>
      </c>
      <c r="O30" s="191">
        <v>-0.33729629297412256</v>
      </c>
      <c r="P30" s="191">
        <v>-0.2326006538285818</v>
      </c>
      <c r="Q30" s="191">
        <v>0.69311579506710275</v>
      </c>
      <c r="R30" s="191">
        <v>2.2573867293677221</v>
      </c>
      <c r="S30" s="191">
        <v>3.4824843843934299</v>
      </c>
      <c r="T30" s="191">
        <v>0.85773101742719537</v>
      </c>
      <c r="U30" s="192">
        <v>0.6123568244188401</v>
      </c>
      <c r="V30" s="187" t="s">
        <v>75</v>
      </c>
    </row>
    <row r="31" spans="1:27" ht="18" thickBot="1">
      <c r="A31" s="8" t="s">
        <v>58</v>
      </c>
      <c r="B31" s="59">
        <v>8736328.8108910192</v>
      </c>
      <c r="C31" s="60">
        <v>9213016.7685994264</v>
      </c>
      <c r="D31" s="60">
        <v>9801369.8221771102</v>
      </c>
      <c r="E31" s="60">
        <v>10527673.634424319</v>
      </c>
      <c r="F31" s="60">
        <v>11369493.135959458</v>
      </c>
      <c r="G31" s="60">
        <v>12308193.223268416</v>
      </c>
      <c r="H31" s="60">
        <v>13175160.304449631</v>
      </c>
      <c r="I31" s="60">
        <v>13981425.680771686</v>
      </c>
      <c r="J31" s="214">
        <v>14565951.006541548</v>
      </c>
      <c r="K31" s="188" t="s">
        <v>76</v>
      </c>
      <c r="L31" s="8" t="s">
        <v>58</v>
      </c>
      <c r="M31" s="119">
        <v>100</v>
      </c>
      <c r="N31" s="120">
        <v>100</v>
      </c>
      <c r="O31" s="120">
        <v>100</v>
      </c>
      <c r="P31" s="120">
        <v>100</v>
      </c>
      <c r="Q31" s="120">
        <v>100</v>
      </c>
      <c r="R31" s="120">
        <v>100</v>
      </c>
      <c r="S31" s="120">
        <v>100</v>
      </c>
      <c r="T31" s="120">
        <v>100</v>
      </c>
      <c r="U31" s="121">
        <v>100</v>
      </c>
      <c r="V31" s="188" t="s">
        <v>76</v>
      </c>
    </row>
    <row r="32" spans="1:27">
      <c r="A32" s="23" t="s">
        <v>106</v>
      </c>
      <c r="B32" s="33"/>
      <c r="C32" s="33"/>
      <c r="D32" s="33"/>
      <c r="E32" s="33"/>
      <c r="F32" s="33"/>
      <c r="G32" s="33"/>
      <c r="H32" s="33"/>
      <c r="I32" s="33"/>
      <c r="J32" s="33"/>
      <c r="K32" s="160"/>
      <c r="L32" s="159"/>
      <c r="M32" s="117"/>
      <c r="N32" s="117"/>
      <c r="O32" s="117"/>
      <c r="P32" s="117"/>
      <c r="Q32" s="117"/>
      <c r="R32" s="117"/>
      <c r="S32" s="117"/>
      <c r="T32" s="117"/>
      <c r="U32" s="117"/>
      <c r="V32" s="160"/>
    </row>
    <row r="33" spans="1:27">
      <c r="A33" s="23" t="s">
        <v>109</v>
      </c>
      <c r="B33" s="23"/>
      <c r="F33" s="186"/>
      <c r="H33" s="42"/>
      <c r="I33" s="42"/>
      <c r="J33" s="42"/>
      <c r="R33" s="210"/>
      <c r="S33" s="210"/>
      <c r="T33" s="210"/>
      <c r="U33" s="210"/>
      <c r="X33" s="182"/>
      <c r="Y33" s="182"/>
      <c r="Z33" s="182"/>
      <c r="AA33" s="182"/>
    </row>
    <row r="34" spans="1:27">
      <c r="A34" s="238" t="s">
        <v>101</v>
      </c>
      <c r="B34" s="238"/>
      <c r="C34" s="206"/>
      <c r="D34" s="206"/>
      <c r="E34" s="206"/>
      <c r="F34" s="206"/>
      <c r="H34" s="207"/>
      <c r="I34" s="207"/>
      <c r="J34" s="215"/>
      <c r="R34" s="210"/>
      <c r="S34" s="210"/>
      <c r="T34" s="210"/>
      <c r="U34" s="210"/>
      <c r="X34" s="182"/>
      <c r="Y34" s="182"/>
      <c r="Z34" s="182"/>
      <c r="AA34" s="182"/>
    </row>
    <row r="35" spans="1:27">
      <c r="B35"/>
      <c r="C35"/>
      <c r="D35"/>
      <c r="E35" s="162"/>
      <c r="F35" s="162"/>
      <c r="H35" s="208"/>
      <c r="I35" s="208"/>
      <c r="J35" s="215"/>
      <c r="K35"/>
      <c r="R35" s="210"/>
      <c r="S35" s="210"/>
      <c r="T35" s="210"/>
      <c r="U35" s="210"/>
      <c r="X35" s="182"/>
      <c r="Y35" s="182"/>
      <c r="Z35" s="182"/>
      <c r="AA35" s="182"/>
    </row>
    <row r="36" spans="1:27">
      <c r="B36"/>
      <c r="C36"/>
      <c r="D36"/>
      <c r="E36"/>
      <c r="F36" s="162"/>
      <c r="H36" s="205"/>
      <c r="I36" s="205"/>
      <c r="J36" s="215"/>
      <c r="K36"/>
      <c r="R36" s="210"/>
      <c r="S36" s="210"/>
      <c r="T36" s="210"/>
      <c r="U36" s="210"/>
      <c r="X36" s="182"/>
      <c r="Y36" s="182"/>
      <c r="Z36" s="182"/>
      <c r="AA36" s="182"/>
    </row>
    <row r="37" spans="1:27">
      <c r="B37"/>
      <c r="C37"/>
      <c r="D37"/>
      <c r="E37"/>
      <c r="F37" s="162"/>
      <c r="H37" s="205"/>
      <c r="I37" s="205"/>
      <c r="J37" s="215"/>
      <c r="K37"/>
      <c r="R37" s="210"/>
      <c r="S37" s="210"/>
      <c r="T37" s="210"/>
      <c r="U37" s="210"/>
      <c r="X37" s="182"/>
      <c r="Y37" s="182"/>
      <c r="Z37" s="182"/>
      <c r="AA37" s="182"/>
    </row>
    <row r="38" spans="1:27">
      <c r="B38"/>
      <c r="C38"/>
      <c r="D38"/>
      <c r="E38"/>
      <c r="F38" s="162"/>
      <c r="H38" s="205"/>
      <c r="I38" s="205"/>
      <c r="J38" s="215"/>
      <c r="K38"/>
      <c r="R38" s="210"/>
      <c r="S38" s="210"/>
      <c r="T38" s="210"/>
      <c r="U38" s="210"/>
      <c r="X38" s="182"/>
      <c r="Y38" s="182"/>
      <c r="Z38" s="182"/>
      <c r="AA38" s="182"/>
    </row>
    <row r="39" spans="1:27">
      <c r="B39" s="109"/>
      <c r="C39" s="42"/>
      <c r="D39" s="42"/>
      <c r="E39"/>
      <c r="F39" s="162"/>
      <c r="H39" s="205"/>
      <c r="I39" s="205"/>
      <c r="J39" s="215"/>
      <c r="R39" s="210"/>
      <c r="S39" s="210"/>
      <c r="T39" s="210"/>
      <c r="U39" s="210"/>
      <c r="X39" s="182"/>
      <c r="Y39" s="182"/>
      <c r="Z39" s="182"/>
      <c r="AA39" s="182"/>
    </row>
    <row r="40" spans="1:27">
      <c r="C40" s="42"/>
      <c r="D40" s="42"/>
      <c r="E40"/>
      <c r="F40" s="162"/>
      <c r="H40" s="205"/>
      <c r="I40" s="205"/>
      <c r="J40" s="215"/>
      <c r="R40" s="210"/>
      <c r="S40" s="210"/>
      <c r="T40" s="210"/>
      <c r="U40" s="210"/>
      <c r="X40" s="182"/>
      <c r="Y40" s="182"/>
      <c r="Z40" s="182"/>
      <c r="AA40" s="182"/>
    </row>
    <row r="41" spans="1:27">
      <c r="E41"/>
      <c r="F41" s="162"/>
      <c r="H41" s="205"/>
      <c r="I41" s="205"/>
      <c r="J41" s="215"/>
      <c r="R41" s="210"/>
      <c r="S41" s="210"/>
      <c r="T41" s="210"/>
      <c r="U41" s="210"/>
      <c r="X41" s="182"/>
      <c r="Y41" s="182"/>
      <c r="Z41" s="182"/>
      <c r="AA41" s="182"/>
    </row>
    <row r="42" spans="1:27">
      <c r="E42"/>
      <c r="F42" s="162"/>
      <c r="G42" s="205"/>
      <c r="H42" s="205"/>
      <c r="I42" s="205"/>
      <c r="J42" s="215"/>
      <c r="R42" s="209"/>
    </row>
    <row r="43" spans="1:27">
      <c r="E43"/>
      <c r="F43" s="162"/>
      <c r="G43" s="205"/>
      <c r="H43" s="205"/>
      <c r="I43" s="205"/>
      <c r="J43" s="215"/>
    </row>
    <row r="44" spans="1:27">
      <c r="E44"/>
      <c r="F44" s="162"/>
      <c r="G44" s="205"/>
      <c r="H44" s="205"/>
      <c r="I44" s="205"/>
      <c r="J44" s="215"/>
    </row>
    <row r="45" spans="1:27">
      <c r="E45"/>
      <c r="F45" s="162"/>
      <c r="G45" s="205"/>
      <c r="H45" s="205"/>
      <c r="I45" s="205"/>
      <c r="J45" s="205"/>
    </row>
    <row r="46" spans="1:27">
      <c r="E46"/>
      <c r="F46" s="162"/>
      <c r="G46" s="205"/>
      <c r="H46" s="205"/>
      <c r="I46" s="205"/>
      <c r="J46" s="205"/>
      <c r="K46" s="22"/>
      <c r="L46" s="22"/>
      <c r="M46" s="22"/>
    </row>
    <row r="47" spans="1:27">
      <c r="E47"/>
      <c r="F47" s="162"/>
      <c r="K47" s="22"/>
      <c r="L47" s="22"/>
      <c r="M47" s="22"/>
    </row>
    <row r="48" spans="1:27">
      <c r="E48"/>
      <c r="F48" s="162"/>
      <c r="K48" s="22"/>
      <c r="L48" s="22"/>
      <c r="M48" s="22"/>
    </row>
    <row r="49" spans="5:13">
      <c r="E49"/>
      <c r="F49" s="162"/>
      <c r="K49" s="22"/>
      <c r="L49" s="22"/>
      <c r="M49" s="22"/>
    </row>
    <row r="50" spans="5:13">
      <c r="E50"/>
      <c r="F50" s="162"/>
      <c r="K50" s="22"/>
      <c r="L50" s="22"/>
      <c r="M50" s="22"/>
    </row>
    <row r="51" spans="5:13">
      <c r="E51"/>
      <c r="F51" s="162"/>
      <c r="K51" s="22"/>
      <c r="L51" s="22"/>
      <c r="M51" s="22"/>
    </row>
    <row r="52" spans="5:13">
      <c r="E52"/>
      <c r="F52" s="162"/>
    </row>
  </sheetData>
  <mergeCells count="6">
    <mergeCell ref="A34:B34"/>
    <mergeCell ref="A1:V1"/>
    <mergeCell ref="A2:V2"/>
    <mergeCell ref="B3:G3"/>
    <mergeCell ref="A4:A5"/>
    <mergeCell ref="L4:L5"/>
  </mergeCells>
  <phoneticPr fontId="27"/>
  <pageMargins left="0.7" right="0.7" top="0.75" bottom="0.75" header="0.3" footer="0.3"/>
  <pageSetup scale="85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77"/>
  <sheetViews>
    <sheetView zoomScale="70" zoomScaleNormal="70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" sqref="C3"/>
    </sheetView>
  </sheetViews>
  <sheetFormatPr baseColWidth="10" defaultRowHeight="16"/>
  <cols>
    <col min="1" max="1" width="21.28515625" style="88" customWidth="1"/>
    <col min="2" max="2" width="29.42578125" customWidth="1"/>
    <col min="3" max="3" width="8.85546875" customWidth="1"/>
    <col min="4" max="4" width="9.28515625" bestFit="1" customWidth="1"/>
    <col min="5" max="5" width="9.140625" bestFit="1" customWidth="1"/>
    <col min="6" max="6" width="8.85546875" bestFit="1" customWidth="1"/>
    <col min="7" max="14" width="9.140625" bestFit="1" customWidth="1"/>
    <col min="15" max="15" width="10.140625" customWidth="1"/>
    <col min="16" max="16" width="9.5703125" customWidth="1"/>
    <col min="17" max="17" width="9" customWidth="1"/>
    <col min="18" max="18" width="10.7109375" customWidth="1"/>
    <col min="19" max="22" width="9.140625" bestFit="1" customWidth="1"/>
    <col min="23" max="23" width="9.28515625" bestFit="1" customWidth="1"/>
    <col min="24" max="25" width="9.140625" bestFit="1" customWidth="1"/>
    <col min="26" max="26" width="9.28515625" bestFit="1" customWidth="1"/>
    <col min="27" max="27" width="8.85546875" bestFit="1" customWidth="1"/>
    <col min="28" max="28" width="9.140625" bestFit="1" customWidth="1"/>
    <col min="29" max="29" width="8.85546875" bestFit="1" customWidth="1"/>
    <col min="30" max="30" width="8.140625" customWidth="1"/>
    <col min="31" max="31" width="8.85546875" bestFit="1" customWidth="1"/>
    <col min="32" max="34" width="9.28515625" customWidth="1"/>
    <col min="35" max="40" width="10.28515625" style="142" customWidth="1"/>
    <col min="41" max="41" width="8.28515625" style="142" customWidth="1"/>
    <col min="42" max="42" width="7.7109375" style="142" customWidth="1"/>
    <col min="43" max="44" width="8" style="142" customWidth="1"/>
    <col min="45" max="46" width="8.85546875" style="142" customWidth="1"/>
    <col min="47" max="47" width="7.5703125" style="142" customWidth="1"/>
    <col min="48" max="48" width="9.28515625" style="142" customWidth="1"/>
    <col min="49" max="50" width="9.5703125" style="142" customWidth="1"/>
    <col min="51" max="51" width="9.28515625" style="142" customWidth="1"/>
    <col min="52" max="52" width="7.140625" customWidth="1"/>
    <col min="53" max="53" width="8.28515625" customWidth="1"/>
    <col min="54" max="54" width="7.7109375" customWidth="1"/>
    <col min="55" max="55" width="6.85546875" customWidth="1"/>
    <col min="56" max="63" width="6.7109375" customWidth="1"/>
    <col min="64" max="64" width="7.7109375" customWidth="1"/>
    <col min="65" max="66" width="7.28515625" customWidth="1"/>
    <col min="67" max="71" width="7.140625" customWidth="1"/>
    <col min="72" max="72" width="8.7109375" customWidth="1"/>
    <col min="73" max="77" width="8.85546875" customWidth="1"/>
    <col min="78" max="78" width="29.42578125" customWidth="1"/>
    <col min="79" max="256" width="8.7109375" customWidth="1"/>
  </cols>
  <sheetData>
    <row r="1" spans="1:84" ht="27" customHeight="1">
      <c r="A1" s="256" t="s">
        <v>26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</row>
    <row r="2" spans="1:84" ht="24.5" customHeight="1">
      <c r="A2" s="257" t="s">
        <v>59</v>
      </c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143"/>
      <c r="AJ2" s="143"/>
      <c r="AK2" s="143"/>
      <c r="AL2" s="143"/>
      <c r="AM2" s="143"/>
      <c r="AN2" s="227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74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</row>
    <row r="3" spans="1:84">
      <c r="C3" s="84">
        <f>SUM(C9:C16)-C17</f>
        <v>0</v>
      </c>
      <c r="D3" s="74"/>
      <c r="E3" s="74"/>
      <c r="F3" s="8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</row>
    <row r="4" spans="1:84" ht="17" thickBot="1"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</row>
    <row r="5" spans="1:84" ht="16.5" customHeight="1" thickBot="1">
      <c r="A5" s="110"/>
      <c r="B5" s="96"/>
      <c r="C5" s="239" t="s">
        <v>42</v>
      </c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79"/>
      <c r="AL5" s="161"/>
      <c r="AM5" s="161"/>
      <c r="AN5" s="161"/>
      <c r="AO5" s="253" t="s">
        <v>104</v>
      </c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4"/>
      <c r="BC5" s="254"/>
      <c r="BD5" s="254"/>
      <c r="BE5" s="254"/>
      <c r="BF5" s="254"/>
      <c r="BG5" s="254"/>
      <c r="BH5" s="254"/>
      <c r="BI5" s="254"/>
      <c r="BJ5" s="254"/>
      <c r="BK5" s="254"/>
      <c r="BL5" s="254"/>
      <c r="BM5" s="254"/>
      <c r="BN5" s="254"/>
      <c r="BO5" s="254"/>
      <c r="BP5" s="254"/>
      <c r="BQ5" s="254"/>
      <c r="BR5" s="254"/>
      <c r="BS5" s="254"/>
      <c r="BT5" s="254"/>
      <c r="BU5" s="254"/>
      <c r="BV5" s="254"/>
      <c r="BW5" s="254"/>
      <c r="BX5" s="255"/>
      <c r="BY5" s="224"/>
      <c r="BZ5" s="96"/>
    </row>
    <row r="6" spans="1:84" ht="17" thickBot="1">
      <c r="A6" s="89" t="s">
        <v>32</v>
      </c>
      <c r="B6" s="169" t="s">
        <v>33</v>
      </c>
      <c r="C6" s="241" t="s">
        <v>5</v>
      </c>
      <c r="D6" s="242"/>
      <c r="E6" s="242"/>
      <c r="F6" s="243"/>
      <c r="G6" s="241" t="s">
        <v>6</v>
      </c>
      <c r="H6" s="242"/>
      <c r="I6" s="242"/>
      <c r="J6" s="243"/>
      <c r="K6" s="241" t="s">
        <v>7</v>
      </c>
      <c r="L6" s="242"/>
      <c r="M6" s="242"/>
      <c r="N6" s="243"/>
      <c r="O6" s="241" t="s">
        <v>8</v>
      </c>
      <c r="P6" s="242"/>
      <c r="Q6" s="242"/>
      <c r="R6" s="243"/>
      <c r="S6" s="241" t="s">
        <v>41</v>
      </c>
      <c r="T6" s="242"/>
      <c r="U6" s="242"/>
      <c r="V6" s="243"/>
      <c r="W6" s="241" t="s">
        <v>43</v>
      </c>
      <c r="X6" s="242"/>
      <c r="Y6" s="242"/>
      <c r="Z6" s="243"/>
      <c r="AA6" s="241" t="s">
        <v>98</v>
      </c>
      <c r="AB6" s="242"/>
      <c r="AC6" s="242"/>
      <c r="AD6" s="243"/>
      <c r="AE6" s="241" t="s">
        <v>103</v>
      </c>
      <c r="AF6" s="242"/>
      <c r="AG6" s="242"/>
      <c r="AH6" s="242"/>
      <c r="AI6" s="241" t="s">
        <v>107</v>
      </c>
      <c r="AJ6" s="242"/>
      <c r="AK6" s="242"/>
      <c r="AL6" s="242"/>
      <c r="AM6" s="244" t="s">
        <v>114</v>
      </c>
      <c r="AN6" s="245"/>
      <c r="AO6" s="248" t="s">
        <v>5</v>
      </c>
      <c r="AP6" s="248"/>
      <c r="AQ6" s="248"/>
      <c r="AR6" s="249"/>
      <c r="AS6" s="247" t="s">
        <v>6</v>
      </c>
      <c r="AT6" s="248"/>
      <c r="AU6" s="248"/>
      <c r="AV6" s="249"/>
      <c r="AW6" s="247" t="s">
        <v>7</v>
      </c>
      <c r="AX6" s="248"/>
      <c r="AY6" s="248"/>
      <c r="AZ6" s="249"/>
      <c r="BA6" s="247" t="s">
        <v>8</v>
      </c>
      <c r="BB6" s="248"/>
      <c r="BC6" s="248"/>
      <c r="BD6" s="249"/>
      <c r="BE6" s="247" t="s">
        <v>41</v>
      </c>
      <c r="BF6" s="248"/>
      <c r="BG6" s="248"/>
      <c r="BH6" s="249"/>
      <c r="BI6" s="247" t="s">
        <v>43</v>
      </c>
      <c r="BJ6" s="248"/>
      <c r="BK6" s="248"/>
      <c r="BL6" s="249"/>
      <c r="BM6" s="247" t="s">
        <v>98</v>
      </c>
      <c r="BN6" s="248"/>
      <c r="BO6" s="248"/>
      <c r="BP6" s="248"/>
      <c r="BQ6" s="247" t="s">
        <v>103</v>
      </c>
      <c r="BR6" s="248"/>
      <c r="BS6" s="248"/>
      <c r="BT6" s="248"/>
      <c r="BU6" s="250" t="s">
        <v>107</v>
      </c>
      <c r="BV6" s="251"/>
      <c r="BW6" s="251"/>
      <c r="BX6" s="252"/>
      <c r="BY6" s="226" t="s">
        <v>114</v>
      </c>
      <c r="BZ6" s="169" t="s">
        <v>33</v>
      </c>
    </row>
    <row r="7" spans="1:84" ht="17" thickBot="1">
      <c r="A7" s="90"/>
      <c r="B7" s="184"/>
      <c r="C7" s="78" t="s">
        <v>0</v>
      </c>
      <c r="D7" s="79" t="s">
        <v>1</v>
      </c>
      <c r="E7" s="79" t="s">
        <v>2</v>
      </c>
      <c r="F7" s="80" t="s">
        <v>3</v>
      </c>
      <c r="G7" s="78" t="s">
        <v>0</v>
      </c>
      <c r="H7" s="79" t="s">
        <v>1</v>
      </c>
      <c r="I7" s="79" t="s">
        <v>2</v>
      </c>
      <c r="J7" s="79" t="s">
        <v>3</v>
      </c>
      <c r="K7" s="75" t="s">
        <v>0</v>
      </c>
      <c r="L7" s="76" t="s">
        <v>1</v>
      </c>
      <c r="M7" s="76" t="s">
        <v>2</v>
      </c>
      <c r="N7" s="76" t="s">
        <v>3</v>
      </c>
      <c r="O7" s="78" t="s">
        <v>0</v>
      </c>
      <c r="P7" s="79" t="s">
        <v>1</v>
      </c>
      <c r="Q7" s="79" t="s">
        <v>2</v>
      </c>
      <c r="R7" s="80" t="s">
        <v>3</v>
      </c>
      <c r="S7" s="78" t="s">
        <v>0</v>
      </c>
      <c r="T7" s="79" t="s">
        <v>1</v>
      </c>
      <c r="U7" s="79" t="s">
        <v>2</v>
      </c>
      <c r="V7" s="80" t="s">
        <v>3</v>
      </c>
      <c r="W7" s="78" t="s">
        <v>0</v>
      </c>
      <c r="X7" s="79" t="s">
        <v>1</v>
      </c>
      <c r="Y7" s="79" t="s">
        <v>2</v>
      </c>
      <c r="Z7" s="80" t="s">
        <v>3</v>
      </c>
      <c r="AA7" s="78" t="s">
        <v>0</v>
      </c>
      <c r="AB7" s="79" t="s">
        <v>1</v>
      </c>
      <c r="AC7" s="79" t="s">
        <v>2</v>
      </c>
      <c r="AD7" s="80" t="s">
        <v>3</v>
      </c>
      <c r="AE7" s="78" t="s">
        <v>0</v>
      </c>
      <c r="AF7" s="79" t="s">
        <v>1</v>
      </c>
      <c r="AG7" s="79" t="s">
        <v>2</v>
      </c>
      <c r="AH7" s="79" t="s">
        <v>3</v>
      </c>
      <c r="AI7" s="195" t="s">
        <v>0</v>
      </c>
      <c r="AJ7" s="201" t="s">
        <v>1</v>
      </c>
      <c r="AK7" s="79" t="s">
        <v>2</v>
      </c>
      <c r="AL7" s="201" t="s">
        <v>3</v>
      </c>
      <c r="AM7" s="222" t="s">
        <v>0</v>
      </c>
      <c r="AN7" s="76" t="s">
        <v>115</v>
      </c>
      <c r="AO7" s="145" t="s">
        <v>0</v>
      </c>
      <c r="AP7" s="145" t="s">
        <v>1</v>
      </c>
      <c r="AQ7" s="145" t="s">
        <v>2</v>
      </c>
      <c r="AR7" s="146" t="s">
        <v>3</v>
      </c>
      <c r="AS7" s="144" t="s">
        <v>0</v>
      </c>
      <c r="AT7" s="145" t="s">
        <v>1</v>
      </c>
      <c r="AU7" s="145" t="s">
        <v>2</v>
      </c>
      <c r="AV7" s="146" t="s">
        <v>3</v>
      </c>
      <c r="AW7" s="147" t="s">
        <v>0</v>
      </c>
      <c r="AX7" s="148" t="s">
        <v>1</v>
      </c>
      <c r="AY7" s="148" t="s">
        <v>2</v>
      </c>
      <c r="AZ7" s="149" t="s">
        <v>3</v>
      </c>
      <c r="BA7" s="147" t="s">
        <v>0</v>
      </c>
      <c r="BB7" s="148" t="s">
        <v>1</v>
      </c>
      <c r="BC7" s="148" t="s">
        <v>2</v>
      </c>
      <c r="BD7" s="149" t="s">
        <v>3</v>
      </c>
      <c r="BE7" s="147" t="s">
        <v>0</v>
      </c>
      <c r="BF7" s="148" t="s">
        <v>1</v>
      </c>
      <c r="BG7" s="148" t="s">
        <v>2</v>
      </c>
      <c r="BH7" s="149" t="s">
        <v>3</v>
      </c>
      <c r="BI7" s="147" t="s">
        <v>0</v>
      </c>
      <c r="BJ7" s="148" t="s">
        <v>1</v>
      </c>
      <c r="BK7" s="148" t="s">
        <v>2</v>
      </c>
      <c r="BL7" s="149" t="s">
        <v>3</v>
      </c>
      <c r="BM7" s="147" t="s">
        <v>0</v>
      </c>
      <c r="BN7" s="148" t="s">
        <v>1</v>
      </c>
      <c r="BO7" s="148" t="s">
        <v>2</v>
      </c>
      <c r="BP7" s="148" t="s">
        <v>3</v>
      </c>
      <c r="BQ7" s="147" t="s">
        <v>0</v>
      </c>
      <c r="BR7" s="148" t="s">
        <v>1</v>
      </c>
      <c r="BS7" s="148" t="s">
        <v>2</v>
      </c>
      <c r="BT7" s="148" t="s">
        <v>3</v>
      </c>
      <c r="BU7" s="211" t="s">
        <v>0</v>
      </c>
      <c r="BV7" s="212" t="s">
        <v>1</v>
      </c>
      <c r="BW7" s="212" t="s">
        <v>2</v>
      </c>
      <c r="BX7" s="213" t="s">
        <v>3</v>
      </c>
      <c r="BY7" s="225" t="s">
        <v>0</v>
      </c>
      <c r="BZ7" s="184"/>
    </row>
    <row r="8" spans="1:84" ht="34">
      <c r="A8" s="170" t="s">
        <v>35</v>
      </c>
      <c r="B8" s="45" t="s">
        <v>36</v>
      </c>
      <c r="C8" s="75"/>
      <c r="D8" s="76"/>
      <c r="E8" s="76"/>
      <c r="F8" s="77"/>
      <c r="G8" s="76"/>
      <c r="H8" s="76"/>
      <c r="I8" s="76"/>
      <c r="J8" s="76"/>
      <c r="K8" s="75"/>
      <c r="L8" s="76"/>
      <c r="M8" s="76"/>
      <c r="N8" s="76"/>
      <c r="O8" s="75"/>
      <c r="P8" s="76"/>
      <c r="Q8" s="76"/>
      <c r="R8" s="77"/>
      <c r="S8" s="75"/>
      <c r="T8" s="76"/>
      <c r="U8" s="76"/>
      <c r="V8" s="77"/>
      <c r="W8" s="75"/>
      <c r="X8" s="76"/>
      <c r="Y8" s="76"/>
      <c r="Z8" s="77"/>
      <c r="AA8" s="75"/>
      <c r="AB8" s="76"/>
      <c r="AC8" s="76"/>
      <c r="AD8" s="76"/>
      <c r="AE8" s="75"/>
      <c r="AF8" s="76"/>
      <c r="AG8" s="76"/>
      <c r="AH8" s="76"/>
      <c r="AI8" s="196"/>
      <c r="AJ8" s="202"/>
      <c r="AK8" s="202"/>
      <c r="AL8" s="202"/>
      <c r="AM8" s="218"/>
      <c r="AN8" s="202"/>
      <c r="AO8" s="76"/>
      <c r="AP8" s="76"/>
      <c r="AQ8" s="76"/>
      <c r="AR8" s="77"/>
      <c r="AS8" s="144"/>
      <c r="AT8" s="145"/>
      <c r="AU8" s="145"/>
      <c r="AV8" s="146"/>
      <c r="AW8" s="147"/>
      <c r="AX8" s="148"/>
      <c r="AY8" s="148"/>
      <c r="AZ8" s="148"/>
      <c r="BA8" s="147"/>
      <c r="BB8" s="148"/>
      <c r="BC8" s="148"/>
      <c r="BD8" s="148"/>
      <c r="BE8" s="147"/>
      <c r="BF8" s="148"/>
      <c r="BG8" s="148"/>
      <c r="BH8" s="148"/>
      <c r="BI8" s="147"/>
      <c r="BJ8" s="148"/>
      <c r="BK8" s="148"/>
      <c r="BL8" s="148"/>
      <c r="BM8" s="147"/>
      <c r="BN8" s="148"/>
      <c r="BO8" s="148"/>
      <c r="BP8" s="148"/>
      <c r="BQ8" s="147"/>
      <c r="BR8" s="148"/>
      <c r="BS8" s="148"/>
      <c r="BT8" s="148"/>
      <c r="BU8" s="199"/>
      <c r="BV8" s="200"/>
      <c r="BW8" s="200"/>
      <c r="BX8" s="194"/>
      <c r="BY8" s="194"/>
      <c r="BZ8" s="45" t="s">
        <v>36</v>
      </c>
      <c r="CC8" s="95"/>
      <c r="CD8" s="95"/>
      <c r="CE8" s="182"/>
      <c r="CF8" s="182"/>
    </row>
    <row r="9" spans="1:84" ht="25.5" customHeight="1">
      <c r="A9" s="172" t="s">
        <v>31</v>
      </c>
      <c r="B9" s="171" t="s">
        <v>9</v>
      </c>
      <c r="C9" s="82">
        <v>336108.8378719273</v>
      </c>
      <c r="D9" s="81">
        <v>269074.12078803591</v>
      </c>
      <c r="E9" s="81">
        <v>500965.57544181455</v>
      </c>
      <c r="F9" s="83">
        <v>395797.54560011602</v>
      </c>
      <c r="G9" s="81">
        <v>341199.18505516089</v>
      </c>
      <c r="H9" s="81">
        <v>274362.46467253106</v>
      </c>
      <c r="I9" s="81">
        <v>506048.75816873478</v>
      </c>
      <c r="J9" s="81">
        <v>402678.0967888693</v>
      </c>
      <c r="K9" s="82">
        <v>354449.51995082968</v>
      </c>
      <c r="L9" s="81">
        <v>289365.47127006785</v>
      </c>
      <c r="M9" s="81">
        <v>539360.3341829963</v>
      </c>
      <c r="N9" s="81">
        <v>426023.06844726845</v>
      </c>
      <c r="O9" s="82">
        <v>362652.81240294164</v>
      </c>
      <c r="P9" s="81">
        <v>299493.87948887399</v>
      </c>
      <c r="Q9" s="81">
        <v>522894.15052116668</v>
      </c>
      <c r="R9" s="83">
        <v>420673.40984451218</v>
      </c>
      <c r="S9" s="82">
        <v>371273.06868388975</v>
      </c>
      <c r="T9" s="81">
        <v>307806.19485584227</v>
      </c>
      <c r="U9" s="81">
        <v>511553.11003287171</v>
      </c>
      <c r="V9" s="83">
        <v>425513.55867445102</v>
      </c>
      <c r="W9" s="82">
        <v>389609.65018961951</v>
      </c>
      <c r="X9" s="81">
        <v>326769.16292554938</v>
      </c>
      <c r="Y9" s="81">
        <v>549199.10403269646</v>
      </c>
      <c r="Z9" s="83">
        <v>460425.93353250343</v>
      </c>
      <c r="AA9" s="82">
        <v>411365.68605000642</v>
      </c>
      <c r="AB9" s="81">
        <v>346485.95431563555</v>
      </c>
      <c r="AC9" s="81">
        <v>577269.92289688578</v>
      </c>
      <c r="AD9" s="81">
        <v>493207.93589422369</v>
      </c>
      <c r="AE9" s="82">
        <v>427176.94751822326</v>
      </c>
      <c r="AF9" s="81">
        <v>355283.38094933593</v>
      </c>
      <c r="AG9" s="81">
        <v>588679.45643987681</v>
      </c>
      <c r="AH9" s="81">
        <v>501199.27807788528</v>
      </c>
      <c r="AI9" s="82">
        <v>439842.62190908124</v>
      </c>
      <c r="AJ9" s="81">
        <v>367758.23383305391</v>
      </c>
      <c r="AK9" s="81">
        <v>609883.19584451395</v>
      </c>
      <c r="AL9" s="81">
        <v>530625.82177043403</v>
      </c>
      <c r="AM9" s="219">
        <v>454657.9442543771</v>
      </c>
      <c r="AN9" s="81">
        <v>380239</v>
      </c>
      <c r="AO9" s="91"/>
      <c r="AP9" s="91"/>
      <c r="AQ9" s="91"/>
      <c r="AR9" s="92"/>
      <c r="AS9" s="150">
        <v>1.5144937025349066</v>
      </c>
      <c r="AT9" s="151">
        <v>1.9653855484158811</v>
      </c>
      <c r="AU9" s="151">
        <v>1.0146770509005876</v>
      </c>
      <c r="AV9" s="152">
        <v>1.7384016816781553</v>
      </c>
      <c r="AW9" s="150">
        <v>3.8834603000375409</v>
      </c>
      <c r="AX9" s="151">
        <v>5.4683160159841151</v>
      </c>
      <c r="AY9" s="151">
        <v>6.5826811105728069</v>
      </c>
      <c r="AZ9" s="151">
        <v>5.7974277331104247</v>
      </c>
      <c r="BA9" s="150">
        <v>2.3143753878549234</v>
      </c>
      <c r="BB9" s="151">
        <v>3.5002131299049211</v>
      </c>
      <c r="BC9" s="151">
        <v>-3.0529096446760349</v>
      </c>
      <c r="BD9" s="151">
        <v>-1.2557204055297433</v>
      </c>
      <c r="BE9" s="150">
        <v>2.3769997049878526</v>
      </c>
      <c r="BF9" s="151">
        <v>2.7754541699330844</v>
      </c>
      <c r="BG9" s="151">
        <v>-2.1688979455959441</v>
      </c>
      <c r="BH9" s="151">
        <v>1.1505716112952769</v>
      </c>
      <c r="BI9" s="150">
        <v>4.9388396445587404</v>
      </c>
      <c r="BJ9" s="151">
        <v>6.1606843483407374</v>
      </c>
      <c r="BK9" s="151">
        <v>7.359156510143336</v>
      </c>
      <c r="BL9" s="151">
        <v>8.2047620214055144</v>
      </c>
      <c r="BM9" s="150">
        <v>5.5840598018551191</v>
      </c>
      <c r="BN9" s="151">
        <v>6.0338592581878459</v>
      </c>
      <c r="BO9" s="151">
        <v>5.1112280879682856</v>
      </c>
      <c r="BP9" s="151">
        <v>7.1199296073982055</v>
      </c>
      <c r="BQ9" s="150">
        <v>3.8436024210086259</v>
      </c>
      <c r="BR9" s="151">
        <v>2.5390427877737949</v>
      </c>
      <c r="BS9" s="151">
        <v>1.9764642311061493</v>
      </c>
      <c r="BT9" s="151">
        <v>1.620278507719604</v>
      </c>
      <c r="BU9" s="150">
        <v>2.9649714162812302</v>
      </c>
      <c r="BV9" s="151">
        <v>3.5112401965958782</v>
      </c>
      <c r="BW9" s="151">
        <v>3.6019159786668524</v>
      </c>
      <c r="BX9" s="152">
        <v>5.8712262725917128</v>
      </c>
      <c r="BY9" s="152">
        <v>3.3683234882949478</v>
      </c>
      <c r="BZ9" s="171" t="s">
        <v>9</v>
      </c>
      <c r="CA9" s="182"/>
      <c r="CC9" s="95"/>
      <c r="CD9" s="95"/>
      <c r="CE9" s="182"/>
      <c r="CF9" s="182"/>
    </row>
    <row r="10" spans="1:84" ht="20">
      <c r="A10" s="5" t="s">
        <v>20</v>
      </c>
      <c r="B10" s="171" t="s">
        <v>10</v>
      </c>
      <c r="C10" s="82">
        <v>67872.92465811588</v>
      </c>
      <c r="D10" s="81">
        <v>56967.374724095906</v>
      </c>
      <c r="E10" s="81">
        <v>64848.794938751416</v>
      </c>
      <c r="F10" s="83">
        <v>71346.273844552779</v>
      </c>
      <c r="G10" s="81">
        <v>70780.174530868884</v>
      </c>
      <c r="H10" s="81">
        <v>55618.240846806832</v>
      </c>
      <c r="I10" s="81">
        <v>64858.7011456037</v>
      </c>
      <c r="J10" s="81">
        <v>71351.526439341033</v>
      </c>
      <c r="K10" s="82">
        <v>68133.940002049145</v>
      </c>
      <c r="L10" s="81">
        <v>55660.811979746199</v>
      </c>
      <c r="M10" s="81">
        <v>64419.190335757194</v>
      </c>
      <c r="N10" s="81">
        <v>74892.016932423634</v>
      </c>
      <c r="O10" s="82">
        <v>79535.741795414579</v>
      </c>
      <c r="P10" s="81">
        <v>57939.663136665869</v>
      </c>
      <c r="Q10" s="81">
        <v>68662.606918803358</v>
      </c>
      <c r="R10" s="83">
        <v>82547.444388444754</v>
      </c>
      <c r="S10" s="82">
        <v>87184.258161222562</v>
      </c>
      <c r="T10" s="81">
        <v>63469.33457554075</v>
      </c>
      <c r="U10" s="81">
        <v>75874.852829637413</v>
      </c>
      <c r="V10" s="83">
        <v>91445.364593034115</v>
      </c>
      <c r="W10" s="82">
        <v>93381.808387674362</v>
      </c>
      <c r="X10" s="81">
        <v>67440.701044680987</v>
      </c>
      <c r="Y10" s="81">
        <v>82751.155698909832</v>
      </c>
      <c r="Z10" s="83">
        <v>105674.04622541566</v>
      </c>
      <c r="AA10" s="82">
        <v>95649.465964974268</v>
      </c>
      <c r="AB10" s="81">
        <v>75001.86385840732</v>
      </c>
      <c r="AC10" s="81">
        <v>86635.004472624176</v>
      </c>
      <c r="AD10" s="81">
        <v>109209.24410279133</v>
      </c>
      <c r="AE10" s="82">
        <v>88633.723335035713</v>
      </c>
      <c r="AF10" s="81">
        <v>69723.4752888644</v>
      </c>
      <c r="AG10" s="81">
        <v>82797.474562728603</v>
      </c>
      <c r="AH10" s="81">
        <v>103915.29839538212</v>
      </c>
      <c r="AI10" s="82">
        <v>92806.548975610611</v>
      </c>
      <c r="AJ10" s="81">
        <v>68977.938617147869</v>
      </c>
      <c r="AK10" s="81">
        <v>84610.379823861032</v>
      </c>
      <c r="AL10" s="81">
        <v>109285.43352746086</v>
      </c>
      <c r="AM10" s="219">
        <v>71208.925387676631</v>
      </c>
      <c r="AN10" s="81">
        <v>62674</v>
      </c>
      <c r="AO10" s="91"/>
      <c r="AP10" s="91"/>
      <c r="AQ10" s="91"/>
      <c r="AR10" s="92"/>
      <c r="AS10" s="150">
        <v>4.2833720329530109</v>
      </c>
      <c r="AT10" s="151">
        <v>-2.3682570661245848</v>
      </c>
      <c r="AU10" s="151">
        <v>1.5275853408908802E-2</v>
      </c>
      <c r="AV10" s="152">
        <v>7.3621150835379012E-3</v>
      </c>
      <c r="AW10" s="150">
        <v>-3.7386662951299314</v>
      </c>
      <c r="AX10" s="151">
        <v>7.6541674621850575E-2</v>
      </c>
      <c r="AY10" s="151">
        <v>-0.67764355758501438</v>
      </c>
      <c r="AZ10" s="151">
        <v>4.9620388935792619</v>
      </c>
      <c r="BA10" s="150">
        <v>16.734393744178774</v>
      </c>
      <c r="BB10" s="151">
        <v>4.094175194118435</v>
      </c>
      <c r="BC10" s="151">
        <v>6.5871932896535839</v>
      </c>
      <c r="BD10" s="151">
        <v>10.221953913898133</v>
      </c>
      <c r="BE10" s="150">
        <v>9.6164519160226689</v>
      </c>
      <c r="BF10" s="151">
        <v>9.5438446472008422</v>
      </c>
      <c r="BG10" s="151">
        <v>10.50389176071171</v>
      </c>
      <c r="BH10" s="151">
        <v>10.779158907353064</v>
      </c>
      <c r="BI10" s="150">
        <v>7.1085656483894013</v>
      </c>
      <c r="BJ10" s="151">
        <v>6.2571421233565019</v>
      </c>
      <c r="BK10" s="151">
        <v>9.0626902232177713</v>
      </c>
      <c r="BL10" s="151">
        <v>15.559762592346232</v>
      </c>
      <c r="BM10" s="150">
        <v>2.4283718814758259</v>
      </c>
      <c r="BN10" s="151">
        <v>11.211572087183512</v>
      </c>
      <c r="BO10" s="151">
        <v>4.6934072894954397</v>
      </c>
      <c r="BP10" s="151">
        <v>3.3453794982304998</v>
      </c>
      <c r="BQ10" s="150">
        <v>-7.3348476744320124</v>
      </c>
      <c r="BR10" s="151">
        <v>-7.0376765296229991</v>
      </c>
      <c r="BS10" s="151">
        <v>-4.4295373830195786</v>
      </c>
      <c r="BT10" s="151">
        <v>-4.8475252721522111</v>
      </c>
      <c r="BU10" s="150">
        <v>4.7079435270947556</v>
      </c>
      <c r="BV10" s="151">
        <v>-1.0692764074478021</v>
      </c>
      <c r="BW10" s="151">
        <v>2.1895658903931121</v>
      </c>
      <c r="BX10" s="152">
        <v>5.1678003287313601</v>
      </c>
      <c r="BY10" s="152">
        <v>-23.271658979162993</v>
      </c>
      <c r="BZ10" s="171" t="s">
        <v>10</v>
      </c>
      <c r="CA10" s="182"/>
      <c r="CC10" s="95"/>
      <c r="CD10" s="95"/>
      <c r="CE10" s="182"/>
      <c r="CF10" s="182"/>
    </row>
    <row r="11" spans="1:84" ht="20">
      <c r="A11" s="5" t="s">
        <v>21</v>
      </c>
      <c r="B11" s="171" t="s">
        <v>11</v>
      </c>
      <c r="C11" s="82">
        <v>356022.30763612111</v>
      </c>
      <c r="D11" s="81">
        <v>333104.49276491906</v>
      </c>
      <c r="E11" s="81">
        <v>333674.45331338124</v>
      </c>
      <c r="F11" s="83">
        <v>387183.99680217396</v>
      </c>
      <c r="G11" s="81">
        <v>358339.68065882736</v>
      </c>
      <c r="H11" s="81">
        <v>373953.33218909265</v>
      </c>
      <c r="I11" s="81">
        <v>355777.88546927925</v>
      </c>
      <c r="J11" s="81">
        <v>398803.20823549351</v>
      </c>
      <c r="K11" s="82">
        <v>383075.91688594565</v>
      </c>
      <c r="L11" s="81">
        <v>387587.27477140259</v>
      </c>
      <c r="M11" s="81">
        <v>377185.58453506918</v>
      </c>
      <c r="N11" s="81">
        <v>412859.9953005102</v>
      </c>
      <c r="O11" s="82">
        <v>422168.54402185127</v>
      </c>
      <c r="P11" s="81">
        <v>423756.92003579153</v>
      </c>
      <c r="Q11" s="81">
        <v>389832.85859027191</v>
      </c>
      <c r="R11" s="83">
        <v>448178.3838647629</v>
      </c>
      <c r="S11" s="82">
        <v>466223.72990988911</v>
      </c>
      <c r="T11" s="81">
        <v>472854.56876128016</v>
      </c>
      <c r="U11" s="81">
        <v>450360.00236093195</v>
      </c>
      <c r="V11" s="83">
        <v>514411.28615742025</v>
      </c>
      <c r="W11" s="82">
        <v>512044.79293133598</v>
      </c>
      <c r="X11" s="81">
        <v>508973.89445333037</v>
      </c>
      <c r="Y11" s="81">
        <v>487552.76159360877</v>
      </c>
      <c r="Z11" s="83">
        <v>546192.89511000738</v>
      </c>
      <c r="AA11" s="82">
        <v>507569.45390009828</v>
      </c>
      <c r="AB11" s="81">
        <v>548728.89594040578</v>
      </c>
      <c r="AC11" s="81">
        <v>532955.89967062359</v>
      </c>
      <c r="AD11" s="81">
        <v>601537.05012288829</v>
      </c>
      <c r="AE11" s="82">
        <v>561875.052750409</v>
      </c>
      <c r="AF11" s="81">
        <v>579648.5266042531</v>
      </c>
      <c r="AG11" s="81">
        <v>560718.98743478581</v>
      </c>
      <c r="AH11" s="81">
        <v>614400.02151554753</v>
      </c>
      <c r="AI11" s="82">
        <v>578936.45153065794</v>
      </c>
      <c r="AJ11" s="81">
        <v>576111.70659998397</v>
      </c>
      <c r="AK11" s="81">
        <v>556493.97897613258</v>
      </c>
      <c r="AL11" s="81">
        <v>605738.25894267228</v>
      </c>
      <c r="AM11" s="219">
        <v>351395.56545868138</v>
      </c>
      <c r="AN11" s="81">
        <v>579683</v>
      </c>
      <c r="AO11" s="91"/>
      <c r="AP11" s="91"/>
      <c r="AQ11" s="91"/>
      <c r="AR11" s="92"/>
      <c r="AS11" s="150">
        <v>0.65090669123878797</v>
      </c>
      <c r="AT11" s="151">
        <v>12.263070691454686</v>
      </c>
      <c r="AU11" s="151">
        <v>6.6242506540166204</v>
      </c>
      <c r="AV11" s="152">
        <v>3.0009534302256355</v>
      </c>
      <c r="AW11" s="150">
        <v>6.9030134149919746</v>
      </c>
      <c r="AX11" s="151">
        <v>3.6458941286865922</v>
      </c>
      <c r="AY11" s="151">
        <v>6.0171528192520185</v>
      </c>
      <c r="AZ11" s="151">
        <v>3.5247427239141444</v>
      </c>
      <c r="BA11" s="150">
        <v>10.204929470297344</v>
      </c>
      <c r="BB11" s="151">
        <v>9.3320002019471957</v>
      </c>
      <c r="BC11" s="151">
        <v>3.3530640018473008</v>
      </c>
      <c r="BD11" s="151">
        <v>8.5545678840947943</v>
      </c>
      <c r="BE11" s="150">
        <v>10.435449659119442</v>
      </c>
      <c r="BF11" s="151">
        <v>11.586276566608447</v>
      </c>
      <c r="BG11" s="151">
        <v>15.526434582641542</v>
      </c>
      <c r="BH11" s="151">
        <v>14.778245599779538</v>
      </c>
      <c r="BI11" s="150">
        <v>9.8281275880794539</v>
      </c>
      <c r="BJ11" s="151">
        <v>7.6385696741115794</v>
      </c>
      <c r="BK11" s="151">
        <v>8.2584508032907991</v>
      </c>
      <c r="BL11" s="151">
        <v>6.178248768605215</v>
      </c>
      <c r="BM11" s="150">
        <v>-0.87401319045106618</v>
      </c>
      <c r="BN11" s="151">
        <v>7.8108134661355706</v>
      </c>
      <c r="BO11" s="151">
        <v>9.3124563439268968</v>
      </c>
      <c r="BP11" s="151">
        <v>10.132712363776577</v>
      </c>
      <c r="BQ11" s="150">
        <v>10.699146379482343</v>
      </c>
      <c r="BR11" s="151">
        <v>5.6347735452964685</v>
      </c>
      <c r="BS11" s="151">
        <v>5.2092654910697718</v>
      </c>
      <c r="BT11" s="151">
        <v>2.1383506452397967</v>
      </c>
      <c r="BU11" s="150">
        <v>3.0365111774819837</v>
      </c>
      <c r="BV11" s="151">
        <v>-0.61016630629407587</v>
      </c>
      <c r="BW11" s="151">
        <v>-0.75349837500279193</v>
      </c>
      <c r="BX11" s="152">
        <v>-1.4097920360596987</v>
      </c>
      <c r="BY11" s="152">
        <v>-39.303257804959102</v>
      </c>
      <c r="BZ11" s="171" t="s">
        <v>11</v>
      </c>
      <c r="CA11" s="182"/>
      <c r="CC11" s="95"/>
      <c r="CD11" s="95"/>
      <c r="CE11" s="182"/>
      <c r="CF11" s="182"/>
    </row>
    <row r="12" spans="1:84" ht="41.25" customHeight="1">
      <c r="A12" s="5" t="s">
        <v>22</v>
      </c>
      <c r="B12" s="171" t="s">
        <v>12</v>
      </c>
      <c r="C12" s="82">
        <v>46302.441025351291</v>
      </c>
      <c r="D12" s="81">
        <v>46466.052631855331</v>
      </c>
      <c r="E12" s="81">
        <v>46622.948842777725</v>
      </c>
      <c r="F12" s="83">
        <v>47276.557500015653</v>
      </c>
      <c r="G12" s="81">
        <v>48479.919230769221</v>
      </c>
      <c r="H12" s="81">
        <v>47289.98333333333</v>
      </c>
      <c r="I12" s="81">
        <v>48003.944871794869</v>
      </c>
      <c r="J12" s="81">
        <v>47861.152564102566</v>
      </c>
      <c r="K12" s="82">
        <v>49464.098647423307</v>
      </c>
      <c r="L12" s="81">
        <v>50076.285892398366</v>
      </c>
      <c r="M12" s="81">
        <v>49637.359188453986</v>
      </c>
      <c r="N12" s="81">
        <v>50423.256271724349</v>
      </c>
      <c r="O12" s="82">
        <v>53899.614701237166</v>
      </c>
      <c r="P12" s="81">
        <v>54880.050473808893</v>
      </c>
      <c r="Q12" s="81">
        <v>53220.851474072122</v>
      </c>
      <c r="R12" s="83">
        <v>52046.483350881812</v>
      </c>
      <c r="S12" s="82">
        <v>55231.760833696528</v>
      </c>
      <c r="T12" s="81">
        <v>57848.306067492689</v>
      </c>
      <c r="U12" s="81">
        <v>55199.980932071478</v>
      </c>
      <c r="V12" s="83">
        <v>55877.952166739313</v>
      </c>
      <c r="W12" s="82">
        <v>62529.070134149217</v>
      </c>
      <c r="X12" s="81">
        <v>62354.646975759009</v>
      </c>
      <c r="Y12" s="81">
        <v>60850.247234643452</v>
      </c>
      <c r="Z12" s="83">
        <v>60763.035655448344</v>
      </c>
      <c r="AA12" s="82">
        <v>69504.425530726265</v>
      </c>
      <c r="AB12" s="81">
        <v>69697.785810055851</v>
      </c>
      <c r="AC12" s="81">
        <v>66967.993631284917</v>
      </c>
      <c r="AD12" s="81">
        <v>67934.795027932967</v>
      </c>
      <c r="AE12" s="82">
        <v>74998.152522570366</v>
      </c>
      <c r="AF12" s="81">
        <v>76567.153159851296</v>
      </c>
      <c r="AG12" s="81">
        <v>73338.195326606481</v>
      </c>
      <c r="AH12" s="81">
        <v>71655.498990971857</v>
      </c>
      <c r="AI12" s="82">
        <v>81627.949427904401</v>
      </c>
      <c r="AJ12" s="81">
        <v>79524.579008361135</v>
      </c>
      <c r="AK12" s="81">
        <v>72816.532805493363</v>
      </c>
      <c r="AL12" s="81">
        <v>74863.055375859796</v>
      </c>
      <c r="AM12" s="219">
        <v>75876.688458041652</v>
      </c>
      <c r="AN12" s="81">
        <v>83051</v>
      </c>
      <c r="AO12" s="91"/>
      <c r="AP12" s="91"/>
      <c r="AQ12" s="91"/>
      <c r="AR12" s="92"/>
      <c r="AS12" s="150">
        <v>4.7027287486327793</v>
      </c>
      <c r="AT12" s="151">
        <v>1.7731884995824743</v>
      </c>
      <c r="AU12" s="151">
        <v>2.9620520865682636</v>
      </c>
      <c r="AV12" s="152">
        <v>1.2365432150738087</v>
      </c>
      <c r="AW12" s="150">
        <v>2.0300764363267518</v>
      </c>
      <c r="AX12" s="151">
        <v>5.8919508163604064</v>
      </c>
      <c r="AY12" s="151">
        <v>3.4026668454467881</v>
      </c>
      <c r="AZ12" s="151">
        <v>5.3532010207866279</v>
      </c>
      <c r="BA12" s="150">
        <v>8.9671421800888425</v>
      </c>
      <c r="BB12" s="151">
        <v>9.5928931145824947</v>
      </c>
      <c r="BC12" s="151">
        <v>7.2193451549527339</v>
      </c>
      <c r="BD12" s="151">
        <v>3.2192031994326271</v>
      </c>
      <c r="BE12" s="150">
        <v>2.4715318279052241</v>
      </c>
      <c r="BF12" s="151">
        <v>5.4086240228593994</v>
      </c>
      <c r="BG12" s="151">
        <v>3.7187106240935179</v>
      </c>
      <c r="BH12" s="151">
        <v>7.3616286234497181</v>
      </c>
      <c r="BI12" s="150">
        <v>13.212161246180386</v>
      </c>
      <c r="BJ12" s="151">
        <v>7.7899271640014689</v>
      </c>
      <c r="BK12" s="151">
        <v>10.235993214427253</v>
      </c>
      <c r="BL12" s="151">
        <v>8.7424168196643706</v>
      </c>
      <c r="BM12" s="150">
        <v>11.155380020224499</v>
      </c>
      <c r="BN12" s="151">
        <v>11.776409923628563</v>
      </c>
      <c r="BO12" s="151">
        <v>10.05377410062269</v>
      </c>
      <c r="BP12" s="151">
        <v>11.80283258583637</v>
      </c>
      <c r="BQ12" s="150">
        <v>7.9041398441822395</v>
      </c>
      <c r="BR12" s="151">
        <v>9.8559333986824527</v>
      </c>
      <c r="BS12" s="151">
        <v>9.512307820352035</v>
      </c>
      <c r="BT12" s="151">
        <v>5.4768752323592622</v>
      </c>
      <c r="BU12" s="150">
        <v>8.8399469618119184</v>
      </c>
      <c r="BV12" s="151">
        <v>3.8625255432124277</v>
      </c>
      <c r="BW12" s="151">
        <v>-0.71131082349371866</v>
      </c>
      <c r="BX12" s="152">
        <v>4.4763576139384327</v>
      </c>
      <c r="BY12" s="152">
        <v>-7.0457006578885029</v>
      </c>
      <c r="BZ12" s="171" t="s">
        <v>12</v>
      </c>
      <c r="CA12" s="182"/>
      <c r="CC12" s="95"/>
      <c r="CD12" s="95"/>
      <c r="CE12" s="182"/>
      <c r="CF12" s="182"/>
    </row>
    <row r="13" spans="1:84" ht="20">
      <c r="A13" s="5" t="s">
        <v>23</v>
      </c>
      <c r="B13" s="171" t="s">
        <v>13</v>
      </c>
      <c r="C13" s="82">
        <v>186776.63574958459</v>
      </c>
      <c r="D13" s="81">
        <v>190701.47413283761</v>
      </c>
      <c r="E13" s="81">
        <v>195723.78053757502</v>
      </c>
      <c r="F13" s="83">
        <v>204132.57196417433</v>
      </c>
      <c r="G13" s="81">
        <v>189865.80084018208</v>
      </c>
      <c r="H13" s="81">
        <v>186137.1545351005</v>
      </c>
      <c r="I13" s="81">
        <v>194069.24820320826</v>
      </c>
      <c r="J13" s="81">
        <v>209977.90338271009</v>
      </c>
      <c r="K13" s="82">
        <v>198716.43732369426</v>
      </c>
      <c r="L13" s="81">
        <v>194457.77552865801</v>
      </c>
      <c r="M13" s="81">
        <v>198469.68435326419</v>
      </c>
      <c r="N13" s="81">
        <v>209126.98289019646</v>
      </c>
      <c r="O13" s="82">
        <v>209578.9504929742</v>
      </c>
      <c r="P13" s="81">
        <v>204911.79212414048</v>
      </c>
      <c r="Q13" s="81">
        <v>206558.36820115306</v>
      </c>
      <c r="R13" s="83">
        <v>214179.5138850573</v>
      </c>
      <c r="S13" s="82">
        <v>218252.82731611878</v>
      </c>
      <c r="T13" s="81">
        <v>205790.44719470252</v>
      </c>
      <c r="U13" s="81">
        <v>216448.57811142481</v>
      </c>
      <c r="V13" s="83">
        <v>224843.07833150556</v>
      </c>
      <c r="W13" s="82">
        <v>234541.37056361852</v>
      </c>
      <c r="X13" s="81">
        <v>222843.91837638104</v>
      </c>
      <c r="Y13" s="81">
        <v>232427.06721037859</v>
      </c>
      <c r="Z13" s="83">
        <v>226632.17140678869</v>
      </c>
      <c r="AA13" s="82">
        <v>234843.79409984031</v>
      </c>
      <c r="AB13" s="81">
        <v>226097.80424578619</v>
      </c>
      <c r="AC13" s="81">
        <v>243407.65297440681</v>
      </c>
      <c r="AD13" s="81">
        <v>257659.82249834031</v>
      </c>
      <c r="AE13" s="82">
        <v>249912.66250509236</v>
      </c>
      <c r="AF13" s="81">
        <v>237907.11688870573</v>
      </c>
      <c r="AG13" s="81">
        <v>259448.7937165171</v>
      </c>
      <c r="AH13" s="81">
        <v>273045.85417093924</v>
      </c>
      <c r="AI13" s="82">
        <v>262827.76260363904</v>
      </c>
      <c r="AJ13" s="81">
        <v>244091.75884159989</v>
      </c>
      <c r="AK13" s="81">
        <v>259356.6830728265</v>
      </c>
      <c r="AL13" s="81">
        <v>267000.03906897124</v>
      </c>
      <c r="AM13" s="219">
        <v>130749.58265726785</v>
      </c>
      <c r="AN13" s="81">
        <v>223121</v>
      </c>
      <c r="AO13" s="91"/>
      <c r="AP13" s="91"/>
      <c r="AQ13" s="91"/>
      <c r="AR13" s="92"/>
      <c r="AS13" s="150">
        <v>1.6539355033352336</v>
      </c>
      <c r="AT13" s="151">
        <v>-2.3934369770826862</v>
      </c>
      <c r="AU13" s="151">
        <v>-0.84534047412246593</v>
      </c>
      <c r="AV13" s="152">
        <v>2.8634976585518217</v>
      </c>
      <c r="AW13" s="150">
        <v>4.6615222142939388</v>
      </c>
      <c r="AX13" s="151">
        <v>4.4701558989333563</v>
      </c>
      <c r="AY13" s="151">
        <v>2.2674566891959387</v>
      </c>
      <c r="AZ13" s="151">
        <v>-0.40524287499086142</v>
      </c>
      <c r="BA13" s="150">
        <v>5.4663385251747911</v>
      </c>
      <c r="BB13" s="151">
        <v>5.3759828153242495</v>
      </c>
      <c r="BC13" s="151">
        <v>4.0755261309790143</v>
      </c>
      <c r="BD13" s="151">
        <v>2.4160110402939665</v>
      </c>
      <c r="BE13" s="150">
        <v>4.1387156499933724</v>
      </c>
      <c r="BF13" s="151">
        <v>0.42879673319615108</v>
      </c>
      <c r="BG13" s="151">
        <v>4.7880945208864034</v>
      </c>
      <c r="BH13" s="151">
        <v>4.9787975763970707</v>
      </c>
      <c r="BI13" s="150">
        <v>7.4631533748274421</v>
      </c>
      <c r="BJ13" s="151">
        <v>8.286813802170272</v>
      </c>
      <c r="BK13" s="151">
        <v>7.3821178398909524</v>
      </c>
      <c r="BL13" s="151">
        <v>0.79570742784677861</v>
      </c>
      <c r="BM13" s="150">
        <v>0.12894251257040423</v>
      </c>
      <c r="BN13" s="151">
        <v>1.4601636396957218</v>
      </c>
      <c r="BO13" s="151">
        <v>4.7243145541604434</v>
      </c>
      <c r="BP13" s="151">
        <v>13.690753126068401</v>
      </c>
      <c r="BQ13" s="150">
        <v>6.4165495464809936</v>
      </c>
      <c r="BR13" s="151">
        <v>5.2230992168689454</v>
      </c>
      <c r="BS13" s="151">
        <v>6.5902368089457468</v>
      </c>
      <c r="BT13" s="151">
        <v>5.9714516308409173</v>
      </c>
      <c r="BU13" s="150">
        <v>5.1678454261130184</v>
      </c>
      <c r="BV13" s="151">
        <v>2.599603590584195</v>
      </c>
      <c r="BW13" s="217">
        <v>-3.5502436673979787E-2</v>
      </c>
      <c r="BX13" s="152">
        <v>-2.2142123784758354</v>
      </c>
      <c r="BY13" s="152">
        <v>-50.252750561040799</v>
      </c>
      <c r="BZ13" s="171" t="s">
        <v>13</v>
      </c>
      <c r="CA13" s="182"/>
      <c r="CC13" s="95"/>
      <c r="CD13" s="95"/>
      <c r="CE13" s="182"/>
      <c r="CF13" s="182"/>
    </row>
    <row r="14" spans="1:84" ht="42.75" customHeight="1">
      <c r="A14" s="5" t="s">
        <v>37</v>
      </c>
      <c r="B14" s="171" t="s">
        <v>14</v>
      </c>
      <c r="C14" s="82">
        <v>338657.91795373021</v>
      </c>
      <c r="D14" s="81">
        <v>340496.56340415915</v>
      </c>
      <c r="E14" s="81">
        <v>348957.0714756407</v>
      </c>
      <c r="F14" s="83">
        <v>385005.51442471938</v>
      </c>
      <c r="G14" s="81">
        <v>374094.99191500666</v>
      </c>
      <c r="H14" s="81">
        <v>376920.59388688888</v>
      </c>
      <c r="I14" s="81">
        <v>383184.31964594591</v>
      </c>
      <c r="J14" s="81">
        <v>416943.02613764809</v>
      </c>
      <c r="K14" s="82">
        <v>388784.29313631594</v>
      </c>
      <c r="L14" s="81">
        <v>401894.75530556537</v>
      </c>
      <c r="M14" s="81">
        <v>417976.09967599995</v>
      </c>
      <c r="N14" s="81">
        <v>443406.52329092857</v>
      </c>
      <c r="O14" s="82">
        <v>432297.62475440622</v>
      </c>
      <c r="P14" s="81">
        <v>432834.33487391926</v>
      </c>
      <c r="Q14" s="81">
        <v>440657.70488974929</v>
      </c>
      <c r="R14" s="83">
        <v>501900.39359623857</v>
      </c>
      <c r="S14" s="82">
        <v>475242.25318253442</v>
      </c>
      <c r="T14" s="81">
        <v>467654.97857159068</v>
      </c>
      <c r="U14" s="81">
        <v>484331.20388318575</v>
      </c>
      <c r="V14" s="83">
        <v>565595.46536728856</v>
      </c>
      <c r="W14" s="82">
        <v>520052.54575567599</v>
      </c>
      <c r="X14" s="81">
        <v>503823.2601206401</v>
      </c>
      <c r="Y14" s="81">
        <v>522805.08595292608</v>
      </c>
      <c r="Z14" s="83">
        <v>599697.7400645297</v>
      </c>
      <c r="AA14" s="82">
        <v>561802.97525837971</v>
      </c>
      <c r="AB14" s="81">
        <v>544822.44552452094</v>
      </c>
      <c r="AC14" s="81">
        <v>565596.60975834006</v>
      </c>
      <c r="AD14" s="81">
        <v>637635.52914605592</v>
      </c>
      <c r="AE14" s="82">
        <v>609330.43533381983</v>
      </c>
      <c r="AF14" s="81">
        <v>587337.44302853022</v>
      </c>
      <c r="AG14" s="81">
        <v>609595.13140548882</v>
      </c>
      <c r="AH14" s="81">
        <v>681785.55464761669</v>
      </c>
      <c r="AI14" s="82">
        <v>630860.46844116156</v>
      </c>
      <c r="AJ14" s="81">
        <v>611609.34109646908</v>
      </c>
      <c r="AK14" s="81">
        <v>635723.77619304345</v>
      </c>
      <c r="AL14" s="81">
        <v>699751.28153304418</v>
      </c>
      <c r="AM14" s="219">
        <v>334284.38366224337</v>
      </c>
      <c r="AN14" s="81">
        <v>516500</v>
      </c>
      <c r="AO14" s="91"/>
      <c r="AP14" s="91"/>
      <c r="AQ14" s="91"/>
      <c r="AR14" s="92"/>
      <c r="AS14" s="150">
        <v>10.463973255194375</v>
      </c>
      <c r="AT14" s="151">
        <v>10.697326903559826</v>
      </c>
      <c r="AU14" s="151">
        <v>9.8084409138258479</v>
      </c>
      <c r="AV14" s="152">
        <v>8.295338772134258</v>
      </c>
      <c r="AW14" s="150">
        <v>3.9266233279719103</v>
      </c>
      <c r="AX14" s="151">
        <v>6.6258415761095506</v>
      </c>
      <c r="AY14" s="151">
        <v>9.0796460727309807</v>
      </c>
      <c r="AZ14" s="151">
        <v>6.3470295686259846</v>
      </c>
      <c r="BA14" s="150">
        <v>11.192152663130756</v>
      </c>
      <c r="BB14" s="151">
        <v>7.6984282974357683</v>
      </c>
      <c r="BC14" s="151">
        <v>5.4265316201886407</v>
      </c>
      <c r="BD14" s="151">
        <v>13.191928226759742</v>
      </c>
      <c r="BE14" s="150">
        <v>9.9340421896894782</v>
      </c>
      <c r="BF14" s="151">
        <v>8.0447970255904835</v>
      </c>
      <c r="BG14" s="151">
        <v>9.9109804523588991</v>
      </c>
      <c r="BH14" s="151">
        <v>12.690779402394824</v>
      </c>
      <c r="BI14" s="150">
        <v>9.4274347033629766</v>
      </c>
      <c r="BJ14" s="151">
        <v>7.7282816982102958</v>
      </c>
      <c r="BK14" s="151">
        <v>7.9487426163884436</v>
      </c>
      <c r="BL14" s="151">
        <v>6.0311938870832194</v>
      </c>
      <c r="BM14" s="150">
        <v>8.0281175130173068</v>
      </c>
      <c r="BN14" s="151">
        <v>8.1376126608492854</v>
      </c>
      <c r="BO14" s="151">
        <v>8.1849861363565708</v>
      </c>
      <c r="BP14" s="151">
        <v>6.3261517506208946</v>
      </c>
      <c r="BQ14" s="150">
        <v>8.4598092513806336</v>
      </c>
      <c r="BR14" s="151">
        <v>7.80345924681545</v>
      </c>
      <c r="BS14" s="151">
        <v>7.7791346143230697</v>
      </c>
      <c r="BT14" s="151">
        <v>6.9240221856344846</v>
      </c>
      <c r="BU14" s="150">
        <v>3.5333920413062287</v>
      </c>
      <c r="BV14" s="151">
        <v>4.1325303462323149</v>
      </c>
      <c r="BW14" s="151">
        <v>4.2862292432211717</v>
      </c>
      <c r="BX14" s="152">
        <v>2.6350993744232483</v>
      </c>
      <c r="BY14" s="152">
        <v>-47.011359819668094</v>
      </c>
      <c r="BZ14" s="171" t="s">
        <v>14</v>
      </c>
      <c r="CA14" s="182"/>
      <c r="CC14" s="95"/>
      <c r="CD14" s="95"/>
      <c r="CE14" s="182"/>
      <c r="CF14" s="182"/>
    </row>
    <row r="15" spans="1:84" ht="39.75" customHeight="1">
      <c r="A15" s="172" t="s">
        <v>38</v>
      </c>
      <c r="B15" s="171" t="s">
        <v>15</v>
      </c>
      <c r="C15" s="82">
        <v>404493.01370413933</v>
      </c>
      <c r="D15" s="81">
        <v>410625.8988906726</v>
      </c>
      <c r="E15" s="81">
        <v>340343.23855712282</v>
      </c>
      <c r="F15" s="83">
        <v>375416.48757050186</v>
      </c>
      <c r="G15" s="81">
        <v>442486.83290553611</v>
      </c>
      <c r="H15" s="81">
        <v>452821.42656613269</v>
      </c>
      <c r="I15" s="81">
        <v>377983.12467029411</v>
      </c>
      <c r="J15" s="81">
        <v>406740.09054420562</v>
      </c>
      <c r="K15" s="82">
        <v>494882.78399862954</v>
      </c>
      <c r="L15" s="81">
        <v>524246.02450184408</v>
      </c>
      <c r="M15" s="81">
        <v>409823.15327562066</v>
      </c>
      <c r="N15" s="81">
        <v>438454.73606531334</v>
      </c>
      <c r="O15" s="82">
        <v>540066.6635354812</v>
      </c>
      <c r="P15" s="81">
        <v>592769.17969592707</v>
      </c>
      <c r="Q15" s="81">
        <v>459477.70305997803</v>
      </c>
      <c r="R15" s="83">
        <v>481400.8920520182</v>
      </c>
      <c r="S15" s="82">
        <v>594978.04698523658</v>
      </c>
      <c r="T15" s="81">
        <v>669972.58552658139</v>
      </c>
      <c r="U15" s="81">
        <v>506287.93530981266</v>
      </c>
      <c r="V15" s="83">
        <v>523545.89104308316</v>
      </c>
      <c r="W15" s="82">
        <v>675148.74125581374</v>
      </c>
      <c r="X15" s="81">
        <v>745019.24091278133</v>
      </c>
      <c r="Y15" s="81">
        <v>532369.69162032485</v>
      </c>
      <c r="Z15" s="83">
        <v>540428.88103292161</v>
      </c>
      <c r="AA15" s="82">
        <v>715261.84455340228</v>
      </c>
      <c r="AB15" s="81">
        <v>766706.91263850569</v>
      </c>
      <c r="AC15" s="81">
        <v>562903.16775571939</v>
      </c>
      <c r="AD15" s="81">
        <v>564147.16324546351</v>
      </c>
      <c r="AE15" s="82">
        <v>757849.87787342281</v>
      </c>
      <c r="AF15" s="81">
        <v>816259.54351672076</v>
      </c>
      <c r="AG15" s="81">
        <v>599504.7710783669</v>
      </c>
      <c r="AH15" s="81">
        <v>613241.28060095466</v>
      </c>
      <c r="AI15" s="82">
        <v>803322.20600341202</v>
      </c>
      <c r="AJ15" s="81">
        <v>864974.05076960567</v>
      </c>
      <c r="AK15" s="81">
        <v>619228.76523613557</v>
      </c>
      <c r="AL15" s="81">
        <v>628154.75128417811</v>
      </c>
      <c r="AM15" s="219">
        <v>760490.89728073054</v>
      </c>
      <c r="AN15" s="81">
        <v>794995</v>
      </c>
      <c r="AO15" s="91"/>
      <c r="AP15" s="91"/>
      <c r="AQ15" s="91"/>
      <c r="AR15" s="92"/>
      <c r="AS15" s="150">
        <v>9.3929481880215633</v>
      </c>
      <c r="AT15" s="151">
        <v>10.275905097426531</v>
      </c>
      <c r="AU15" s="151">
        <v>11.05939000661354</v>
      </c>
      <c r="AV15" s="152">
        <v>8.343694006732008</v>
      </c>
      <c r="AW15" s="150">
        <v>11.841245252212772</v>
      </c>
      <c r="AX15" s="151">
        <v>15.773237251016027</v>
      </c>
      <c r="AY15" s="151">
        <v>8.4236640546055668</v>
      </c>
      <c r="AZ15" s="151">
        <v>7.7972755227237371</v>
      </c>
      <c r="BA15" s="150">
        <v>9.1302185078591833</v>
      </c>
      <c r="BB15" s="151">
        <v>13.070801110832633</v>
      </c>
      <c r="BC15" s="151">
        <v>12.116091877064576</v>
      </c>
      <c r="BD15" s="151">
        <v>9.7948892905349965</v>
      </c>
      <c r="BE15" s="150">
        <v>10.16751952255018</v>
      </c>
      <c r="BF15" s="151">
        <v>13.024193644861441</v>
      </c>
      <c r="BG15" s="151">
        <v>10.187704852290565</v>
      </c>
      <c r="BH15" s="151">
        <v>8.7546574355975508</v>
      </c>
      <c r="BI15" s="150">
        <v>13.474563419071231</v>
      </c>
      <c r="BJ15" s="151">
        <v>11.201451672416596</v>
      </c>
      <c r="BK15" s="151">
        <v>5.1515658366522104</v>
      </c>
      <c r="BL15" s="151">
        <v>3.2247392785762656</v>
      </c>
      <c r="BM15" s="150">
        <v>5.9413727444675288</v>
      </c>
      <c r="BN15" s="151">
        <v>2.9110216937690154</v>
      </c>
      <c r="BO15" s="151">
        <v>5.7353896391927606</v>
      </c>
      <c r="BP15" s="151">
        <v>4.3887888018140586</v>
      </c>
      <c r="BQ15" s="150">
        <v>5.9541877767311604</v>
      </c>
      <c r="BR15" s="151">
        <v>6.4630473602601484</v>
      </c>
      <c r="BS15" s="151">
        <v>6.5022912321806956</v>
      </c>
      <c r="BT15" s="151">
        <v>8.7023600496471971</v>
      </c>
      <c r="BU15" s="150">
        <v>6.0001762166390478</v>
      </c>
      <c r="BV15" s="151">
        <v>5.9680168691206319</v>
      </c>
      <c r="BW15" s="151">
        <v>3.2900479044211579</v>
      </c>
      <c r="BX15" s="152">
        <v>2.4319091285910872</v>
      </c>
      <c r="BY15" s="152">
        <v>-5.3317720340099157</v>
      </c>
      <c r="BZ15" s="171" t="s">
        <v>15</v>
      </c>
      <c r="CA15" s="182"/>
      <c r="CC15" s="95"/>
      <c r="CD15" s="95"/>
      <c r="CE15" s="182"/>
      <c r="CF15" s="182"/>
    </row>
    <row r="16" spans="1:84" ht="37.5" customHeight="1" thickBot="1">
      <c r="A16" s="5" t="s">
        <v>40</v>
      </c>
      <c r="B16" s="171" t="s">
        <v>16</v>
      </c>
      <c r="C16" s="85">
        <v>232898.34927120499</v>
      </c>
      <c r="D16" s="86">
        <v>265771.15939133521</v>
      </c>
      <c r="E16" s="86">
        <v>242759.66751958785</v>
      </c>
      <c r="F16" s="87">
        <v>284552.6076574293</v>
      </c>
      <c r="G16" s="81">
        <v>249342.58598622878</v>
      </c>
      <c r="H16" s="81">
        <v>280805.53689423762</v>
      </c>
      <c r="I16" s="81">
        <v>247602.21785698234</v>
      </c>
      <c r="J16" s="81">
        <v>291895.98627234087</v>
      </c>
      <c r="K16" s="85">
        <v>268722.60423129034</v>
      </c>
      <c r="L16" s="86">
        <v>290608.80614263809</v>
      </c>
      <c r="M16" s="86">
        <v>258069.54121572478</v>
      </c>
      <c r="N16" s="86">
        <v>293392.61400556285</v>
      </c>
      <c r="O16" s="82">
        <v>276953.89733672689</v>
      </c>
      <c r="P16" s="81">
        <v>312769.99534719868</v>
      </c>
      <c r="Q16" s="81">
        <v>315706.00402099761</v>
      </c>
      <c r="R16" s="83">
        <v>297685.26189758605</v>
      </c>
      <c r="S16" s="82">
        <v>291805.26168342103</v>
      </c>
      <c r="T16" s="81">
        <v>332828.2116655368</v>
      </c>
      <c r="U16" s="81">
        <v>336948.4178751827</v>
      </c>
      <c r="V16" s="83">
        <v>315215.6879746085</v>
      </c>
      <c r="W16" s="82">
        <v>311418.3901584032</v>
      </c>
      <c r="X16" s="81">
        <v>354768.89109353843</v>
      </c>
      <c r="Y16" s="81">
        <v>367658.94452755776</v>
      </c>
      <c r="Z16" s="83">
        <v>362136.08265643922</v>
      </c>
      <c r="AA16" s="82">
        <v>356199.13855844596</v>
      </c>
      <c r="AB16" s="81">
        <v>385050.41985858593</v>
      </c>
      <c r="AC16" s="81">
        <v>400441.15375880245</v>
      </c>
      <c r="AD16" s="81">
        <v>392119.60543600877</v>
      </c>
      <c r="AE16" s="82">
        <v>387589.08349227044</v>
      </c>
      <c r="AF16" s="81">
        <v>419300.08539723622</v>
      </c>
      <c r="AG16" s="81">
        <v>432842.30566761794</v>
      </c>
      <c r="AH16" s="81">
        <v>437563.83994862239</v>
      </c>
      <c r="AI16" s="85">
        <v>417483.00607820577</v>
      </c>
      <c r="AJ16" s="86">
        <v>465096.19223020255</v>
      </c>
      <c r="AK16" s="86">
        <v>480107.14743017586</v>
      </c>
      <c r="AL16" s="86">
        <v>481630.37961483403</v>
      </c>
      <c r="AM16" s="219">
        <v>374656.19143906096</v>
      </c>
      <c r="AN16" s="81">
        <v>408326</v>
      </c>
      <c r="AO16" s="91"/>
      <c r="AP16" s="91"/>
      <c r="AQ16" s="91"/>
      <c r="AR16" s="92"/>
      <c r="AS16" s="153">
        <v>7.0606926869519526</v>
      </c>
      <c r="AT16" s="154">
        <v>5.6568882557964173</v>
      </c>
      <c r="AU16" s="154">
        <v>1.9947919631269713</v>
      </c>
      <c r="AV16" s="155">
        <v>2.5806752134045468</v>
      </c>
      <c r="AW16" s="153">
        <v>7.7724461581271811</v>
      </c>
      <c r="AX16" s="154">
        <v>3.4911239133054437</v>
      </c>
      <c r="AY16" s="154">
        <v>4.227475605565246</v>
      </c>
      <c r="AZ16" s="154">
        <v>0.51272638323489161</v>
      </c>
      <c r="BA16" s="153">
        <v>3.0631189843455928</v>
      </c>
      <c r="BB16" s="154">
        <v>7.6257803398026738</v>
      </c>
      <c r="BC16" s="154">
        <v>22.333694450633956</v>
      </c>
      <c r="BD16" s="154">
        <v>1.4631070064844209</v>
      </c>
      <c r="BE16" s="153">
        <v>5.3623958678716548</v>
      </c>
      <c r="BF16" s="154">
        <v>6.4130884089670985</v>
      </c>
      <c r="BG16" s="154">
        <v>6.7285428796508597</v>
      </c>
      <c r="BH16" s="154">
        <v>5.8889129966580356</v>
      </c>
      <c r="BI16" s="153">
        <v>6.7213073410103306</v>
      </c>
      <c r="BJ16" s="154">
        <v>6.5921934075859241</v>
      </c>
      <c r="BK16" s="154">
        <v>9.114310981496061</v>
      </c>
      <c r="BL16" s="154">
        <v>14.885171161154346</v>
      </c>
      <c r="BM16" s="153">
        <v>14.379609494887262</v>
      </c>
      <c r="BN16" s="154">
        <v>8.5355648494736442</v>
      </c>
      <c r="BO16" s="154">
        <v>8.916472649229263</v>
      </c>
      <c r="BP16" s="154">
        <v>8.2796286301067425</v>
      </c>
      <c r="BQ16" s="153">
        <v>8.8124707602778045</v>
      </c>
      <c r="BR16" s="154">
        <v>8.8948521472146211</v>
      </c>
      <c r="BS16" s="154">
        <v>8.0913641379456465</v>
      </c>
      <c r="BT16" s="154">
        <v>11.589380863036141</v>
      </c>
      <c r="BU16" s="150">
        <v>7.712787552369619</v>
      </c>
      <c r="BV16" s="151">
        <v>10.922036133043008</v>
      </c>
      <c r="BW16" s="151">
        <v>10.919644670512611</v>
      </c>
      <c r="BX16" s="152">
        <v>10.070882381731039</v>
      </c>
      <c r="BY16" s="152">
        <v>-10.258337229449339</v>
      </c>
      <c r="BZ16" s="171" t="s">
        <v>16</v>
      </c>
      <c r="CA16" s="182"/>
      <c r="CC16" s="95"/>
      <c r="CD16" s="95"/>
      <c r="CE16" s="182"/>
      <c r="CF16" s="182"/>
    </row>
    <row r="17" spans="1:83" ht="20.25" customHeight="1" thickBot="1">
      <c r="A17" s="4" t="s">
        <v>39</v>
      </c>
      <c r="B17" s="111" t="s">
        <v>18</v>
      </c>
      <c r="C17" s="97">
        <v>1969132.4278701746</v>
      </c>
      <c r="D17" s="98">
        <v>1913207.136727911</v>
      </c>
      <c r="E17" s="98">
        <v>2073895.5306266514</v>
      </c>
      <c r="F17" s="99">
        <v>2150711.5553636835</v>
      </c>
      <c r="G17" s="97">
        <v>2074589.1711225798</v>
      </c>
      <c r="H17" s="98">
        <v>2047908.7329241233</v>
      </c>
      <c r="I17" s="98">
        <v>2177528.2000318435</v>
      </c>
      <c r="J17" s="99">
        <v>2246250.9903647113</v>
      </c>
      <c r="K17" s="97">
        <v>2206229.5941761779</v>
      </c>
      <c r="L17" s="98">
        <v>2193897.2053923206</v>
      </c>
      <c r="M17" s="98">
        <v>2314940.9467628864</v>
      </c>
      <c r="N17" s="98">
        <v>2348579.1932039275</v>
      </c>
      <c r="O17" s="100">
        <v>2377153.8490410331</v>
      </c>
      <c r="P17" s="101">
        <v>2379355.8151763259</v>
      </c>
      <c r="Q17" s="101">
        <v>2457010.2476761923</v>
      </c>
      <c r="R17" s="102">
        <v>2498611.782879502</v>
      </c>
      <c r="S17" s="100">
        <v>2560191.2067560088</v>
      </c>
      <c r="T17" s="101">
        <v>2578224.6272185673</v>
      </c>
      <c r="U17" s="101">
        <v>2637004.081335118</v>
      </c>
      <c r="V17" s="102">
        <v>2716448.2843081304</v>
      </c>
      <c r="W17" s="100">
        <v>2798726.3693762906</v>
      </c>
      <c r="X17" s="101">
        <v>2791993.7159026605</v>
      </c>
      <c r="Y17" s="101">
        <v>2835614.0578710455</v>
      </c>
      <c r="Z17" s="102">
        <v>2901950.7856840543</v>
      </c>
      <c r="AA17" s="100">
        <v>2952196.7839158736</v>
      </c>
      <c r="AB17" s="101">
        <v>2962592.0821919031</v>
      </c>
      <c r="AC17" s="101">
        <v>3036177.404918687</v>
      </c>
      <c r="AD17" s="101">
        <v>3123451.1454737051</v>
      </c>
      <c r="AE17" s="100">
        <v>3157365.9353308436</v>
      </c>
      <c r="AF17" s="101">
        <v>3142026.7248334973</v>
      </c>
      <c r="AG17" s="101">
        <v>3206925.1156319883</v>
      </c>
      <c r="AH17" s="101">
        <v>3296806.6263479199</v>
      </c>
      <c r="AI17" s="97">
        <v>3307707.0149696721</v>
      </c>
      <c r="AJ17" s="98">
        <v>3278143.8009964242</v>
      </c>
      <c r="AK17" s="98">
        <v>3318220.4593821825</v>
      </c>
      <c r="AL17" s="98">
        <v>3397049.0211174549</v>
      </c>
      <c r="AM17" s="220">
        <v>2553320.1785980794</v>
      </c>
      <c r="AN17" s="98">
        <v>3048589</v>
      </c>
      <c r="AO17" s="93"/>
      <c r="AP17" s="93"/>
      <c r="AQ17" s="93"/>
      <c r="AR17" s="94"/>
      <c r="AS17" s="163">
        <v>5.3554926910867096</v>
      </c>
      <c r="AT17" s="164">
        <v>7.0406174851818548</v>
      </c>
      <c r="AU17" s="164">
        <v>4.9970052914805336</v>
      </c>
      <c r="AV17" s="165">
        <v>4.4422244704437759</v>
      </c>
      <c r="AW17" s="163">
        <v>6.3453730929466872</v>
      </c>
      <c r="AX17" s="164">
        <v>7.1286610639013475</v>
      </c>
      <c r="AY17" s="164">
        <v>6.3104921777377427</v>
      </c>
      <c r="AZ17" s="164">
        <v>4.5555106387555497</v>
      </c>
      <c r="BA17" s="163">
        <v>7.7473466640120705</v>
      </c>
      <c r="BB17" s="164">
        <v>8.4533864817445163</v>
      </c>
      <c r="BC17" s="164">
        <v>6.1370593972157224</v>
      </c>
      <c r="BD17" s="164">
        <v>6.3882278319472192</v>
      </c>
      <c r="BE17" s="163">
        <v>7.6998532420951449</v>
      </c>
      <c r="BF17" s="164">
        <v>8.3580946899068067</v>
      </c>
      <c r="BG17" s="164">
        <v>7.3257258014760538</v>
      </c>
      <c r="BH17" s="164">
        <v>8.7183012151485428</v>
      </c>
      <c r="BI17" s="163">
        <v>9.3168053127110824</v>
      </c>
      <c r="BJ17" s="164">
        <v>8.2902924862920742</v>
      </c>
      <c r="BK17" s="164">
        <v>7.532572390405079</v>
      </c>
      <c r="BL17" s="164">
        <v>6.8292284921276547</v>
      </c>
      <c r="BM17" s="163">
        <v>5.4835805393073969</v>
      </c>
      <c r="BN17" s="164">
        <v>6.1102704249492774</v>
      </c>
      <c r="BO17" s="164">
        <v>7.0730128626256885</v>
      </c>
      <c r="BP17" s="164">
        <v>7.632808967069991</v>
      </c>
      <c r="BQ17" s="163">
        <v>6.9497112297110419</v>
      </c>
      <c r="BR17" s="164">
        <v>6.0566773171430981</v>
      </c>
      <c r="BS17" s="164">
        <v>5.6237725251721145</v>
      </c>
      <c r="BT17" s="164">
        <v>5.5501262161705256</v>
      </c>
      <c r="BU17" s="166">
        <v>4.7615982029993944</v>
      </c>
      <c r="BV17" s="167">
        <v>4.3321425335788604</v>
      </c>
      <c r="BW17" s="167">
        <v>3.4704690548491754</v>
      </c>
      <c r="BX17" s="168">
        <v>3.0405906724526091</v>
      </c>
      <c r="BY17" s="168">
        <v>-22.806942481830106</v>
      </c>
      <c r="BZ17" s="111" t="s">
        <v>18</v>
      </c>
      <c r="CA17" s="182"/>
    </row>
    <row r="18" spans="1:83" ht="21" thickBot="1">
      <c r="A18" s="4" t="s">
        <v>78</v>
      </c>
      <c r="B18" s="111" t="s">
        <v>87</v>
      </c>
      <c r="C18" s="97">
        <v>2102862.8175453534</v>
      </c>
      <c r="D18" s="98">
        <v>2042870.1644094647</v>
      </c>
      <c r="E18" s="98">
        <v>2225135.2279735506</v>
      </c>
      <c r="F18" s="99">
        <v>2365461.3993782615</v>
      </c>
      <c r="G18" s="97">
        <v>2205223.4405590789</v>
      </c>
      <c r="H18" s="98">
        <v>2195945.8751209346</v>
      </c>
      <c r="I18" s="98">
        <v>2344767.2130017122</v>
      </c>
      <c r="J18" s="99">
        <v>2467081.8672380485</v>
      </c>
      <c r="K18" s="97">
        <v>2347396.3707367079</v>
      </c>
      <c r="L18" s="98">
        <v>2357078.8660974028</v>
      </c>
      <c r="M18" s="98">
        <v>2497997.3426934858</v>
      </c>
      <c r="N18" s="98">
        <v>2598897.5613917401</v>
      </c>
      <c r="O18" s="97">
        <v>2535750.5874271104</v>
      </c>
      <c r="P18" s="98">
        <v>2562241.5838251412</v>
      </c>
      <c r="Q18" s="98">
        <v>2645947.1351727517</v>
      </c>
      <c r="R18" s="99">
        <v>2783733.2326179086</v>
      </c>
      <c r="S18" s="97">
        <v>2728278.584346896</v>
      </c>
      <c r="T18" s="98">
        <v>2768087.0996709452</v>
      </c>
      <c r="U18" s="98">
        <v>2836387.3934655306</v>
      </c>
      <c r="V18" s="99">
        <v>3036737.9115181221</v>
      </c>
      <c r="W18" s="97">
        <v>2965087.7773652468</v>
      </c>
      <c r="X18" s="98">
        <v>3035755.8253470091</v>
      </c>
      <c r="Y18" s="98">
        <v>3079621.6131299431</v>
      </c>
      <c r="Z18" s="99">
        <v>3227728.311887769</v>
      </c>
      <c r="AA18" s="97">
        <v>3136572.4024561853</v>
      </c>
      <c r="AB18" s="98">
        <v>3232072.480623188</v>
      </c>
      <c r="AC18" s="98">
        <v>3314800.8885084158</v>
      </c>
      <c r="AD18" s="98">
        <v>3491718.520782846</v>
      </c>
      <c r="AE18" s="97">
        <v>3359161.8445761586</v>
      </c>
      <c r="AF18" s="98">
        <v>3432552.7265425464</v>
      </c>
      <c r="AG18" s="98">
        <v>3500033.1552135507</v>
      </c>
      <c r="AH18" s="98">
        <v>3689674.4961825605</v>
      </c>
      <c r="AI18" s="197">
        <v>3535267</v>
      </c>
      <c r="AJ18" s="203">
        <v>3584335</v>
      </c>
      <c r="AK18" s="203">
        <v>3642748</v>
      </c>
      <c r="AL18" s="203">
        <v>3803601</v>
      </c>
      <c r="AM18" s="220">
        <v>2689556.2518049385</v>
      </c>
      <c r="AN18" s="174">
        <v>3314167</v>
      </c>
      <c r="AO18"/>
      <c r="AP18"/>
      <c r="AQ18"/>
      <c r="AR18"/>
      <c r="AS18" s="166">
        <v>4.8676795347596595</v>
      </c>
      <c r="AT18" s="167">
        <v>7.4931688453984293</v>
      </c>
      <c r="AU18" s="167">
        <v>5.3763916693329037</v>
      </c>
      <c r="AV18" s="168">
        <v>4.2960104056864736</v>
      </c>
      <c r="AW18" s="166">
        <v>6.4470986278644347</v>
      </c>
      <c r="AX18" s="167">
        <v>7.3377487488207862</v>
      </c>
      <c r="AY18" s="167">
        <v>6.5349826132894435</v>
      </c>
      <c r="AZ18" s="167">
        <v>5.342899070522634</v>
      </c>
      <c r="BA18" s="166">
        <v>8.0239630187078035</v>
      </c>
      <c r="BB18" s="167">
        <v>8.7041091699839797</v>
      </c>
      <c r="BC18" s="167">
        <v>5.9227361835276326</v>
      </c>
      <c r="BD18" s="167">
        <v>7.1121623343411073</v>
      </c>
      <c r="BE18" s="166">
        <v>7.5925447035046716</v>
      </c>
      <c r="BF18" s="167">
        <v>8.0338059121849028</v>
      </c>
      <c r="BG18" s="167">
        <v>7.1974324717695168</v>
      </c>
      <c r="BH18" s="167">
        <v>9.0886826343729723</v>
      </c>
      <c r="BI18" s="166">
        <v>8.6795426134556095</v>
      </c>
      <c r="BJ18" s="167">
        <v>9.6688308452941243</v>
      </c>
      <c r="BK18" s="167">
        <v>8.5763573968951334</v>
      </c>
      <c r="BL18" s="167">
        <v>6.2896540453810417</v>
      </c>
      <c r="BM18" s="166">
        <v>5.7834586348508736</v>
      </c>
      <c r="BN18" s="167">
        <v>6.4668130960018289</v>
      </c>
      <c r="BO18" s="167">
        <v>7.6366289408993566</v>
      </c>
      <c r="BP18" s="167">
        <v>8.1788237232606491</v>
      </c>
      <c r="BQ18" s="166">
        <v>7.0965823057573374</v>
      </c>
      <c r="BR18" s="167">
        <v>6.2028388014585261</v>
      </c>
      <c r="BS18" s="167">
        <v>5.5880359917631353</v>
      </c>
      <c r="BT18" s="167">
        <v>5.6692993499181767</v>
      </c>
      <c r="BU18" s="166">
        <v>5.2425326189087258</v>
      </c>
      <c r="BV18" s="167">
        <v>4.4218482729713884</v>
      </c>
      <c r="BW18" s="167">
        <v>4.077528367806039</v>
      </c>
      <c r="BX18" s="168">
        <v>3.0877115023374131</v>
      </c>
      <c r="BY18" s="168">
        <v>-23.922124396508266</v>
      </c>
      <c r="BZ18" s="111" t="s">
        <v>87</v>
      </c>
      <c r="CA18" s="182"/>
      <c r="CB18" s="182"/>
      <c r="CC18" s="182"/>
      <c r="CD18" s="182"/>
      <c r="CE18" s="182"/>
    </row>
    <row r="19" spans="1:83" ht="20" thickBot="1">
      <c r="A19" s="5"/>
      <c r="B19" s="193" t="s">
        <v>19</v>
      </c>
      <c r="C19" s="173"/>
      <c r="D19" s="174"/>
      <c r="E19" s="174"/>
      <c r="F19" s="175"/>
      <c r="G19" s="173"/>
      <c r="H19" s="174"/>
      <c r="I19" s="174"/>
      <c r="J19" s="175"/>
      <c r="K19" s="173"/>
      <c r="L19" s="174"/>
      <c r="M19" s="174"/>
      <c r="N19" s="174"/>
      <c r="O19" s="173"/>
      <c r="P19" s="174"/>
      <c r="Q19" s="174"/>
      <c r="R19" s="175"/>
      <c r="S19" s="173"/>
      <c r="T19" s="174"/>
      <c r="U19" s="174"/>
      <c r="V19" s="175"/>
      <c r="W19" s="173"/>
      <c r="X19" s="174"/>
      <c r="Y19" s="174"/>
      <c r="Z19" s="175"/>
      <c r="AA19" s="173"/>
      <c r="AB19" s="174"/>
      <c r="AC19" s="174"/>
      <c r="AD19" s="174"/>
      <c r="AE19" s="173"/>
      <c r="AF19" s="174"/>
      <c r="AG19" s="174"/>
      <c r="AH19" s="174"/>
      <c r="AI19" s="82"/>
      <c r="AJ19" s="81"/>
      <c r="AK19" s="81"/>
      <c r="AL19" s="81"/>
      <c r="AM19" s="219"/>
      <c r="AN19" s="81"/>
      <c r="AO19" s="246" t="s">
        <v>102</v>
      </c>
      <c r="AP19" s="246"/>
      <c r="AQ19" s="246"/>
      <c r="AR19" s="246"/>
      <c r="AS19" s="176"/>
      <c r="AT19" s="177"/>
      <c r="AU19" s="177"/>
      <c r="AV19" s="177"/>
      <c r="AW19" s="177"/>
      <c r="AX19" s="177"/>
      <c r="AY19" s="177"/>
      <c r="AZ19" s="177"/>
      <c r="BA19" s="177"/>
      <c r="BB19" s="177"/>
      <c r="BC19" s="177"/>
      <c r="BD19" s="177"/>
      <c r="BE19" s="177"/>
      <c r="BF19" s="177"/>
      <c r="BG19" s="177"/>
      <c r="BH19" s="177"/>
      <c r="BI19" s="177"/>
      <c r="BJ19" s="177"/>
      <c r="BK19" s="177"/>
      <c r="BL19" s="177"/>
      <c r="BM19" s="177"/>
      <c r="BN19" s="177"/>
      <c r="BO19" s="177"/>
      <c r="BP19" s="177"/>
      <c r="BQ19" s="176"/>
      <c r="BR19" s="177"/>
      <c r="BS19" s="177"/>
      <c r="BT19" s="177"/>
      <c r="BU19" s="158"/>
      <c r="BV19" s="156"/>
      <c r="BW19" s="156"/>
      <c r="BX19" s="157"/>
      <c r="BY19" s="157"/>
      <c r="BZ19" s="193" t="s">
        <v>19</v>
      </c>
    </row>
    <row r="20" spans="1:83" ht="22.5" customHeight="1">
      <c r="A20" s="181" t="s">
        <v>79</v>
      </c>
      <c r="B20" s="112" t="s">
        <v>88</v>
      </c>
      <c r="C20" s="82">
        <v>204165.14586691145</v>
      </c>
      <c r="D20" s="81">
        <v>257146.70258303161</v>
      </c>
      <c r="E20" s="81">
        <v>220375.09845720782</v>
      </c>
      <c r="F20" s="83">
        <v>286688.05309284927</v>
      </c>
      <c r="G20" s="82">
        <v>228822.60250940011</v>
      </c>
      <c r="H20" s="81">
        <v>286153.23797594814</v>
      </c>
      <c r="I20" s="81">
        <v>189644.93813293581</v>
      </c>
      <c r="J20" s="83">
        <v>269642.19106094411</v>
      </c>
      <c r="K20" s="82">
        <v>272180.5898325367</v>
      </c>
      <c r="L20" s="81">
        <v>279484.7085333101</v>
      </c>
      <c r="M20" s="81">
        <v>195395.19570821707</v>
      </c>
      <c r="N20" s="81">
        <v>232764.62427400332</v>
      </c>
      <c r="O20" s="82">
        <v>278563.61302637722</v>
      </c>
      <c r="P20" s="81">
        <v>307608.73887731688</v>
      </c>
      <c r="Q20" s="81">
        <v>251973.18591831814</v>
      </c>
      <c r="R20" s="83">
        <v>216005.34165408812</v>
      </c>
      <c r="S20" s="82">
        <v>291843.21089343674</v>
      </c>
      <c r="T20" s="81">
        <v>335329.04858981288</v>
      </c>
      <c r="U20" s="81">
        <v>272799.17321777547</v>
      </c>
      <c r="V20" s="83">
        <v>232831.06527964724</v>
      </c>
      <c r="W20" s="82">
        <v>298932.95608064724</v>
      </c>
      <c r="X20" s="81">
        <v>343179.35067603074</v>
      </c>
      <c r="Y20" s="81">
        <v>289775.40326933318</v>
      </c>
      <c r="Z20" s="83">
        <v>269710.36298071907</v>
      </c>
      <c r="AA20" s="82">
        <v>362768.67278876092</v>
      </c>
      <c r="AB20" s="81">
        <v>367882.04669182852</v>
      </c>
      <c r="AC20" s="81">
        <v>319547.30827045708</v>
      </c>
      <c r="AD20" s="81">
        <v>293023.62467026571</v>
      </c>
      <c r="AE20" s="82">
        <v>393708.5099522603</v>
      </c>
      <c r="AF20" s="81">
        <v>407779.79830805404</v>
      </c>
      <c r="AG20" s="81">
        <v>341987.94113940001</v>
      </c>
      <c r="AH20" s="81">
        <v>335088.51538923127</v>
      </c>
      <c r="AI20" s="82">
        <v>418248.64218987769</v>
      </c>
      <c r="AJ20" s="81">
        <v>465643.04317007348</v>
      </c>
      <c r="AK20" s="81">
        <v>387728.74501310929</v>
      </c>
      <c r="AL20" s="81">
        <v>380746.63098957128</v>
      </c>
      <c r="AM20" s="219">
        <v>486636.12709035323</v>
      </c>
      <c r="AN20" s="81">
        <v>362368</v>
      </c>
      <c r="AO20" s="91">
        <v>9.7089141604220757</v>
      </c>
      <c r="AP20" s="91">
        <v>12.587520590539603</v>
      </c>
      <c r="AQ20" s="91">
        <v>9.9038968817147026</v>
      </c>
      <c r="AR20" s="92">
        <v>12.119751908367746</v>
      </c>
      <c r="AS20" s="150">
        <v>10.376390813775673</v>
      </c>
      <c r="AT20" s="151">
        <v>13.030978641957155</v>
      </c>
      <c r="AU20" s="151">
        <v>8.0880070772636365</v>
      </c>
      <c r="AV20" s="152">
        <v>10.929600458002408</v>
      </c>
      <c r="AW20" s="150">
        <v>11.594999175495674</v>
      </c>
      <c r="AX20" s="151">
        <v>11.857248925915268</v>
      </c>
      <c r="AY20" s="151">
        <v>7.8220738016290534</v>
      </c>
      <c r="AZ20" s="151">
        <v>8.9562831460488539</v>
      </c>
      <c r="BA20" s="150">
        <v>10.985450004727031</v>
      </c>
      <c r="BB20" s="151">
        <v>12.005454162448309</v>
      </c>
      <c r="BC20" s="151">
        <v>9.5229864031983773</v>
      </c>
      <c r="BD20" s="151">
        <v>7.7595560926270952</v>
      </c>
      <c r="BE20" s="150">
        <v>10.696972536743313</v>
      </c>
      <c r="BF20" s="151">
        <v>12.114107559320475</v>
      </c>
      <c r="BG20" s="151">
        <v>9.6178390105050617</v>
      </c>
      <c r="BH20" s="151">
        <v>7.6671438913623806</v>
      </c>
      <c r="BI20" s="150">
        <v>10.081757388858033</v>
      </c>
      <c r="BJ20" s="151">
        <v>11.304576863878795</v>
      </c>
      <c r="BK20" s="151">
        <v>9.409448291760194</v>
      </c>
      <c r="BL20" s="151">
        <v>8.3560429168518287</v>
      </c>
      <c r="BM20" s="150">
        <v>11.565767539900698</v>
      </c>
      <c r="BN20" s="151">
        <v>11.382233811195217</v>
      </c>
      <c r="BO20" s="151">
        <v>9.6400151628487709</v>
      </c>
      <c r="BP20" s="151">
        <v>8.3919600885975658</v>
      </c>
      <c r="BQ20" s="150">
        <v>11.720438852565508</v>
      </c>
      <c r="BR20" s="151">
        <v>11.879782505738582</v>
      </c>
      <c r="BS20" s="151">
        <v>9.7709914727517493</v>
      </c>
      <c r="BT20" s="151">
        <v>9.0817907036494177</v>
      </c>
      <c r="BU20" s="150">
        <v>11.830750202936661</v>
      </c>
      <c r="BV20" s="151">
        <v>12.991057446205748</v>
      </c>
      <c r="BW20" s="151">
        <v>10.643854299235796</v>
      </c>
      <c r="BX20" s="152">
        <v>10.01016115650369</v>
      </c>
      <c r="BY20" s="152">
        <v>18.093547095874118</v>
      </c>
      <c r="BZ20" s="112" t="s">
        <v>88</v>
      </c>
      <c r="CA20" s="182"/>
    </row>
    <row r="21" spans="1:83" ht="32.25" customHeight="1">
      <c r="A21" s="5" t="s">
        <v>80</v>
      </c>
      <c r="B21" s="112" t="s">
        <v>89</v>
      </c>
      <c r="C21" s="82">
        <v>1236604.3565237487</v>
      </c>
      <c r="D21" s="81">
        <v>1127292.9332339175</v>
      </c>
      <c r="E21" s="81">
        <v>1264939.5002329268</v>
      </c>
      <c r="F21" s="83">
        <v>1281610.4978207028</v>
      </c>
      <c r="G21" s="82">
        <v>1225156.8145791534</v>
      </c>
      <c r="H21" s="81">
        <v>1224958.8347969649</v>
      </c>
      <c r="I21" s="81">
        <v>1377374.4045737328</v>
      </c>
      <c r="J21" s="83">
        <v>1351601.6961786291</v>
      </c>
      <c r="K21" s="82">
        <v>1321378.6364285131</v>
      </c>
      <c r="L21" s="81">
        <v>1299202.942254232</v>
      </c>
      <c r="M21" s="81">
        <v>1473208.3458473037</v>
      </c>
      <c r="N21" s="81">
        <v>1463539.4214583512</v>
      </c>
      <c r="O21" s="82">
        <v>1417165.1441509046</v>
      </c>
      <c r="P21" s="81">
        <v>1412804.0170126571</v>
      </c>
      <c r="Q21" s="81">
        <v>1504575.6093839898</v>
      </c>
      <c r="R21" s="83">
        <v>1578111.9503422789</v>
      </c>
      <c r="S21" s="82">
        <v>1517932.6428573281</v>
      </c>
      <c r="T21" s="81">
        <v>1513130.3044957425</v>
      </c>
      <c r="U21" s="81">
        <v>1633448.3643559271</v>
      </c>
      <c r="V21" s="83">
        <v>1716907.4042260402</v>
      </c>
      <c r="W21" s="82">
        <v>1623632.8085153007</v>
      </c>
      <c r="X21" s="81">
        <v>1658457.3376242199</v>
      </c>
      <c r="Y21" s="81">
        <v>1816561.2653988809</v>
      </c>
      <c r="Z21" s="83">
        <v>1801584.5937280632</v>
      </c>
      <c r="AA21" s="82">
        <v>1769687.8797746405</v>
      </c>
      <c r="AB21" s="81">
        <v>1750055.8099325623</v>
      </c>
      <c r="AC21" s="81">
        <v>1911901.0850573303</v>
      </c>
      <c r="AD21" s="81">
        <v>1948174.6054434949</v>
      </c>
      <c r="AE21" s="82">
        <v>1889007.7979152212</v>
      </c>
      <c r="AF21" s="81">
        <v>1903853.4563898668</v>
      </c>
      <c r="AG21" s="81">
        <v>2046414.6137960253</v>
      </c>
      <c r="AH21" s="81">
        <v>2068781.5943992846</v>
      </c>
      <c r="AI21" s="82">
        <v>1992967.1805262845</v>
      </c>
      <c r="AJ21" s="81">
        <v>2025488.1525186677</v>
      </c>
      <c r="AK21" s="81">
        <v>2182352.2539173407</v>
      </c>
      <c r="AL21" s="81">
        <v>2125099.2925775857</v>
      </c>
      <c r="AM21" s="219">
        <v>1461163.838791335</v>
      </c>
      <c r="AN21" s="81">
        <v>1796290</v>
      </c>
      <c r="AO21" s="91">
        <v>58.805755002469553</v>
      </c>
      <c r="AP21" s="91">
        <v>55.181819817696805</v>
      </c>
      <c r="AQ21" s="91">
        <v>56.847758479151757</v>
      </c>
      <c r="AR21" s="92">
        <v>54.180148454655054</v>
      </c>
      <c r="AS21" s="150">
        <v>55.557037533962806</v>
      </c>
      <c r="AT21" s="151">
        <v>55.782742583739875</v>
      </c>
      <c r="AU21" s="151">
        <v>58.742479719786445</v>
      </c>
      <c r="AV21" s="152">
        <v>54.785441623458418</v>
      </c>
      <c r="AW21" s="150">
        <v>56.291244755303559</v>
      </c>
      <c r="AX21" s="151">
        <v>55.119196940801231</v>
      </c>
      <c r="AY21" s="151">
        <v>58.975576981951669</v>
      </c>
      <c r="AZ21" s="151">
        <v>56.313855659420732</v>
      </c>
      <c r="BA21" s="150">
        <v>55.887402774451324</v>
      </c>
      <c r="BB21" s="151">
        <v>55.139375846968264</v>
      </c>
      <c r="BC21" s="151">
        <v>56.863404010744055</v>
      </c>
      <c r="BD21" s="151">
        <v>56.690487861804698</v>
      </c>
      <c r="BE21" s="150">
        <v>55.637010515210839</v>
      </c>
      <c r="BF21" s="151">
        <v>54.663392083132614</v>
      </c>
      <c r="BG21" s="151">
        <v>57.589043306251661</v>
      </c>
      <c r="BH21" s="151">
        <v>56.537885528874178</v>
      </c>
      <c r="BI21" s="150">
        <v>54.758338721359799</v>
      </c>
      <c r="BJ21" s="151">
        <v>54.630788279378372</v>
      </c>
      <c r="BK21" s="151">
        <v>58.986508526047032</v>
      </c>
      <c r="BL21" s="151">
        <v>55.815868612386033</v>
      </c>
      <c r="BM21" s="150">
        <v>56.421075387541961</v>
      </c>
      <c r="BN21" s="151">
        <v>54.146552109348967</v>
      </c>
      <c r="BO21" s="151">
        <v>57.677705218597367</v>
      </c>
      <c r="BP21" s="151">
        <v>55.79414817797835</v>
      </c>
      <c r="BQ21" s="150">
        <v>56.234497928859582</v>
      </c>
      <c r="BR21" s="151">
        <v>55.464652929236479</v>
      </c>
      <c r="BS21" s="151">
        <v>58.468435098900237</v>
      </c>
      <c r="BT21" s="151">
        <v>56.069487878665271</v>
      </c>
      <c r="BU21" s="150">
        <v>56.373875482310119</v>
      </c>
      <c r="BV21" s="151">
        <v>56.509451460586732</v>
      </c>
      <c r="BW21" s="151">
        <v>59.909510757371478</v>
      </c>
      <c r="BX21" s="152">
        <v>55.870714698080363</v>
      </c>
      <c r="BY21" s="152">
        <v>54.327320271169654</v>
      </c>
      <c r="BZ21" s="112" t="s">
        <v>89</v>
      </c>
      <c r="CA21" s="182"/>
    </row>
    <row r="22" spans="1:83" ht="26.25" customHeight="1">
      <c r="A22" s="5" t="s">
        <v>81</v>
      </c>
      <c r="B22" s="112" t="s">
        <v>90</v>
      </c>
      <c r="C22" s="82">
        <v>696954.79095972958</v>
      </c>
      <c r="D22" s="81">
        <v>727748.91684036329</v>
      </c>
      <c r="E22" s="81">
        <v>752161.74158995016</v>
      </c>
      <c r="F22" s="83">
        <v>820867.22412656609</v>
      </c>
      <c r="G22" s="82">
        <v>763691.78543558961</v>
      </c>
      <c r="H22" s="81">
        <v>767235.01805717684</v>
      </c>
      <c r="I22" s="81">
        <v>769338.92851069639</v>
      </c>
      <c r="J22" s="83">
        <v>845527.46280527976</v>
      </c>
      <c r="K22" s="82">
        <v>785524.87674855185</v>
      </c>
      <c r="L22" s="81">
        <v>779670.09374413802</v>
      </c>
      <c r="M22" s="81">
        <v>787578.62430098862</v>
      </c>
      <c r="N22" s="81">
        <v>842150.71523319592</v>
      </c>
      <c r="O22" s="82">
        <v>808569.27134255995</v>
      </c>
      <c r="P22" s="81">
        <v>815553.1775705741</v>
      </c>
      <c r="Q22" s="81">
        <v>793636.72311273171</v>
      </c>
      <c r="R22" s="83">
        <v>860336.92334208649</v>
      </c>
      <c r="S22" s="82">
        <v>838302.19759244251</v>
      </c>
      <c r="T22" s="81">
        <v>844359.451346318</v>
      </c>
      <c r="U22" s="81">
        <v>874854.68297196319</v>
      </c>
      <c r="V22" s="83">
        <v>934666.72573460848</v>
      </c>
      <c r="W22" s="82">
        <v>953527.40408224484</v>
      </c>
      <c r="X22" s="81">
        <v>913934.7874018458</v>
      </c>
      <c r="Y22" s="81">
        <v>933180.01797856903</v>
      </c>
      <c r="Z22" s="83">
        <v>986925.09098691435</v>
      </c>
      <c r="AA22" s="82">
        <v>958858.72409137874</v>
      </c>
      <c r="AB22" s="81">
        <v>967189.81494022545</v>
      </c>
      <c r="AC22" s="81">
        <v>1014300.1264853522</v>
      </c>
      <c r="AD22" s="81">
        <v>1120846.8095185771</v>
      </c>
      <c r="AE22" s="82">
        <v>1082670.0919404298</v>
      </c>
      <c r="AF22" s="81">
        <v>1077941.972192145</v>
      </c>
      <c r="AG22" s="81">
        <v>1130200.6872983868</v>
      </c>
      <c r="AH22" s="81">
        <v>1170153.8330515646</v>
      </c>
      <c r="AI22" s="82">
        <v>1132194.913383448</v>
      </c>
      <c r="AJ22" s="81">
        <v>1035735.8042607743</v>
      </c>
      <c r="AK22" s="81">
        <v>1071837.8605938137</v>
      </c>
      <c r="AL22" s="81">
        <v>1094322.5250202392</v>
      </c>
      <c r="AM22" s="219">
        <v>599192.0674007691</v>
      </c>
      <c r="AN22" s="81">
        <v>959628</v>
      </c>
      <c r="AO22" s="91">
        <v>33.143141109569697</v>
      </c>
      <c r="AP22" s="91">
        <v>35.62384577929037</v>
      </c>
      <c r="AQ22" s="91">
        <v>33.802967663900155</v>
      </c>
      <c r="AR22" s="92">
        <v>34.702203314005594</v>
      </c>
      <c r="AS22" s="150">
        <v>34.631038804937369</v>
      </c>
      <c r="AT22" s="151">
        <v>34.938703487622334</v>
      </c>
      <c r="AU22" s="151">
        <v>32.810887334346852</v>
      </c>
      <c r="AV22" s="152">
        <v>34.272371502282816</v>
      </c>
      <c r="AW22" s="150">
        <v>33.463665810389848</v>
      </c>
      <c r="AX22" s="151">
        <v>33.077811054961934</v>
      </c>
      <c r="AY22" s="151">
        <v>31.528401205254109</v>
      </c>
      <c r="AZ22" s="151">
        <v>32.404151965967202</v>
      </c>
      <c r="BA22" s="150">
        <v>31.886782373300036</v>
      </c>
      <c r="BB22" s="151">
        <v>31.829675340490105</v>
      </c>
      <c r="BC22" s="151">
        <v>29.994428556899937</v>
      </c>
      <c r="BD22" s="151">
        <v>30.905868179509394</v>
      </c>
      <c r="BE22" s="150">
        <v>30.72641490506432</v>
      </c>
      <c r="BF22" s="151">
        <v>30.503355600576686</v>
      </c>
      <c r="BG22" s="151">
        <v>30.843977271491667</v>
      </c>
      <c r="BH22" s="151">
        <v>30.778643168035241</v>
      </c>
      <c r="BI22" s="150">
        <v>32.158488236376655</v>
      </c>
      <c r="BJ22" s="151">
        <v>30.105675159080896</v>
      </c>
      <c r="BK22" s="151">
        <v>30.301775192119813</v>
      </c>
      <c r="BL22" s="151">
        <v>30.576461077967902</v>
      </c>
      <c r="BM22" s="150">
        <v>30.57027229279057</v>
      </c>
      <c r="BN22" s="151">
        <v>29.924756351804895</v>
      </c>
      <c r="BO22" s="151">
        <v>30.599126783200663</v>
      </c>
      <c r="BP22" s="151">
        <v>32.10014790273766</v>
      </c>
      <c r="BQ22" s="150">
        <v>32.230364062051777</v>
      </c>
      <c r="BR22" s="151">
        <v>31.403508061416051</v>
      </c>
      <c r="BS22" s="151">
        <v>32.291142317176963</v>
      </c>
      <c r="BT22" s="151">
        <v>31.714283584154597</v>
      </c>
      <c r="BU22" s="150">
        <v>32.025723098926676</v>
      </c>
      <c r="BV22" s="151">
        <v>28.896176007786629</v>
      </c>
      <c r="BW22" s="151">
        <v>29.423885041537051</v>
      </c>
      <c r="BX22" s="152">
        <v>28.770694054925666</v>
      </c>
      <c r="BY22" s="152">
        <v>22.278473149563478</v>
      </c>
      <c r="BZ22" s="112" t="s">
        <v>90</v>
      </c>
      <c r="CA22" s="182"/>
    </row>
    <row r="23" spans="1:83" ht="20">
      <c r="A23" s="5" t="s">
        <v>82</v>
      </c>
      <c r="B23" s="112" t="s">
        <v>91</v>
      </c>
      <c r="C23" s="82">
        <v>52515.895196527999</v>
      </c>
      <c r="D23" s="81">
        <v>49135.349825928395</v>
      </c>
      <c r="E23" s="81">
        <v>49219.423176915683</v>
      </c>
      <c r="F23" s="83">
        <v>57112.472341530418</v>
      </c>
      <c r="G23" s="82">
        <v>48568.685149327663</v>
      </c>
      <c r="H23" s="81">
        <v>50684.930059214646</v>
      </c>
      <c r="I23" s="81">
        <v>48221.464256153158</v>
      </c>
      <c r="J23" s="83">
        <v>54053.035437548584</v>
      </c>
      <c r="K23" s="82">
        <v>31849.08981382638</v>
      </c>
      <c r="L23" s="81">
        <v>32224.165970125214</v>
      </c>
      <c r="M23" s="81">
        <v>31359.36515141121</v>
      </c>
      <c r="N23" s="81">
        <v>34325.350384208163</v>
      </c>
      <c r="O23" s="82">
        <v>68881.009584907704</v>
      </c>
      <c r="P23" s="81">
        <v>69140.1689775009</v>
      </c>
      <c r="Q23" s="81">
        <v>63605.11992025307</v>
      </c>
      <c r="R23" s="83">
        <v>73124.774434021558</v>
      </c>
      <c r="S23" s="82">
        <v>58663.817446830239</v>
      </c>
      <c r="T23" s="81">
        <v>59498.160048766309</v>
      </c>
      <c r="U23" s="81">
        <v>56667.722530901905</v>
      </c>
      <c r="V23" s="83">
        <v>64727.142459180868</v>
      </c>
      <c r="W23" s="82">
        <v>30561.573897052156</v>
      </c>
      <c r="X23" s="81">
        <v>30378.286239289569</v>
      </c>
      <c r="Y23" s="81">
        <v>29099.758376320475</v>
      </c>
      <c r="Z23" s="83">
        <v>32599.715408467742</v>
      </c>
      <c r="AA23" s="82">
        <v>49996.034132174296</v>
      </c>
      <c r="AB23" s="81">
        <v>54050.275090325988</v>
      </c>
      <c r="AC23" s="81">
        <v>52496.621193679362</v>
      </c>
      <c r="AD23" s="81">
        <v>59251.924359559147</v>
      </c>
      <c r="AE23" s="82">
        <v>64130.710960671124</v>
      </c>
      <c r="AF23" s="81">
        <v>66159.321252066715</v>
      </c>
      <c r="AG23" s="81">
        <v>63998.761178873603</v>
      </c>
      <c r="AH23" s="81">
        <v>70125.751270089677</v>
      </c>
      <c r="AI23" s="82">
        <v>67327.712312768883</v>
      </c>
      <c r="AJ23" s="81">
        <v>66999.20714860702</v>
      </c>
      <c r="AK23" s="81">
        <v>64717.753427396674</v>
      </c>
      <c r="AL23" s="81">
        <v>70444.642286909206</v>
      </c>
      <c r="AM23" s="219">
        <v>53335.638543860368</v>
      </c>
      <c r="AN23" s="81">
        <v>71208</v>
      </c>
      <c r="AO23" s="91">
        <v>2.497352407316288</v>
      </c>
      <c r="AP23" s="91">
        <v>2.4052115832888488</v>
      </c>
      <c r="AQ23" s="91">
        <v>2.2119744705017421</v>
      </c>
      <c r="AR23" s="92">
        <v>2.4144326496531239</v>
      </c>
      <c r="AS23" s="150">
        <v>2.2024382770488913</v>
      </c>
      <c r="AT23" s="151">
        <v>2.308113812523878</v>
      </c>
      <c r="AU23" s="151">
        <v>2.0565565736660592</v>
      </c>
      <c r="AV23" s="152">
        <v>2.1909704803619721</v>
      </c>
      <c r="AW23" s="150">
        <v>1.3567836353019003</v>
      </c>
      <c r="AX23" s="151">
        <v>1.3671229433013634</v>
      </c>
      <c r="AY23" s="151">
        <v>1.2553802446241884</v>
      </c>
      <c r="AZ23" s="151">
        <v>1.3207658083232223</v>
      </c>
      <c r="BA23" s="150">
        <v>2.7163952924407111</v>
      </c>
      <c r="BB23" s="151">
        <v>2.6984250592905581</v>
      </c>
      <c r="BC23" s="151">
        <v>2.4038696417908718</v>
      </c>
      <c r="BD23" s="151">
        <v>2.6268599870560427</v>
      </c>
      <c r="BE23" s="150">
        <v>2.1502136102744567</v>
      </c>
      <c r="BF23" s="151">
        <v>2.1494323663384405</v>
      </c>
      <c r="BG23" s="151">
        <v>1.9978837397688698</v>
      </c>
      <c r="BH23" s="151">
        <v>2.131469502642148</v>
      </c>
      <c r="BI23" s="150">
        <v>1.0307139684144166</v>
      </c>
      <c r="BJ23" s="151">
        <v>1.0006827948956372</v>
      </c>
      <c r="BK23" s="151">
        <v>0.94491343521729676</v>
      </c>
      <c r="BL23" s="151">
        <v>1.0099894494961836</v>
      </c>
      <c r="BM23" s="150">
        <v>1.5939703509800518</v>
      </c>
      <c r="BN23" s="151">
        <v>1.6723101172503518</v>
      </c>
      <c r="BO23" s="151">
        <v>1.5837036057179783</v>
      </c>
      <c r="BP23" s="151">
        <v>1.6969272868614513</v>
      </c>
      <c r="BQ23" s="150">
        <v>1.9091283459360322</v>
      </c>
      <c r="BR23" s="151">
        <v>1.9274087398711566</v>
      </c>
      <c r="BS23" s="151">
        <v>1.8285187122739923</v>
      </c>
      <c r="BT23" s="151">
        <v>1.9005945197237244</v>
      </c>
      <c r="BU23" s="150">
        <v>1.9044588930092385</v>
      </c>
      <c r="BV23" s="151">
        <v>1.8692227054273574</v>
      </c>
      <c r="BW23" s="151">
        <v>1.7766192135994148</v>
      </c>
      <c r="BX23" s="152">
        <v>1.8520511135488689</v>
      </c>
      <c r="BY23" s="152">
        <v>1.9830646229491304</v>
      </c>
      <c r="BZ23" s="112" t="s">
        <v>91</v>
      </c>
      <c r="CA23" s="182"/>
    </row>
    <row r="24" spans="1:83" ht="20">
      <c r="A24" s="5" t="s">
        <v>83</v>
      </c>
      <c r="B24" s="112" t="s">
        <v>92</v>
      </c>
      <c r="C24" s="82">
        <v>59926.727766870819</v>
      </c>
      <c r="D24" s="81">
        <v>65430.202765869151</v>
      </c>
      <c r="E24" s="81">
        <v>60517.138877874466</v>
      </c>
      <c r="F24" s="83">
        <v>67159.263876665573</v>
      </c>
      <c r="G24" s="82">
        <v>69769.107581519129</v>
      </c>
      <c r="H24" s="81">
        <v>64580.46099683427</v>
      </c>
      <c r="I24" s="81">
        <v>60195.958901288745</v>
      </c>
      <c r="J24" s="83">
        <v>65403.751783334083</v>
      </c>
      <c r="K24" s="82">
        <v>37116.573563640777</v>
      </c>
      <c r="L24" s="81">
        <v>37741.669972561329</v>
      </c>
      <c r="M24" s="81">
        <v>32398.864817070607</v>
      </c>
      <c r="N24" s="81">
        <v>41621.985416615287</v>
      </c>
      <c r="O24" s="82">
        <v>49133.317955393803</v>
      </c>
      <c r="P24" s="81">
        <v>45222.797623701328</v>
      </c>
      <c r="Q24" s="81">
        <v>40230.959169987807</v>
      </c>
      <c r="R24" s="83">
        <v>53369.71498139399</v>
      </c>
      <c r="S24" s="82">
        <v>41485.49505331603</v>
      </c>
      <c r="T24" s="81">
        <v>48494.578070428652</v>
      </c>
      <c r="U24" s="81">
        <v>45507.312061290242</v>
      </c>
      <c r="V24" s="83">
        <v>50499.020630673032</v>
      </c>
      <c r="W24" s="82">
        <v>35095.085232844744</v>
      </c>
      <c r="X24" s="81">
        <v>37226.325012095134</v>
      </c>
      <c r="Y24" s="81">
        <v>35698.26630244391</v>
      </c>
      <c r="Z24" s="83">
        <v>43459.196064619828</v>
      </c>
      <c r="AA24" s="82">
        <v>62904.913379519079</v>
      </c>
      <c r="AB24" s="81">
        <v>46316.766750352639</v>
      </c>
      <c r="AC24" s="81">
        <v>39512.148716510426</v>
      </c>
      <c r="AD24" s="81">
        <v>43927.589751803585</v>
      </c>
      <c r="AE24" s="82">
        <v>41080.295870962247</v>
      </c>
      <c r="AF24" s="81">
        <v>44629.356100081328</v>
      </c>
      <c r="AG24" s="81">
        <v>39252.445109184155</v>
      </c>
      <c r="AH24" s="81">
        <v>44771.809831036873</v>
      </c>
      <c r="AI24" s="82">
        <v>51346.680965091473</v>
      </c>
      <c r="AJ24" s="81">
        <v>51761.404157501827</v>
      </c>
      <c r="AK24" s="81">
        <v>43368.196692054182</v>
      </c>
      <c r="AL24" s="81">
        <v>46152.766698237981</v>
      </c>
      <c r="AM24" s="219">
        <v>4645.2957604106605</v>
      </c>
      <c r="AN24" s="81">
        <v>20995</v>
      </c>
      <c r="AO24" s="91">
        <v>2.8497687660302335</v>
      </c>
      <c r="AP24" s="91">
        <v>3.2028566428637011</v>
      </c>
      <c r="AQ24" s="91">
        <v>2.7197061157037155</v>
      </c>
      <c r="AR24" s="92">
        <v>2.8391612686775498</v>
      </c>
      <c r="AS24" s="150">
        <v>3.1638112627639638</v>
      </c>
      <c r="AT24" s="151">
        <v>2.9408949340920212</v>
      </c>
      <c r="AU24" s="151">
        <v>2.5672467001202812</v>
      </c>
      <c r="AV24" s="152">
        <v>2.6510572126475478</v>
      </c>
      <c r="AW24" s="150">
        <v>1.5811804953925226</v>
      </c>
      <c r="AX24" s="151">
        <v>1.6012052254768174</v>
      </c>
      <c r="AY24" s="151">
        <v>1.2969935661395169</v>
      </c>
      <c r="AZ24" s="151">
        <v>1.6015246631855002</v>
      </c>
      <c r="BA24" s="150">
        <v>1.9376242363507341</v>
      </c>
      <c r="BB24" s="151">
        <v>1.7649700913911766</v>
      </c>
      <c r="BC24" s="151">
        <v>1.5204747908677005</v>
      </c>
      <c r="BD24" s="151">
        <v>1.9171993334721755</v>
      </c>
      <c r="BE24" s="150">
        <v>1.52057400924279</v>
      </c>
      <c r="BF24" s="151">
        <v>1.7519166241623474</v>
      </c>
      <c r="BG24" s="151">
        <v>1.6044110253109287</v>
      </c>
      <c r="BH24" s="151">
        <v>1.6629364173685843</v>
      </c>
      <c r="BI24" s="150">
        <v>1.1836103302152476</v>
      </c>
      <c r="BJ24" s="151">
        <v>1.226262161840368</v>
      </c>
      <c r="BK24" s="151">
        <v>1.1591770284454632</v>
      </c>
      <c r="BL24" s="151">
        <v>1.3464329046704144</v>
      </c>
      <c r="BM24" s="150">
        <v>2.005530410529007</v>
      </c>
      <c r="BN24" s="151">
        <v>1.4330361409909387</v>
      </c>
      <c r="BO24" s="151">
        <v>1.1919916171583382</v>
      </c>
      <c r="BP24" s="151">
        <v>1.2580507131472611</v>
      </c>
      <c r="BQ24" s="150">
        <v>1.2229329151643047</v>
      </c>
      <c r="BR24" s="151">
        <v>1.3001797686887813</v>
      </c>
      <c r="BS24" s="151">
        <v>1.1214878079287569</v>
      </c>
      <c r="BT24" s="151">
        <v>1.2134352197560796</v>
      </c>
      <c r="BU24" s="150">
        <v>1.4524129787182887</v>
      </c>
      <c r="BV24" s="151">
        <v>1.4441005503453339</v>
      </c>
      <c r="BW24" s="151">
        <v>1.1905353233359508</v>
      </c>
      <c r="BX24" s="152">
        <v>1.2133965079799567</v>
      </c>
      <c r="BY24" s="152">
        <v>0.17271606635084288</v>
      </c>
      <c r="BZ24" s="112" t="s">
        <v>92</v>
      </c>
      <c r="CA24" s="182"/>
    </row>
    <row r="25" spans="1:83" ht="20" customHeight="1">
      <c r="A25" s="5" t="s">
        <v>84</v>
      </c>
      <c r="B25" s="112" t="s">
        <v>93</v>
      </c>
      <c r="C25" s="82">
        <v>506866.90870255965</v>
      </c>
      <c r="D25" s="81">
        <v>507189.1922947212</v>
      </c>
      <c r="E25" s="81">
        <v>553499.20807519986</v>
      </c>
      <c r="F25" s="83">
        <v>576375.69092751935</v>
      </c>
      <c r="G25" s="82">
        <v>532776.1228845492</v>
      </c>
      <c r="H25" s="81">
        <v>652251.17537923902</v>
      </c>
      <c r="I25" s="81">
        <v>528616.53676580347</v>
      </c>
      <c r="J25" s="83">
        <v>576192.149014703</v>
      </c>
      <c r="K25" s="82">
        <v>550329.83365409018</v>
      </c>
      <c r="L25" s="81">
        <v>645078.06187160395</v>
      </c>
      <c r="M25" s="81">
        <v>613839.60716175474</v>
      </c>
      <c r="N25" s="81">
        <v>659021.41415012383</v>
      </c>
      <c r="O25" s="82">
        <v>622484.58224185556</v>
      </c>
      <c r="P25" s="81">
        <v>626568.09297968273</v>
      </c>
      <c r="Q25" s="81">
        <v>635337.96140340238</v>
      </c>
      <c r="R25" s="83">
        <v>627753.99975908094</v>
      </c>
      <c r="S25" s="82">
        <v>582461.47229220893</v>
      </c>
      <c r="T25" s="81">
        <v>596858.61410422833</v>
      </c>
      <c r="U25" s="81">
        <v>578983.45652032422</v>
      </c>
      <c r="V25" s="83">
        <v>611978.09338685218</v>
      </c>
      <c r="W25" s="82">
        <v>603117.80986365164</v>
      </c>
      <c r="X25" s="81">
        <v>611524.27016591129</v>
      </c>
      <c r="Y25" s="81">
        <v>618791.54667355889</v>
      </c>
      <c r="Z25" s="83">
        <v>654988.95269624726</v>
      </c>
      <c r="AA25" s="82">
        <v>627176.32290559646</v>
      </c>
      <c r="AB25" s="81">
        <v>639542.64029904152</v>
      </c>
      <c r="AC25" s="81">
        <v>646620.13027143013</v>
      </c>
      <c r="AD25" s="81">
        <v>688437.87678555958</v>
      </c>
      <c r="AE25" s="82">
        <v>686694.54864997324</v>
      </c>
      <c r="AF25" s="81">
        <v>719352.22244047967</v>
      </c>
      <c r="AG25" s="81">
        <v>748505.25883907441</v>
      </c>
      <c r="AH25" s="81">
        <v>767990.57555138983</v>
      </c>
      <c r="AI25" s="82">
        <v>708545.868240854</v>
      </c>
      <c r="AJ25" s="81">
        <v>703282.21944972116</v>
      </c>
      <c r="AK25" s="81">
        <v>703022.55368499807</v>
      </c>
      <c r="AL25" s="81">
        <v>702808.88748893002</v>
      </c>
      <c r="AM25" s="219">
        <v>567961.43367735134</v>
      </c>
      <c r="AN25" s="81">
        <v>692568</v>
      </c>
      <c r="AO25" s="91">
        <v>24.10366023277825</v>
      </c>
      <c r="AP25" s="91">
        <v>24.827284725719956</v>
      </c>
      <c r="AQ25" s="91">
        <v>24.874857092585618</v>
      </c>
      <c r="AR25" s="92">
        <v>24.366311413029781</v>
      </c>
      <c r="AS25" s="150">
        <v>24.159734251213891</v>
      </c>
      <c r="AT25" s="151">
        <v>29.702516021407789</v>
      </c>
      <c r="AU25" s="151">
        <v>22.544521001258879</v>
      </c>
      <c r="AV25" s="152">
        <v>23.355209920932317</v>
      </c>
      <c r="AW25" s="150">
        <v>23.444265336466138</v>
      </c>
      <c r="AX25" s="151">
        <v>27.367691049712505</v>
      </c>
      <c r="AY25" s="151">
        <v>24.573269021170262</v>
      </c>
      <c r="AZ25" s="151">
        <v>25.357729521174722</v>
      </c>
      <c r="BA25" s="150">
        <v>24.548336312265519</v>
      </c>
      <c r="BB25" s="151">
        <v>24.453903836978803</v>
      </c>
      <c r="BC25" s="151">
        <v>24.011740558146929</v>
      </c>
      <c r="BD25" s="151">
        <v>22.550795902548526</v>
      </c>
      <c r="BE25" s="150">
        <v>21.349046817799231</v>
      </c>
      <c r="BF25" s="151">
        <v>21.562132715230657</v>
      </c>
      <c r="BG25" s="151">
        <v>20.412707299933231</v>
      </c>
      <c r="BH25" s="151">
        <v>20.152483066308243</v>
      </c>
      <c r="BI25" s="150">
        <v>20.340639304768821</v>
      </c>
      <c r="BJ25" s="151">
        <v>20.14405325553512</v>
      </c>
      <c r="BK25" s="151">
        <v>20.093103127843559</v>
      </c>
      <c r="BL25" s="151">
        <v>20.292567694868048</v>
      </c>
      <c r="BM25" s="150">
        <v>19.995595268722877</v>
      </c>
      <c r="BN25" s="151">
        <v>19.78738546654526</v>
      </c>
      <c r="BO25" s="151">
        <v>19.507057950693209</v>
      </c>
      <c r="BP25" s="151">
        <v>19.716305099851272</v>
      </c>
      <c r="BQ25" s="150">
        <v>20.442437144216157</v>
      </c>
      <c r="BR25" s="151">
        <v>20.956771235530312</v>
      </c>
      <c r="BS25" s="151">
        <v>21.385661953633843</v>
      </c>
      <c r="BT25" s="151">
        <v>20.814588830152204</v>
      </c>
      <c r="BU25" s="150">
        <v>20.042214914531264</v>
      </c>
      <c r="BV25" s="151">
        <v>19.620994767937276</v>
      </c>
      <c r="BW25" s="151">
        <v>19.299238776446135</v>
      </c>
      <c r="BX25" s="152">
        <v>18.477458901481274</v>
      </c>
      <c r="BY25" s="152">
        <v>21.117291497294293</v>
      </c>
      <c r="BZ25" s="112" t="s">
        <v>93</v>
      </c>
      <c r="CA25" s="182"/>
    </row>
    <row r="26" spans="1:83" ht="19.5" customHeight="1">
      <c r="A26" s="5" t="s">
        <v>111</v>
      </c>
      <c r="B26" s="112" t="s">
        <v>113</v>
      </c>
      <c r="C26" s="82">
        <v>643806.28655974555</v>
      </c>
      <c r="D26" s="81">
        <v>640633.57316529262</v>
      </c>
      <c r="E26" s="81">
        <v>713920.56273366325</v>
      </c>
      <c r="F26" s="83">
        <v>717193.57754129812</v>
      </c>
      <c r="G26" s="82">
        <v>677719.58526584483</v>
      </c>
      <c r="H26" s="81">
        <v>745413.74118863326</v>
      </c>
      <c r="I26" s="81">
        <v>736031.60481507459</v>
      </c>
      <c r="J26" s="83">
        <v>719914.20818341104</v>
      </c>
      <c r="K26" s="82">
        <v>657363.37642941088</v>
      </c>
      <c r="L26" s="81">
        <v>684552.49191520212</v>
      </c>
      <c r="M26" s="81">
        <v>632540.66443666187</v>
      </c>
      <c r="N26" s="81">
        <v>670098.5507193089</v>
      </c>
      <c r="O26" s="82">
        <v>663204.88951953454</v>
      </c>
      <c r="P26" s="81">
        <v>681671.42570488295</v>
      </c>
      <c r="Q26" s="81">
        <v>680646.15485768451</v>
      </c>
      <c r="R26" s="83">
        <v>642072.79087751417</v>
      </c>
      <c r="S26" s="82">
        <v>624902.04032258003</v>
      </c>
      <c r="T26" s="81">
        <v>656932.96975974215</v>
      </c>
      <c r="U26" s="81">
        <v>614329.54650808161</v>
      </c>
      <c r="V26" s="83">
        <v>615375.21636058844</v>
      </c>
      <c r="W26" s="82">
        <v>627452.85388645192</v>
      </c>
      <c r="X26" s="81">
        <v>656241.39936343418</v>
      </c>
      <c r="Y26" s="81">
        <v>679557.01127666468</v>
      </c>
      <c r="Z26" s="83">
        <v>658341.51662391121</v>
      </c>
      <c r="AA26" s="82">
        <v>764217.33067995077</v>
      </c>
      <c r="AB26" s="81">
        <v>724964.83290663036</v>
      </c>
      <c r="AC26" s="81">
        <v>775281.07891742396</v>
      </c>
      <c r="AD26" s="81">
        <v>813669.10456804954</v>
      </c>
      <c r="AE26" s="82">
        <v>808933.33946808113</v>
      </c>
      <c r="AF26" s="81">
        <v>860842.59725077474</v>
      </c>
      <c r="AG26" s="81">
        <v>853084.5973844463</v>
      </c>
      <c r="AH26" s="81">
        <v>819916.67869327532</v>
      </c>
      <c r="AI26" s="82">
        <v>825788.12014599307</v>
      </c>
      <c r="AJ26" s="81">
        <v>779637.12566709111</v>
      </c>
      <c r="AK26" s="81">
        <v>747467.49163811526</v>
      </c>
      <c r="AL26" s="81">
        <v>762494.78775116964</v>
      </c>
      <c r="AM26" s="219">
        <v>492286.37225051358</v>
      </c>
      <c r="AN26" s="81">
        <v>645851</v>
      </c>
      <c r="AO26" s="91">
        <v>30.615705465335726</v>
      </c>
      <c r="AP26" s="91">
        <v>31.359485508491993</v>
      </c>
      <c r="AQ26" s="91">
        <v>32.084367446909582</v>
      </c>
      <c r="AR26" s="92">
        <v>30.31939467411328</v>
      </c>
      <c r="AS26" s="150">
        <v>30.732467867021494</v>
      </c>
      <c r="AT26" s="151">
        <v>33.944996078174377</v>
      </c>
      <c r="AU26" s="151">
        <v>31.390391367372683</v>
      </c>
      <c r="AV26" s="152">
        <v>29.180799297486249</v>
      </c>
      <c r="AW26" s="150">
        <v>28.00393596174402</v>
      </c>
      <c r="AX26" s="151">
        <v>29.042409304216893</v>
      </c>
      <c r="AY26" s="151">
        <v>25.32191102151533</v>
      </c>
      <c r="AZ26" s="151">
        <v>25.783953960865723</v>
      </c>
      <c r="BA26" s="150">
        <v>26.154184595593559</v>
      </c>
      <c r="BB26" s="151">
        <v>26.604494674043323</v>
      </c>
      <c r="BC26" s="151">
        <v>25.724102564628364</v>
      </c>
      <c r="BD26" s="151">
        <v>23.065169584288402</v>
      </c>
      <c r="BE26" s="150">
        <v>22.904627258662849</v>
      </c>
      <c r="BF26" s="151">
        <v>23.732380741842793</v>
      </c>
      <c r="BG26" s="151">
        <v>21.658873111739744</v>
      </c>
      <c r="BH26" s="151">
        <v>20.264350572583687</v>
      </c>
      <c r="BI26" s="150">
        <v>21.161358482412332</v>
      </c>
      <c r="BJ26" s="151">
        <v>21.617067943480631</v>
      </c>
      <c r="BK26" s="151">
        <v>22.066250229553479</v>
      </c>
      <c r="BL26" s="151">
        <v>20.396435294731283</v>
      </c>
      <c r="BM26" s="150">
        <v>24.364727881986973</v>
      </c>
      <c r="BN26" s="151">
        <v>22.430339580962837</v>
      </c>
      <c r="BO26" s="151">
        <v>23.388466004251697</v>
      </c>
      <c r="BP26" s="151">
        <v>23.302826379762834</v>
      </c>
      <c r="BQ26" s="150">
        <v>24.081404138779984</v>
      </c>
      <c r="BR26" s="151">
        <v>25.078787300023858</v>
      </c>
      <c r="BS26" s="151">
        <v>24.373614750297882</v>
      </c>
      <c r="BT26" s="151">
        <v>22.221924441887321</v>
      </c>
      <c r="BU26" s="150">
        <v>23.358576656334055</v>
      </c>
      <c r="BV26" s="151">
        <v>21.751233772940964</v>
      </c>
      <c r="BW26" s="151">
        <v>20.519332592022174</v>
      </c>
      <c r="BX26" s="152">
        <v>20.046653299454526</v>
      </c>
      <c r="BY26" s="152">
        <v>18.303628039760998</v>
      </c>
      <c r="BZ26" s="112" t="s">
        <v>113</v>
      </c>
      <c r="CA26" s="182"/>
    </row>
    <row r="27" spans="1:83" ht="21" thickBot="1">
      <c r="A27" s="5" t="s">
        <v>85</v>
      </c>
      <c r="B27" s="112" t="s">
        <v>94</v>
      </c>
      <c r="C27" s="103">
        <v>-10364.720911249635</v>
      </c>
      <c r="D27" s="104">
        <v>-50439.559969073394</v>
      </c>
      <c r="E27" s="104">
        <v>38343.680297139101</v>
      </c>
      <c r="F27" s="105">
        <v>-7158.2252662737155</v>
      </c>
      <c r="G27" s="103">
        <v>14157.907685384387</v>
      </c>
      <c r="H27" s="104">
        <v>-104504.04095580988</v>
      </c>
      <c r="I27" s="104">
        <v>107406.58667617652</v>
      </c>
      <c r="J27" s="105">
        <v>24575.789141020738</v>
      </c>
      <c r="K27" s="103">
        <v>6380.1471249593887</v>
      </c>
      <c r="L27" s="104">
        <v>-31770.28433336562</v>
      </c>
      <c r="M27" s="104">
        <v>-3241.9958565987181</v>
      </c>
      <c r="N27" s="104">
        <v>-4429.3988054466899</v>
      </c>
      <c r="O27" s="103">
        <v>-45841.461355354171</v>
      </c>
      <c r="P27" s="104">
        <v>-32983.983511408791</v>
      </c>
      <c r="Q27" s="104">
        <v>37233.731121753459</v>
      </c>
      <c r="R27" s="105">
        <v>17103.31898247276</v>
      </c>
      <c r="S27" s="103">
        <v>22491.788533913554</v>
      </c>
      <c r="T27" s="104">
        <v>27349.912775390432</v>
      </c>
      <c r="U27" s="104">
        <v>-11543.771684569772</v>
      </c>
      <c r="V27" s="105">
        <v>40503.676161708427</v>
      </c>
      <c r="W27" s="103">
        <v>47672.993579957518</v>
      </c>
      <c r="X27" s="104">
        <v>97296.867591050686</v>
      </c>
      <c r="Y27" s="104">
        <v>36072.366407501511</v>
      </c>
      <c r="Z27" s="105">
        <v>96801.916646649363</v>
      </c>
      <c r="AA27" s="103">
        <v>69397.186064066365</v>
      </c>
      <c r="AB27" s="104">
        <v>131999.95982548222</v>
      </c>
      <c r="AC27" s="104">
        <v>105704.5474310799</v>
      </c>
      <c r="AD27" s="104">
        <v>151725.19482163503</v>
      </c>
      <c r="AE27" s="103">
        <v>10803.228754721698</v>
      </c>
      <c r="AF27" s="104">
        <v>73679.197110627545</v>
      </c>
      <c r="AG27" s="104">
        <v>-17241.954762947746</v>
      </c>
      <c r="AH27" s="104">
        <v>52679.095383238862</v>
      </c>
      <c r="AI27" s="198">
        <v>-9575.5865945399273</v>
      </c>
      <c r="AJ27" s="204">
        <v>15062.481671833084</v>
      </c>
      <c r="AK27" s="204">
        <v>-62812.290666801273</v>
      </c>
      <c r="AL27" s="204">
        <v>146521.45366395195</v>
      </c>
      <c r="AM27" s="221">
        <v>8908.2227913722745</v>
      </c>
      <c r="AN27" s="104">
        <v>56962</v>
      </c>
      <c r="AO27" s="91">
        <v>-0.49288621325038445</v>
      </c>
      <c r="AP27" s="91">
        <v>-2.4690536309072795</v>
      </c>
      <c r="AQ27" s="91">
        <v>1.7232067433519092</v>
      </c>
      <c r="AR27" s="92">
        <v>-0.3026143342755534</v>
      </c>
      <c r="AS27" s="153">
        <v>0.64201692331889082</v>
      </c>
      <c r="AT27" s="154">
        <v>-4.7589534031686762</v>
      </c>
      <c r="AU27" s="154">
        <v>4.5806929609305351</v>
      </c>
      <c r="AV27" s="155">
        <v>0.99614809980075225</v>
      </c>
      <c r="AW27" s="153">
        <v>0.27179675339435927</v>
      </c>
      <c r="AX27" s="154">
        <v>-1.3478668359522239</v>
      </c>
      <c r="AY27" s="154">
        <v>-0.1297837992534856</v>
      </c>
      <c r="AZ27" s="154">
        <v>-0.17043375896180729</v>
      </c>
      <c r="BA27" s="153">
        <v>-1.8078063979418038</v>
      </c>
      <c r="BB27" s="154">
        <v>-1.2873096635238968</v>
      </c>
      <c r="BC27" s="154">
        <v>1.4071986029804977</v>
      </c>
      <c r="BD27" s="154">
        <v>0.61440222727047267</v>
      </c>
      <c r="BE27" s="153">
        <v>0.82439486432789288</v>
      </c>
      <c r="BF27" s="154">
        <v>0.98804379308157031</v>
      </c>
      <c r="BG27" s="154">
        <v>-0.40698854152166636</v>
      </c>
      <c r="BH27" s="154">
        <v>1.3337889979929114</v>
      </c>
      <c r="BI27" s="153">
        <v>1.607810532419359</v>
      </c>
      <c r="BJ27" s="154">
        <v>3.2050294288714394</v>
      </c>
      <c r="BK27" s="154">
        <v>1.1713246281201317</v>
      </c>
      <c r="BL27" s="154">
        <v>2.9990726384908704</v>
      </c>
      <c r="BM27" s="153">
        <v>2.2125166315218121</v>
      </c>
      <c r="BN27" s="154">
        <v>4.0840655838272166</v>
      </c>
      <c r="BO27" s="154">
        <v>3.1888656660353591</v>
      </c>
      <c r="BP27" s="154">
        <v>4.3452871105892621</v>
      </c>
      <c r="BQ27" s="153">
        <v>0.32160488998662085</v>
      </c>
      <c r="BR27" s="154">
        <v>2.1464840595425096</v>
      </c>
      <c r="BS27" s="154">
        <v>-0.49262261236767474</v>
      </c>
      <c r="BT27" s="154">
        <v>1.4277437057860285</v>
      </c>
      <c r="BU27" s="150">
        <v>-0.27085891409818552</v>
      </c>
      <c r="BV27" s="151">
        <v>0.42023083465188726</v>
      </c>
      <c r="BW27" s="151">
        <v>-1.7243108195036625</v>
      </c>
      <c r="BX27" s="152">
        <v>3.8521768669346952</v>
      </c>
      <c r="BY27" s="152">
        <v>0.33121533655948043</v>
      </c>
      <c r="BZ27" s="112" t="s">
        <v>94</v>
      </c>
      <c r="CA27" s="182"/>
    </row>
    <row r="28" spans="1:83" ht="21" thickBot="1">
      <c r="A28" s="4" t="s">
        <v>86</v>
      </c>
      <c r="B28" s="113" t="s">
        <v>95</v>
      </c>
      <c r="C28" s="178">
        <v>2102862.8175453534</v>
      </c>
      <c r="D28" s="179">
        <v>2042870.1644094647</v>
      </c>
      <c r="E28" s="179">
        <v>2225135.2279735506</v>
      </c>
      <c r="F28" s="180">
        <v>2365461.3993782615</v>
      </c>
      <c r="G28" s="178">
        <v>2205223.4405590789</v>
      </c>
      <c r="H28" s="179">
        <v>2195945.8751209346</v>
      </c>
      <c r="I28" s="179">
        <v>2344767.2130017122</v>
      </c>
      <c r="J28" s="180">
        <v>2467081.8672380485</v>
      </c>
      <c r="K28" s="178">
        <v>2347396.3707367079</v>
      </c>
      <c r="L28" s="179">
        <v>2357078.8660974028</v>
      </c>
      <c r="M28" s="179">
        <v>2497997.3426934858</v>
      </c>
      <c r="N28" s="179">
        <v>2598897.5613917424</v>
      </c>
      <c r="O28" s="178">
        <v>2535750.5874271104</v>
      </c>
      <c r="P28" s="179">
        <v>2562241.5838251412</v>
      </c>
      <c r="Q28" s="179">
        <v>2645947.1351727517</v>
      </c>
      <c r="R28" s="180">
        <v>2783733.2326179086</v>
      </c>
      <c r="S28" s="178">
        <v>2728278.584346896</v>
      </c>
      <c r="T28" s="179">
        <v>2768087.0996709452</v>
      </c>
      <c r="U28" s="179">
        <v>2836387.3934655306</v>
      </c>
      <c r="V28" s="180">
        <v>3036737.9115181221</v>
      </c>
      <c r="W28" s="178">
        <v>2965087.7773652468</v>
      </c>
      <c r="X28" s="179">
        <v>3035755.8253470091</v>
      </c>
      <c r="Y28" s="179">
        <v>3079621.6131299431</v>
      </c>
      <c r="Z28" s="180">
        <v>3227728.311887769</v>
      </c>
      <c r="AA28" s="178">
        <v>3136572.4024561853</v>
      </c>
      <c r="AB28" s="179">
        <v>3232072.480623188</v>
      </c>
      <c r="AC28" s="179">
        <v>3314800.8885084158</v>
      </c>
      <c r="AD28" s="179">
        <v>3491718.520782846</v>
      </c>
      <c r="AE28" s="178">
        <v>3359161.8445761586</v>
      </c>
      <c r="AF28" s="179">
        <v>3432552.7265425464</v>
      </c>
      <c r="AG28" s="179">
        <v>3500033.1552135507</v>
      </c>
      <c r="AH28" s="179">
        <v>3689674.4961825605</v>
      </c>
      <c r="AI28" s="198">
        <v>3535267.2908777911</v>
      </c>
      <c r="AJ28" s="204">
        <v>3584335.1867100876</v>
      </c>
      <c r="AK28" s="204">
        <v>3642747.5810237965</v>
      </c>
      <c r="AL28" s="204">
        <v>3803601.4109742562</v>
      </c>
      <c r="AM28" s="223">
        <v>2689556.2518049385</v>
      </c>
      <c r="AN28" s="179">
        <v>3314167</v>
      </c>
      <c r="AO28" s="93">
        <v>100</v>
      </c>
      <c r="AP28" s="93">
        <v>100</v>
      </c>
      <c r="AQ28" s="93">
        <v>100</v>
      </c>
      <c r="AR28" s="94">
        <v>100</v>
      </c>
      <c r="AS28" s="158">
        <v>100</v>
      </c>
      <c r="AT28" s="156">
        <v>100</v>
      </c>
      <c r="AU28" s="156">
        <v>100</v>
      </c>
      <c r="AV28" s="157">
        <v>100</v>
      </c>
      <c r="AW28" s="158">
        <v>100</v>
      </c>
      <c r="AX28" s="156">
        <v>100</v>
      </c>
      <c r="AY28" s="156">
        <v>100</v>
      </c>
      <c r="AZ28" s="156">
        <v>100</v>
      </c>
      <c r="BA28" s="158">
        <v>100</v>
      </c>
      <c r="BB28" s="156">
        <v>100</v>
      </c>
      <c r="BC28" s="156">
        <v>100</v>
      </c>
      <c r="BD28" s="156">
        <v>100</v>
      </c>
      <c r="BE28" s="158">
        <v>100</v>
      </c>
      <c r="BF28" s="156">
        <v>100</v>
      </c>
      <c r="BG28" s="156">
        <v>100</v>
      </c>
      <c r="BH28" s="156">
        <v>100</v>
      </c>
      <c r="BI28" s="158">
        <v>100</v>
      </c>
      <c r="BJ28" s="156">
        <v>100</v>
      </c>
      <c r="BK28" s="156">
        <v>100</v>
      </c>
      <c r="BL28" s="156">
        <v>100</v>
      </c>
      <c r="BM28" s="158">
        <v>100</v>
      </c>
      <c r="BN28" s="156">
        <v>100</v>
      </c>
      <c r="BO28" s="156">
        <v>100</v>
      </c>
      <c r="BP28" s="156">
        <v>100</v>
      </c>
      <c r="BQ28" s="158">
        <v>100</v>
      </c>
      <c r="BR28" s="156">
        <v>100</v>
      </c>
      <c r="BS28" s="156">
        <v>100</v>
      </c>
      <c r="BT28" s="156">
        <v>100</v>
      </c>
      <c r="BU28" s="158">
        <v>100</v>
      </c>
      <c r="BV28" s="156">
        <v>100</v>
      </c>
      <c r="BW28" s="156">
        <v>100</v>
      </c>
      <c r="BX28" s="157">
        <v>100</v>
      </c>
      <c r="BY28" s="157">
        <v>100</v>
      </c>
      <c r="BZ28" s="113" t="s">
        <v>95</v>
      </c>
      <c r="CA28" s="182"/>
    </row>
    <row r="29" spans="1:83">
      <c r="C29" s="95">
        <v>1</v>
      </c>
      <c r="D29" s="95">
        <v>2</v>
      </c>
      <c r="E29" s="95">
        <v>3</v>
      </c>
      <c r="F29" s="95">
        <v>4</v>
      </c>
      <c r="G29" s="95">
        <v>5</v>
      </c>
      <c r="H29" s="95">
        <v>6</v>
      </c>
      <c r="I29" s="95">
        <v>7</v>
      </c>
      <c r="J29" s="95">
        <v>8</v>
      </c>
      <c r="K29" s="95">
        <v>9</v>
      </c>
      <c r="L29" s="95">
        <v>10</v>
      </c>
      <c r="M29" s="95">
        <v>11</v>
      </c>
      <c r="N29" s="95">
        <v>12</v>
      </c>
      <c r="O29" s="95">
        <v>13</v>
      </c>
      <c r="P29" s="95">
        <v>14</v>
      </c>
      <c r="Q29" s="95">
        <v>15</v>
      </c>
      <c r="R29" s="95">
        <v>16</v>
      </c>
      <c r="S29" s="95">
        <v>17</v>
      </c>
      <c r="T29" s="95">
        <v>18</v>
      </c>
      <c r="U29" s="95">
        <v>19</v>
      </c>
      <c r="V29" s="95">
        <v>20</v>
      </c>
      <c r="W29" s="95">
        <v>21</v>
      </c>
      <c r="X29" s="95">
        <v>22</v>
      </c>
      <c r="Y29" s="95">
        <v>23</v>
      </c>
      <c r="Z29" s="95">
        <v>24</v>
      </c>
      <c r="AA29" s="95">
        <v>25</v>
      </c>
      <c r="AB29" s="95">
        <v>26</v>
      </c>
      <c r="AC29" s="95">
        <v>27</v>
      </c>
      <c r="AD29" s="95">
        <v>28</v>
      </c>
      <c r="AE29" s="95">
        <v>29</v>
      </c>
      <c r="AF29" s="95">
        <v>30</v>
      </c>
      <c r="AG29" s="95">
        <v>31</v>
      </c>
      <c r="AH29" s="95">
        <v>32</v>
      </c>
      <c r="AI29" s="95">
        <v>33</v>
      </c>
      <c r="AJ29" s="95">
        <v>34</v>
      </c>
      <c r="AK29" s="95">
        <v>35</v>
      </c>
      <c r="AL29" s="95">
        <v>36</v>
      </c>
      <c r="AM29" s="95">
        <v>37</v>
      </c>
      <c r="AN29" s="95">
        <v>38</v>
      </c>
      <c r="BP29" s="185"/>
      <c r="BQ29" s="185"/>
      <c r="BR29" s="185"/>
      <c r="BS29" s="185"/>
    </row>
    <row r="30" spans="1:83" ht="29">
      <c r="A30" s="57" t="s">
        <v>77</v>
      </c>
      <c r="C30" s="228">
        <v>1</v>
      </c>
      <c r="D30" s="228">
        <v>0</v>
      </c>
      <c r="E30" s="228">
        <v>0</v>
      </c>
      <c r="F30" s="228">
        <v>0</v>
      </c>
      <c r="G30" s="95">
        <f>C30</f>
        <v>1</v>
      </c>
      <c r="H30" s="95">
        <f t="shared" ref="H30:AN30" si="0">D30</f>
        <v>0</v>
      </c>
      <c r="I30" s="95">
        <f t="shared" si="0"/>
        <v>0</v>
      </c>
      <c r="J30" s="95">
        <f t="shared" si="0"/>
        <v>0</v>
      </c>
      <c r="K30" s="95">
        <f t="shared" si="0"/>
        <v>1</v>
      </c>
      <c r="L30" s="95">
        <f t="shared" si="0"/>
        <v>0</v>
      </c>
      <c r="M30" s="95">
        <f t="shared" si="0"/>
        <v>0</v>
      </c>
      <c r="N30" s="95">
        <f t="shared" si="0"/>
        <v>0</v>
      </c>
      <c r="O30" s="95">
        <f t="shared" si="0"/>
        <v>1</v>
      </c>
      <c r="P30" s="95">
        <f t="shared" si="0"/>
        <v>0</v>
      </c>
      <c r="Q30" s="95">
        <f t="shared" si="0"/>
        <v>0</v>
      </c>
      <c r="R30" s="95">
        <f t="shared" si="0"/>
        <v>0</v>
      </c>
      <c r="S30" s="95">
        <f t="shared" si="0"/>
        <v>1</v>
      </c>
      <c r="T30" s="95">
        <f t="shared" si="0"/>
        <v>0</v>
      </c>
      <c r="U30" s="95">
        <f t="shared" si="0"/>
        <v>0</v>
      </c>
      <c r="V30" s="95">
        <f t="shared" si="0"/>
        <v>0</v>
      </c>
      <c r="W30" s="95">
        <f t="shared" si="0"/>
        <v>1</v>
      </c>
      <c r="X30" s="95">
        <f t="shared" si="0"/>
        <v>0</v>
      </c>
      <c r="Y30" s="95">
        <f t="shared" si="0"/>
        <v>0</v>
      </c>
      <c r="Z30" s="95">
        <f t="shared" si="0"/>
        <v>0</v>
      </c>
      <c r="AA30" s="95">
        <f t="shared" si="0"/>
        <v>1</v>
      </c>
      <c r="AB30" s="95">
        <f t="shared" si="0"/>
        <v>0</v>
      </c>
      <c r="AC30" s="95">
        <f t="shared" si="0"/>
        <v>0</v>
      </c>
      <c r="AD30" s="95">
        <f t="shared" si="0"/>
        <v>0</v>
      </c>
      <c r="AE30" s="95">
        <f t="shared" si="0"/>
        <v>1</v>
      </c>
      <c r="AF30" s="95">
        <f t="shared" si="0"/>
        <v>0</v>
      </c>
      <c r="AG30" s="95">
        <f t="shared" si="0"/>
        <v>0</v>
      </c>
      <c r="AH30" s="95">
        <f t="shared" si="0"/>
        <v>0</v>
      </c>
      <c r="AI30" s="95">
        <f t="shared" si="0"/>
        <v>1</v>
      </c>
      <c r="AJ30" s="95">
        <f t="shared" si="0"/>
        <v>0</v>
      </c>
      <c r="AK30" s="95">
        <f t="shared" si="0"/>
        <v>0</v>
      </c>
      <c r="AL30" s="95">
        <f t="shared" si="0"/>
        <v>0</v>
      </c>
      <c r="AM30" s="95">
        <f t="shared" si="0"/>
        <v>1</v>
      </c>
      <c r="AN30" s="95">
        <f t="shared" si="0"/>
        <v>0</v>
      </c>
      <c r="BI30" s="182"/>
      <c r="BJ30" s="182"/>
      <c r="BK30" s="182"/>
      <c r="BL30" s="182"/>
      <c r="BM30" s="182"/>
      <c r="BN30" s="182"/>
      <c r="BO30" s="182"/>
      <c r="BP30" s="182"/>
      <c r="BQ30" s="182"/>
      <c r="BR30" s="182"/>
      <c r="BS30" s="182"/>
      <c r="BT30" s="182"/>
      <c r="BU30" s="182"/>
      <c r="BV30" s="182"/>
      <c r="BW30" s="182"/>
      <c r="BX30" s="182"/>
      <c r="BY30" s="182"/>
    </row>
    <row r="31" spans="1:83">
      <c r="A31"/>
      <c r="C31" s="228">
        <v>0</v>
      </c>
      <c r="D31" s="228">
        <v>1</v>
      </c>
      <c r="E31" s="228">
        <v>0</v>
      </c>
      <c r="F31" s="228">
        <v>0</v>
      </c>
      <c r="G31" s="95">
        <f>C31</f>
        <v>0</v>
      </c>
      <c r="H31" s="95">
        <f t="shared" ref="H31:H32" si="1">D31</f>
        <v>1</v>
      </c>
      <c r="I31" s="95">
        <f t="shared" ref="I31:I32" si="2">E31</f>
        <v>0</v>
      </c>
      <c r="J31" s="95">
        <f t="shared" ref="J31:J32" si="3">F31</f>
        <v>0</v>
      </c>
      <c r="K31" s="95">
        <f t="shared" ref="K31:K32" si="4">G31</f>
        <v>0</v>
      </c>
      <c r="L31" s="95">
        <f t="shared" ref="L31:L32" si="5">H31</f>
        <v>1</v>
      </c>
      <c r="M31" s="95">
        <f t="shared" ref="M31:M32" si="6">I31</f>
        <v>0</v>
      </c>
      <c r="N31" s="95">
        <f t="shared" ref="N31:N32" si="7">J31</f>
        <v>0</v>
      </c>
      <c r="O31" s="95">
        <f t="shared" ref="O31:O32" si="8">K31</f>
        <v>0</v>
      </c>
      <c r="P31" s="95">
        <f t="shared" ref="P31:P32" si="9">L31</f>
        <v>1</v>
      </c>
      <c r="Q31" s="95">
        <f t="shared" ref="Q31:Q32" si="10">M31</f>
        <v>0</v>
      </c>
      <c r="R31" s="95">
        <f t="shared" ref="R31:R32" si="11">N31</f>
        <v>0</v>
      </c>
      <c r="S31" s="95">
        <f t="shared" ref="S31:S32" si="12">O31</f>
        <v>0</v>
      </c>
      <c r="T31" s="95">
        <f t="shared" ref="T31:T32" si="13">P31</f>
        <v>1</v>
      </c>
      <c r="U31" s="95">
        <f t="shared" ref="U31:U32" si="14">Q31</f>
        <v>0</v>
      </c>
      <c r="V31" s="95">
        <f t="shared" ref="V31:V32" si="15">R31</f>
        <v>0</v>
      </c>
      <c r="W31" s="95">
        <f t="shared" ref="W31:W32" si="16">S31</f>
        <v>0</v>
      </c>
      <c r="X31" s="95">
        <f t="shared" ref="X31:X32" si="17">T31</f>
        <v>1</v>
      </c>
      <c r="Y31" s="95">
        <f t="shared" ref="Y31:Y32" si="18">U31</f>
        <v>0</v>
      </c>
      <c r="Z31" s="95">
        <f t="shared" ref="Z31:Z32" si="19">V31</f>
        <v>0</v>
      </c>
      <c r="AA31" s="95">
        <f t="shared" ref="AA31:AA32" si="20">W31</f>
        <v>0</v>
      </c>
      <c r="AB31" s="95">
        <f t="shared" ref="AB31:AB32" si="21">X31</f>
        <v>1</v>
      </c>
      <c r="AC31" s="95">
        <f t="shared" ref="AC31:AC32" si="22">Y31</f>
        <v>0</v>
      </c>
      <c r="AD31" s="95">
        <f t="shared" ref="AD31:AD32" si="23">Z31</f>
        <v>0</v>
      </c>
      <c r="AE31" s="95">
        <f t="shared" ref="AE31:AE32" si="24">AA31</f>
        <v>0</v>
      </c>
      <c r="AF31" s="95">
        <f t="shared" ref="AF31:AF32" si="25">AB31</f>
        <v>1</v>
      </c>
      <c r="AG31" s="95">
        <f t="shared" ref="AG31:AG32" si="26">AC31</f>
        <v>0</v>
      </c>
      <c r="AH31" s="95">
        <f t="shared" ref="AH31:AH32" si="27">AD31</f>
        <v>0</v>
      </c>
      <c r="AI31" s="95">
        <f t="shared" ref="AI31:AI32" si="28">AE31</f>
        <v>0</v>
      </c>
      <c r="AJ31" s="95">
        <f t="shared" ref="AJ31:AJ32" si="29">AF31</f>
        <v>1</v>
      </c>
      <c r="AK31" s="95">
        <f t="shared" ref="AK31:AK32" si="30">AG31</f>
        <v>0</v>
      </c>
      <c r="AL31" s="95">
        <f t="shared" ref="AL31:AL32" si="31">AH31</f>
        <v>0</v>
      </c>
      <c r="AM31" s="95">
        <f t="shared" ref="AM31:AM32" si="32">AI31</f>
        <v>0</v>
      </c>
      <c r="AN31" s="95">
        <f t="shared" ref="AN31:AN32" si="33">AJ31</f>
        <v>1</v>
      </c>
      <c r="BI31" s="182"/>
      <c r="BJ31" s="182"/>
      <c r="BK31" s="182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</row>
    <row r="32" spans="1:83">
      <c r="A32"/>
      <c r="C32" s="228">
        <v>0</v>
      </c>
      <c r="D32" s="228">
        <v>0</v>
      </c>
      <c r="E32" s="228">
        <v>0</v>
      </c>
      <c r="F32" s="228">
        <v>1</v>
      </c>
      <c r="G32" s="95">
        <f>C32</f>
        <v>0</v>
      </c>
      <c r="H32" s="95">
        <f t="shared" si="1"/>
        <v>0</v>
      </c>
      <c r="I32" s="95">
        <f t="shared" si="2"/>
        <v>0</v>
      </c>
      <c r="J32" s="95">
        <f t="shared" si="3"/>
        <v>1</v>
      </c>
      <c r="K32" s="95">
        <f t="shared" si="4"/>
        <v>0</v>
      </c>
      <c r="L32" s="95">
        <f t="shared" si="5"/>
        <v>0</v>
      </c>
      <c r="M32" s="95">
        <f t="shared" si="6"/>
        <v>0</v>
      </c>
      <c r="N32" s="95">
        <f t="shared" si="7"/>
        <v>1</v>
      </c>
      <c r="O32" s="95">
        <f t="shared" si="8"/>
        <v>0</v>
      </c>
      <c r="P32" s="95">
        <f t="shared" si="9"/>
        <v>0</v>
      </c>
      <c r="Q32" s="95">
        <f t="shared" si="10"/>
        <v>0</v>
      </c>
      <c r="R32" s="95">
        <f t="shared" si="11"/>
        <v>1</v>
      </c>
      <c r="S32" s="95">
        <f t="shared" si="12"/>
        <v>0</v>
      </c>
      <c r="T32" s="95">
        <f t="shared" si="13"/>
        <v>0</v>
      </c>
      <c r="U32" s="95">
        <f t="shared" si="14"/>
        <v>0</v>
      </c>
      <c r="V32" s="95">
        <f t="shared" si="15"/>
        <v>1</v>
      </c>
      <c r="W32" s="95">
        <f t="shared" si="16"/>
        <v>0</v>
      </c>
      <c r="X32" s="95">
        <f t="shared" si="17"/>
        <v>0</v>
      </c>
      <c r="Y32" s="95">
        <f t="shared" si="18"/>
        <v>0</v>
      </c>
      <c r="Z32" s="95">
        <f t="shared" si="19"/>
        <v>1</v>
      </c>
      <c r="AA32" s="95">
        <f t="shared" si="20"/>
        <v>0</v>
      </c>
      <c r="AB32" s="95">
        <f t="shared" si="21"/>
        <v>0</v>
      </c>
      <c r="AC32" s="95">
        <f t="shared" si="22"/>
        <v>0</v>
      </c>
      <c r="AD32" s="95">
        <f t="shared" si="23"/>
        <v>1</v>
      </c>
      <c r="AE32" s="95">
        <f t="shared" si="24"/>
        <v>0</v>
      </c>
      <c r="AF32" s="95">
        <f t="shared" si="25"/>
        <v>0</v>
      </c>
      <c r="AG32" s="95">
        <f t="shared" si="26"/>
        <v>0</v>
      </c>
      <c r="AH32" s="95">
        <f t="shared" si="27"/>
        <v>1</v>
      </c>
      <c r="AI32" s="95">
        <f t="shared" si="28"/>
        <v>0</v>
      </c>
      <c r="AJ32" s="95">
        <f t="shared" si="29"/>
        <v>0</v>
      </c>
      <c r="AK32" s="95">
        <f t="shared" si="30"/>
        <v>0</v>
      </c>
      <c r="AL32" s="95">
        <f t="shared" si="31"/>
        <v>1</v>
      </c>
      <c r="AM32" s="95">
        <f t="shared" si="32"/>
        <v>0</v>
      </c>
      <c r="AN32" s="95">
        <f t="shared" si="33"/>
        <v>0</v>
      </c>
      <c r="BI32" s="182"/>
      <c r="BJ32" s="182"/>
      <c r="BK32" s="182"/>
      <c r="BL32" s="182"/>
      <c r="BM32" s="182"/>
      <c r="BN32" s="182"/>
      <c r="BO32" s="182"/>
      <c r="BP32" s="182"/>
      <c r="BQ32" s="182"/>
      <c r="BR32" s="182"/>
      <c r="BS32" s="182"/>
      <c r="BT32" s="182"/>
      <c r="BU32" s="182"/>
      <c r="BV32" s="182"/>
      <c r="BW32" s="182"/>
      <c r="BX32" s="182"/>
      <c r="BY32" s="182"/>
    </row>
    <row r="33" spans="1:77">
      <c r="A33"/>
      <c r="BI33" s="182"/>
      <c r="BJ33" s="182"/>
      <c r="BK33" s="182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</row>
    <row r="34" spans="1:77">
      <c r="A34"/>
      <c r="BI34" s="182"/>
      <c r="BJ34" s="182"/>
      <c r="BK34" s="182"/>
      <c r="BL34" s="182"/>
      <c r="BM34" s="182"/>
      <c r="BN34" s="182"/>
      <c r="BO34" s="182"/>
      <c r="BP34" s="182"/>
      <c r="BQ34" s="182"/>
      <c r="BR34" s="182"/>
      <c r="BS34" s="182"/>
      <c r="BT34" s="182"/>
      <c r="BU34" s="182"/>
      <c r="BV34" s="182"/>
      <c r="BW34" s="182"/>
      <c r="BX34" s="182"/>
      <c r="BY34" s="182"/>
    </row>
    <row r="35" spans="1:77">
      <c r="A35"/>
      <c r="BI35" s="182"/>
      <c r="BJ35" s="182"/>
      <c r="BK35" s="182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</row>
    <row r="36" spans="1:77">
      <c r="A36"/>
      <c r="BI36" s="182"/>
      <c r="BJ36" s="182"/>
      <c r="BK36" s="182"/>
      <c r="BL36" s="182"/>
      <c r="BM36" s="182"/>
      <c r="BN36" s="182"/>
      <c r="BO36" s="182"/>
      <c r="BP36" s="182"/>
      <c r="BQ36" s="182"/>
      <c r="BR36" s="182"/>
      <c r="BS36" s="182"/>
      <c r="BT36" s="182"/>
      <c r="BU36" s="182"/>
      <c r="BV36" s="182"/>
      <c r="BW36" s="182"/>
      <c r="BX36" s="182"/>
      <c r="BY36" s="182"/>
    </row>
    <row r="37" spans="1:77">
      <c r="A37"/>
      <c r="BI37" s="182"/>
      <c r="BJ37" s="182"/>
      <c r="BK37" s="182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</row>
    <row r="38" spans="1:77">
      <c r="A38"/>
      <c r="BI38" s="182"/>
      <c r="BJ38" s="182"/>
      <c r="BK38" s="182"/>
      <c r="BL38" s="182"/>
      <c r="BM38" s="182"/>
      <c r="BN38" s="182"/>
      <c r="BO38" s="182"/>
      <c r="BP38" s="182"/>
      <c r="BQ38" s="182"/>
      <c r="BR38" s="182"/>
      <c r="BS38" s="182"/>
      <c r="BT38" s="182"/>
      <c r="BU38" s="182"/>
      <c r="BV38" s="182"/>
      <c r="BW38" s="182"/>
      <c r="BX38" s="182"/>
      <c r="BY38" s="182"/>
    </row>
    <row r="39" spans="1:77">
      <c r="A39"/>
      <c r="W39" s="18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2"/>
      <c r="AN39" s="162"/>
      <c r="BQ39" s="182"/>
      <c r="BR39" s="182"/>
      <c r="BS39" s="182"/>
      <c r="BT39" s="182"/>
      <c r="BU39" s="182"/>
      <c r="BV39" s="182"/>
      <c r="BW39" s="182"/>
      <c r="BX39" s="182"/>
      <c r="BY39" s="182"/>
    </row>
    <row r="40" spans="1:77">
      <c r="A40"/>
      <c r="W40" s="162"/>
      <c r="X40" s="162"/>
      <c r="Y40" s="162"/>
      <c r="Z40" s="162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BI40" s="182"/>
      <c r="BJ40" s="182"/>
      <c r="BK40" s="182"/>
      <c r="BL40" s="182"/>
      <c r="BM40" s="182"/>
      <c r="BN40" s="182"/>
      <c r="BO40" s="182"/>
      <c r="BP40" s="182"/>
      <c r="BQ40" s="182"/>
      <c r="BR40" s="182"/>
      <c r="BS40" s="182"/>
      <c r="BT40" s="182"/>
      <c r="BU40" s="182"/>
      <c r="BV40" s="182"/>
      <c r="BW40" s="182"/>
      <c r="BX40" s="182"/>
      <c r="BY40" s="182"/>
    </row>
    <row r="41" spans="1:77">
      <c r="W41" s="162"/>
      <c r="X41" s="162"/>
      <c r="Y41" s="162"/>
      <c r="Z41" s="162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BI41" s="182"/>
      <c r="BJ41" s="182"/>
      <c r="BK41" s="182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</row>
    <row r="42" spans="1:77">
      <c r="W42" s="162"/>
      <c r="X42" s="162"/>
      <c r="Y42" s="162"/>
      <c r="Z42" s="162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BI42" s="182"/>
      <c r="BJ42" s="182"/>
      <c r="BK42" s="182"/>
      <c r="BL42" s="182"/>
      <c r="BM42" s="182"/>
      <c r="BN42" s="182"/>
      <c r="BO42" s="182"/>
      <c r="BP42" s="182"/>
      <c r="BQ42" s="182"/>
      <c r="BR42" s="182"/>
      <c r="BS42" s="182"/>
      <c r="BT42" s="182"/>
      <c r="BU42" s="182"/>
      <c r="BV42" s="182"/>
      <c r="BW42" s="182"/>
      <c r="BX42" s="182"/>
      <c r="BY42" s="182"/>
    </row>
    <row r="43" spans="1:77">
      <c r="W43" s="162"/>
      <c r="X43" s="162"/>
      <c r="Y43" s="162"/>
      <c r="Z43" s="162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BI43" s="182"/>
      <c r="BJ43" s="182"/>
      <c r="BK43" s="182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</row>
    <row r="44" spans="1:77"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BI44" s="182"/>
      <c r="BJ44" s="182"/>
      <c r="BK44" s="182"/>
      <c r="BL44" s="182"/>
      <c r="BM44" s="182"/>
      <c r="BN44" s="182"/>
      <c r="BO44" s="182"/>
      <c r="BP44" s="182"/>
      <c r="BQ44" s="182"/>
      <c r="BR44" s="182"/>
      <c r="BS44" s="182"/>
      <c r="BT44" s="182"/>
      <c r="BU44" s="182"/>
      <c r="BV44" s="182"/>
      <c r="BW44" s="182"/>
      <c r="BX44" s="182"/>
      <c r="BY44" s="182"/>
    </row>
    <row r="45" spans="1:77"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BI45" s="182"/>
      <c r="BJ45" s="182"/>
      <c r="BK45" s="182"/>
      <c r="BL45" s="182"/>
      <c r="BM45" s="182"/>
      <c r="BN45" s="182"/>
      <c r="BO45" s="182"/>
      <c r="BP45" s="182"/>
      <c r="BQ45" s="182"/>
      <c r="BR45" s="182"/>
      <c r="BS45" s="182"/>
      <c r="BT45" s="182"/>
      <c r="BU45" s="182"/>
      <c r="BV45" s="182"/>
      <c r="BW45" s="182"/>
      <c r="BX45" s="182"/>
      <c r="BY45" s="182"/>
    </row>
    <row r="46" spans="1:77"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BI46" s="182"/>
      <c r="BJ46" s="182"/>
      <c r="BK46" s="182"/>
      <c r="BL46" s="182"/>
      <c r="BM46" s="182"/>
      <c r="BN46" s="182"/>
      <c r="BO46" s="182"/>
      <c r="BP46" s="182"/>
      <c r="BQ46" s="182"/>
      <c r="BR46" s="182"/>
      <c r="BS46" s="182"/>
      <c r="BT46" s="182"/>
      <c r="BU46" s="182"/>
      <c r="BV46" s="182"/>
      <c r="BW46" s="182"/>
      <c r="BX46" s="182"/>
      <c r="BY46" s="182"/>
    </row>
    <row r="47" spans="1:77"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BI47" s="182"/>
      <c r="BJ47" s="182"/>
      <c r="BK47" s="182"/>
      <c r="BL47" s="182"/>
      <c r="BM47" s="182"/>
      <c r="BN47" s="182"/>
      <c r="BO47" s="182"/>
      <c r="BP47" s="182"/>
      <c r="BQ47" s="182"/>
      <c r="BR47" s="182"/>
      <c r="BS47" s="182"/>
      <c r="BT47" s="182"/>
      <c r="BU47" s="182"/>
      <c r="BV47" s="182"/>
      <c r="BW47" s="182"/>
      <c r="BX47" s="182"/>
      <c r="BY47" s="182"/>
    </row>
    <row r="48" spans="1:77"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BI48" s="182"/>
      <c r="BJ48" s="182"/>
      <c r="BK48" s="182"/>
      <c r="BL48" s="182"/>
      <c r="BM48" s="182"/>
      <c r="BN48" s="182"/>
      <c r="BO48" s="182"/>
      <c r="BP48" s="182"/>
      <c r="BQ48" s="182"/>
      <c r="BR48" s="182"/>
      <c r="BS48" s="182"/>
      <c r="BT48" s="182"/>
      <c r="BU48" s="182"/>
      <c r="BV48" s="182"/>
      <c r="BW48" s="182"/>
      <c r="BX48" s="182"/>
      <c r="BY48" s="182"/>
    </row>
    <row r="49" spans="3:77"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BI49" s="182"/>
      <c r="BJ49" s="182"/>
      <c r="BK49" s="182"/>
      <c r="BL49" s="182"/>
      <c r="BM49" s="182"/>
      <c r="BN49" s="182"/>
      <c r="BO49" s="182"/>
      <c r="BP49" s="182"/>
      <c r="BQ49" s="182"/>
      <c r="BR49" s="182"/>
      <c r="BS49" s="182"/>
      <c r="BT49" s="182"/>
      <c r="BU49" s="182"/>
      <c r="BV49" s="182"/>
      <c r="BW49" s="182"/>
      <c r="BX49" s="182"/>
      <c r="BY49" s="182"/>
    </row>
    <row r="50" spans="3:77" ht="18.75" customHeight="1">
      <c r="C50" s="95"/>
      <c r="D50" s="95"/>
      <c r="E50" s="95"/>
      <c r="F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BI50" s="182"/>
      <c r="BJ50" s="182"/>
      <c r="BK50" s="182"/>
      <c r="BL50" s="182"/>
      <c r="BM50" s="182"/>
      <c r="BN50" s="182"/>
      <c r="BO50" s="182"/>
      <c r="BP50" s="182"/>
      <c r="BQ50" s="182"/>
      <c r="BR50" s="182"/>
      <c r="BS50" s="182"/>
      <c r="BT50" s="182"/>
      <c r="BU50" s="182"/>
      <c r="BV50" s="182"/>
      <c r="BW50" s="182"/>
      <c r="BX50" s="182"/>
      <c r="BY50" s="182"/>
    </row>
    <row r="51" spans="3:77">
      <c r="I51" s="95"/>
      <c r="J51" s="95"/>
      <c r="K51" s="95"/>
      <c r="L51" s="95"/>
      <c r="M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BI51" s="182"/>
      <c r="BJ51" s="182"/>
      <c r="BK51" s="182"/>
      <c r="BL51" s="182"/>
      <c r="BM51" s="182"/>
      <c r="BN51" s="182"/>
      <c r="BO51" s="182"/>
      <c r="BP51" s="182"/>
      <c r="BQ51" s="182"/>
      <c r="BR51" s="182"/>
      <c r="BS51" s="182"/>
      <c r="BT51" s="182"/>
      <c r="BU51" s="182"/>
      <c r="BV51" s="182"/>
      <c r="BW51" s="182"/>
      <c r="BX51" s="182"/>
      <c r="BY51" s="182"/>
    </row>
    <row r="52" spans="3:77">
      <c r="I52" s="95"/>
      <c r="J52" s="95"/>
      <c r="K52" s="95"/>
      <c r="L52" s="95"/>
      <c r="M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BQ52" s="182"/>
      <c r="BR52" s="182"/>
      <c r="BS52" s="182"/>
      <c r="BT52" s="182"/>
      <c r="BU52" s="182"/>
      <c r="BV52" s="182"/>
      <c r="BW52" s="182"/>
      <c r="BX52" s="182"/>
      <c r="BY52" s="182"/>
    </row>
    <row r="53" spans="3:77">
      <c r="I53" s="95"/>
      <c r="J53" s="95"/>
      <c r="K53" s="95"/>
      <c r="L53" s="95"/>
      <c r="M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BQ53" s="182"/>
      <c r="BR53" s="182"/>
      <c r="BS53" s="182"/>
      <c r="BT53" s="182"/>
      <c r="BU53" s="182"/>
      <c r="BV53" s="182"/>
      <c r="BW53" s="182"/>
      <c r="BX53" s="182"/>
      <c r="BY53" s="182"/>
    </row>
    <row r="54" spans="3:77">
      <c r="I54" s="95"/>
      <c r="J54" s="95"/>
      <c r="K54" s="95"/>
      <c r="L54" s="95"/>
      <c r="M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BQ54" s="182"/>
      <c r="BR54" s="182"/>
      <c r="BS54" s="182"/>
      <c r="BT54" s="182"/>
      <c r="BU54" s="182"/>
      <c r="BV54" s="182"/>
      <c r="BW54" s="182"/>
      <c r="BX54" s="182"/>
      <c r="BY54" s="182"/>
    </row>
    <row r="55" spans="3:77">
      <c r="I55" s="95"/>
      <c r="J55" s="95"/>
      <c r="K55" s="95"/>
      <c r="L55" s="95"/>
      <c r="M55" s="95"/>
      <c r="BQ55" s="182"/>
      <c r="BR55" s="182"/>
      <c r="BS55" s="182"/>
      <c r="BT55" s="182"/>
      <c r="BU55" s="182"/>
      <c r="BV55" s="182"/>
      <c r="BW55" s="182"/>
      <c r="BX55" s="182"/>
      <c r="BY55" s="182"/>
    </row>
    <row r="56" spans="3:77">
      <c r="I56" s="95"/>
      <c r="J56" s="95"/>
      <c r="K56" s="95"/>
      <c r="L56" s="95"/>
      <c r="M56" s="95"/>
      <c r="BQ56" s="182"/>
      <c r="BR56" s="182"/>
      <c r="BS56" s="182"/>
      <c r="BT56" s="182"/>
      <c r="BU56" s="182"/>
      <c r="BV56" s="182"/>
      <c r="BW56" s="182"/>
      <c r="BX56" s="182"/>
      <c r="BY56" s="182"/>
    </row>
    <row r="57" spans="3:77">
      <c r="I57" s="95"/>
      <c r="J57" s="95"/>
      <c r="K57" s="95"/>
      <c r="L57" s="95"/>
      <c r="M57" s="95"/>
      <c r="BQ57" s="182"/>
      <c r="BR57" s="182"/>
      <c r="BS57" s="182"/>
      <c r="BT57" s="182"/>
      <c r="BU57" s="182"/>
      <c r="BV57" s="182"/>
      <c r="BW57" s="182"/>
      <c r="BX57" s="182"/>
      <c r="BY57" s="182"/>
    </row>
    <row r="58" spans="3:77">
      <c r="I58" s="95"/>
      <c r="J58" s="95"/>
      <c r="K58" s="95"/>
      <c r="L58" s="95"/>
      <c r="M58" s="95"/>
      <c r="BQ58" s="182"/>
      <c r="BR58" s="182"/>
      <c r="BS58" s="182"/>
      <c r="BT58" s="182"/>
      <c r="BU58" s="182"/>
      <c r="BV58" s="182"/>
      <c r="BW58" s="182"/>
      <c r="BX58" s="182"/>
      <c r="BY58" s="182"/>
    </row>
    <row r="59" spans="3:77">
      <c r="I59" s="95"/>
      <c r="J59" s="95"/>
      <c r="K59" s="95"/>
      <c r="L59" s="95"/>
      <c r="M59" s="95"/>
      <c r="BQ59" s="182"/>
      <c r="BR59" s="182"/>
      <c r="BS59" s="182"/>
      <c r="BT59" s="182"/>
      <c r="BU59" s="182"/>
      <c r="BV59" s="182"/>
      <c r="BW59" s="182"/>
      <c r="BX59" s="182"/>
      <c r="BY59" s="182"/>
    </row>
    <row r="60" spans="3:77">
      <c r="I60" s="95"/>
      <c r="J60" s="95"/>
      <c r="K60" s="95"/>
      <c r="L60" s="95"/>
      <c r="M60" s="95"/>
      <c r="BQ60" s="182"/>
      <c r="BR60" s="182"/>
      <c r="BS60" s="182"/>
      <c r="BT60" s="182"/>
      <c r="BU60" s="182"/>
      <c r="BV60" s="182"/>
      <c r="BW60" s="182"/>
      <c r="BX60" s="182"/>
      <c r="BY60" s="182"/>
    </row>
    <row r="61" spans="3:77">
      <c r="I61" s="95"/>
      <c r="J61" s="95"/>
      <c r="K61" s="95"/>
      <c r="L61" s="95"/>
      <c r="M61" s="95"/>
      <c r="BQ61" s="182"/>
      <c r="BR61" s="182"/>
      <c r="BS61" s="182"/>
      <c r="BT61" s="182"/>
      <c r="BU61" s="182"/>
      <c r="BV61" s="182"/>
      <c r="BW61" s="182"/>
      <c r="BX61" s="182"/>
      <c r="BY61" s="182"/>
    </row>
    <row r="62" spans="3:77">
      <c r="I62" s="95"/>
      <c r="J62" s="95"/>
      <c r="K62" s="95"/>
      <c r="L62" s="95"/>
      <c r="M62" s="95"/>
      <c r="BQ62" s="182"/>
      <c r="BR62" s="182"/>
      <c r="BS62" s="182"/>
      <c r="BT62" s="182"/>
      <c r="BU62" s="182"/>
      <c r="BV62" s="182"/>
      <c r="BW62" s="182"/>
      <c r="BX62" s="182"/>
      <c r="BY62" s="182"/>
    </row>
    <row r="63" spans="3:77">
      <c r="I63" s="95"/>
      <c r="J63" s="95"/>
      <c r="K63" s="95"/>
      <c r="L63" s="95"/>
      <c r="M63" s="95"/>
      <c r="BQ63" s="182"/>
      <c r="BR63" s="182"/>
      <c r="BS63" s="182"/>
      <c r="BT63" s="182"/>
      <c r="BU63" s="182"/>
      <c r="BV63" s="182"/>
      <c r="BW63" s="182"/>
      <c r="BX63" s="182"/>
      <c r="BY63" s="182"/>
    </row>
    <row r="64" spans="3:77">
      <c r="I64" s="95"/>
      <c r="J64" s="95"/>
      <c r="K64" s="95"/>
      <c r="L64" s="95"/>
      <c r="M64" s="95"/>
      <c r="BQ64" s="182"/>
      <c r="BR64" s="182"/>
      <c r="BS64" s="182"/>
      <c r="BT64" s="182"/>
      <c r="BU64" s="182"/>
      <c r="BV64" s="182"/>
      <c r="BW64" s="182"/>
      <c r="BX64" s="182"/>
      <c r="BY64" s="182"/>
    </row>
    <row r="65" spans="3:77">
      <c r="I65" s="95"/>
      <c r="J65" s="95"/>
      <c r="K65" s="95"/>
      <c r="L65" s="95"/>
      <c r="M65" s="95"/>
      <c r="BQ65" s="182"/>
      <c r="BR65" s="182"/>
      <c r="BS65" s="182"/>
      <c r="BT65" s="182"/>
      <c r="BU65" s="182"/>
      <c r="BV65" s="182"/>
      <c r="BW65" s="182"/>
      <c r="BX65" s="182"/>
      <c r="BY65" s="182"/>
    </row>
    <row r="66" spans="3:77">
      <c r="I66" s="95"/>
      <c r="J66" s="95"/>
      <c r="K66" s="95"/>
      <c r="L66" s="95"/>
      <c r="M66" s="95"/>
      <c r="BQ66" s="182"/>
      <c r="BR66" s="182"/>
      <c r="BS66" s="182"/>
      <c r="BT66" s="182"/>
      <c r="BU66" s="182"/>
      <c r="BV66" s="182"/>
      <c r="BW66" s="182"/>
      <c r="BX66" s="182"/>
      <c r="BY66" s="182"/>
    </row>
    <row r="67" spans="3:77">
      <c r="I67" s="95"/>
      <c r="J67" s="95"/>
      <c r="K67" s="95"/>
      <c r="L67" s="95"/>
      <c r="M67" s="95"/>
      <c r="BQ67" s="182"/>
      <c r="BR67" s="182"/>
      <c r="BS67" s="182"/>
      <c r="BT67" s="182"/>
      <c r="BU67" s="182"/>
      <c r="BV67" s="182"/>
      <c r="BW67" s="182"/>
      <c r="BX67" s="182"/>
      <c r="BY67" s="182"/>
    </row>
    <row r="68" spans="3:77">
      <c r="I68" s="95"/>
      <c r="J68" s="95"/>
      <c r="K68" s="95"/>
      <c r="L68" s="95"/>
      <c r="M68" s="95"/>
      <c r="BQ68" s="182"/>
      <c r="BR68" s="182"/>
      <c r="BS68" s="182"/>
      <c r="BT68" s="182"/>
      <c r="BU68" s="182"/>
      <c r="BV68" s="182"/>
      <c r="BW68" s="182"/>
      <c r="BX68" s="182"/>
      <c r="BY68" s="182"/>
    </row>
    <row r="69" spans="3:77">
      <c r="I69" s="95"/>
      <c r="J69" s="95"/>
      <c r="K69" s="95"/>
      <c r="L69" s="95"/>
      <c r="M69" s="95"/>
      <c r="BQ69" s="182"/>
      <c r="BR69" s="182"/>
      <c r="BS69" s="182"/>
      <c r="BT69" s="182"/>
      <c r="BU69" s="182"/>
      <c r="BV69" s="182"/>
      <c r="BW69" s="182"/>
      <c r="BX69" s="182"/>
      <c r="BY69" s="182"/>
    </row>
    <row r="70" spans="3:77">
      <c r="BQ70" s="182"/>
      <c r="BR70" s="182"/>
      <c r="BS70" s="182"/>
      <c r="BT70" s="182"/>
      <c r="BU70" s="182"/>
      <c r="BV70" s="182"/>
      <c r="BW70" s="182"/>
      <c r="BX70" s="182"/>
      <c r="BY70" s="182"/>
    </row>
    <row r="71" spans="3:77">
      <c r="C71" s="95"/>
      <c r="D71" s="95"/>
      <c r="E71" s="95"/>
      <c r="F71" s="95"/>
      <c r="BQ71" s="182"/>
      <c r="BR71" s="182"/>
      <c r="BS71" s="182"/>
      <c r="BT71" s="182"/>
      <c r="BU71" s="182"/>
      <c r="BV71" s="182"/>
      <c r="BW71" s="182"/>
      <c r="BX71" s="182"/>
      <c r="BY71" s="182"/>
    </row>
    <row r="72" spans="3:77">
      <c r="C72" s="95"/>
      <c r="D72" s="95"/>
      <c r="E72" s="95"/>
      <c r="F72" s="95"/>
      <c r="BQ72" s="182"/>
      <c r="BR72" s="182"/>
      <c r="BS72" s="182"/>
      <c r="BT72" s="182"/>
      <c r="BU72" s="182"/>
      <c r="BV72" s="182"/>
      <c r="BW72" s="182"/>
      <c r="BX72" s="182"/>
      <c r="BY72" s="182"/>
    </row>
    <row r="73" spans="3:77">
      <c r="C73" s="95"/>
      <c r="D73" s="95"/>
      <c r="E73" s="95"/>
      <c r="F73" s="95"/>
      <c r="BQ73" s="182"/>
      <c r="BR73" s="182"/>
      <c r="BS73" s="182"/>
      <c r="BT73" s="182"/>
      <c r="BU73" s="182"/>
      <c r="BV73" s="182"/>
      <c r="BW73" s="182"/>
      <c r="BX73" s="182"/>
      <c r="BY73" s="182"/>
    </row>
    <row r="74" spans="3:77">
      <c r="C74" s="95"/>
      <c r="D74" s="95"/>
      <c r="E74" s="95"/>
      <c r="F74" s="95"/>
      <c r="BQ74" s="182"/>
      <c r="BR74" s="182"/>
      <c r="BS74" s="182"/>
      <c r="BT74" s="182"/>
      <c r="BU74" s="182"/>
      <c r="BV74" s="182"/>
      <c r="BW74" s="182"/>
      <c r="BX74" s="182"/>
      <c r="BY74" s="182"/>
    </row>
    <row r="75" spans="3:77">
      <c r="C75" s="95"/>
      <c r="D75" s="95"/>
      <c r="E75" s="95"/>
      <c r="F75" s="95"/>
      <c r="BQ75" s="182"/>
      <c r="BR75" s="182"/>
      <c r="BS75" s="182"/>
      <c r="BT75" s="182"/>
      <c r="BU75" s="182"/>
      <c r="BV75" s="182"/>
      <c r="BW75" s="182"/>
      <c r="BX75" s="182"/>
      <c r="BY75" s="182"/>
    </row>
    <row r="76" spans="3:77">
      <c r="C76" s="95"/>
      <c r="D76" s="95"/>
      <c r="E76" s="95"/>
      <c r="F76" s="95"/>
      <c r="BQ76" s="182"/>
      <c r="BR76" s="182"/>
      <c r="BS76" s="182"/>
      <c r="BT76" s="182"/>
      <c r="BU76" s="182"/>
      <c r="BV76" s="182"/>
      <c r="BW76" s="182"/>
      <c r="BX76" s="182"/>
      <c r="BY76" s="182"/>
    </row>
    <row r="77" spans="3:77">
      <c r="C77" s="95"/>
      <c r="D77" s="95"/>
      <c r="E77" s="95"/>
      <c r="F77" s="95"/>
    </row>
  </sheetData>
  <mergeCells count="24">
    <mergeCell ref="A1:R1"/>
    <mergeCell ref="A2:R2"/>
    <mergeCell ref="C6:F6"/>
    <mergeCell ref="G6:J6"/>
    <mergeCell ref="K6:N6"/>
    <mergeCell ref="BQ6:BT6"/>
    <mergeCell ref="BE6:BH6"/>
    <mergeCell ref="BI6:BL6"/>
    <mergeCell ref="BU6:BX6"/>
    <mergeCell ref="AO5:BX5"/>
    <mergeCell ref="BM6:BP6"/>
    <mergeCell ref="S6:V6"/>
    <mergeCell ref="AS6:AV6"/>
    <mergeCell ref="BA6:BD6"/>
    <mergeCell ref="AO6:AR6"/>
    <mergeCell ref="AA6:AD6"/>
    <mergeCell ref="AE6:AH6"/>
    <mergeCell ref="AI6:AL6"/>
    <mergeCell ref="AW6:AZ6"/>
    <mergeCell ref="C5:Z5"/>
    <mergeCell ref="W6:Z6"/>
    <mergeCell ref="O6:R6"/>
    <mergeCell ref="AM6:AN6"/>
    <mergeCell ref="AO19:AR19"/>
  </mergeCells>
  <phoneticPr fontId="27"/>
  <pageMargins left="0.43307086614173229" right="0.43307086614173229" top="0.74803149606299213" bottom="0.74803149606299213" header="0.31496062992125984" footer="0.31496062992125984"/>
  <pageSetup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0B30-C024-0B4B-9A5F-0D188A4FBB56}">
  <dimension ref="A1:S52"/>
  <sheetViews>
    <sheetView tabSelected="1" topLeftCell="C21" workbookViewId="0">
      <selection activeCell="T49" sqref="T49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 ht="17" thickBot="1">
      <c r="D2" cm="1">
        <f t="array" ref="D2">INDEX(LINEST($C$3:$C$38,$D$3:$H$38),D1)</f>
        <v>1.7149806519262283E-2</v>
      </c>
      <c r="E2" cm="1">
        <f t="array" ref="E2">INDEX(LINEST($C$3:$C$38,$D$3:$H$38),E1)</f>
        <v>-7.1518903008044206E-3</v>
      </c>
      <c r="F2" cm="1">
        <f t="array" ref="F2">INDEX(LINEST($C$3:$C$38,$D$3:$H$38),F1)</f>
        <v>-9.0719745632940364E-3</v>
      </c>
      <c r="G2" cm="1">
        <f t="array" ref="G2">INDEX(LINEST($C$3:$C$38,$D$3:$H$38),G1)</f>
        <v>-3.0427808821807859E-2</v>
      </c>
      <c r="H2" cm="1">
        <f t="array" ref="H2">INDEX(LINEST($C$3:$C$38,$D$3:$H$38),H1)</f>
        <v>-1.0097786914584577E-2</v>
      </c>
      <c r="I2" cm="1">
        <f t="array" ref="I2">INDEX(LINEST($C$3:$C$38,$D$3:$H$38),I1)</f>
        <v>14.476473814941428</v>
      </c>
      <c r="J2" s="259">
        <f>AVERAGE(C3:C38)-AVERAGE(I3:I38)</f>
        <v>-1.2399392574922175E-2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 ht="17" thickBot="1">
      <c r="B3" s="97">
        <v>1969132.4278701746</v>
      </c>
      <c r="C3" s="229">
        <f>LN(B3)</f>
        <v>14.493103611769085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14.502175586332379</v>
      </c>
      <c r="J3" s="258">
        <f>I3+J$2</f>
        <v>14.489776193757457</v>
      </c>
      <c r="K3" s="230"/>
      <c r="L3" cm="1">
        <f t="array" ref="L3">INDEX(LINEST($K$4:$K$40,$F$4:$H$40),L2)</f>
        <v>-4.8568137897532053E-2</v>
      </c>
      <c r="M3" cm="1">
        <f t="array" ref="M3">INDEX(LINEST($K$4:$K$40,$F$4:$H$40),M2)</f>
        <v>-1.1771466211925638E-2</v>
      </c>
      <c r="N3" cm="1">
        <f t="array" ref="N3">INDEX(LINEST($K$4:$K$40,$F$4:$H$40),N2)</f>
        <v>1.0791262487458753E-2</v>
      </c>
      <c r="O3" cm="1">
        <f t="array" ref="O3">INDEX(LINEST($K$4:$K$40,$F$4:$H$40),O2)</f>
        <v>2.601235722630596E-2</v>
      </c>
    </row>
    <row r="4" spans="2:15" ht="17" thickBot="1">
      <c r="B4" s="98">
        <v>1913207.136727911</v>
      </c>
      <c r="C4" s="229">
        <f>LN(B4)</f>
        <v>14.464291521038435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14.494719329860242</v>
      </c>
      <c r="J4" s="258">
        <f t="shared" ref="J4:J40" si="2">I4+J$2</f>
        <v>14.48231993728532</v>
      </c>
      <c r="K4" s="230">
        <f>(B4/B3)-1</f>
        <v>-2.8400980223941996E-2</v>
      </c>
      <c r="L4" s="230">
        <f t="shared" ref="L4:L40" si="3">(EXP(J4)/EXP(J3))-1</f>
        <v>-7.428527552627795E-3</v>
      </c>
    </row>
    <row r="5" spans="2:15" ht="17" thickBot="1">
      <c r="B5" s="98">
        <v>2073895.5306266514</v>
      </c>
      <c r="C5" s="229">
        <f>LN(B5)</f>
        <v>14.544939295541838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14.555037082456423</v>
      </c>
      <c r="J5" s="258">
        <f t="shared" si="2"/>
        <v>14.5426376898815</v>
      </c>
      <c r="K5" s="230">
        <f>(B5/B4)-1</f>
        <v>8.398902074636827E-2</v>
      </c>
      <c r="L5" s="230">
        <f t="shared" si="3"/>
        <v>6.2174001475494567E-2</v>
      </c>
    </row>
    <row r="6" spans="2:15" ht="17" thickBot="1">
      <c r="B6" s="99">
        <v>2150711.5553636835</v>
      </c>
      <c r="C6" s="229">
        <f>LN(B6)</f>
        <v>14.581309301333103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14.581309301333103</v>
      </c>
      <c r="J6" s="258">
        <f t="shared" si="2"/>
        <v>14.568909908758181</v>
      </c>
      <c r="K6" s="230">
        <f>(B6/B5)-1</f>
        <v>3.7039486127742105E-2</v>
      </c>
      <c r="L6" s="230">
        <f t="shared" si="3"/>
        <v>2.6620375884509384E-2</v>
      </c>
    </row>
    <row r="7" spans="2:15" ht="17" thickBot="1">
      <c r="B7" s="97">
        <v>2074589.1711225798</v>
      </c>
      <c r="C7" s="229">
        <f>LN(B7)</f>
        <v>14.54527370222392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14.554345676787214</v>
      </c>
      <c r="J7" s="258">
        <f t="shared" si="2"/>
        <v>14.541946284212292</v>
      </c>
      <c r="K7" s="230">
        <f>(B7/B6)-1</f>
        <v>-3.5394046240771471E-2</v>
      </c>
      <c r="L7" s="230">
        <f t="shared" si="3"/>
        <v>-2.6603351374517969E-2</v>
      </c>
    </row>
    <row r="8" spans="2:15" ht="17" thickBot="1">
      <c r="B8" s="98">
        <v>2047908.7329241233</v>
      </c>
      <c r="C8" s="229">
        <f>LN(B8)</f>
        <v>14.532329700146638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14.562757508968446</v>
      </c>
      <c r="J8" s="258">
        <f t="shared" si="2"/>
        <v>14.550358116393523</v>
      </c>
      <c r="K8" s="230">
        <f>(B8/B7)-1</f>
        <v>-1.2860588770941761E-2</v>
      </c>
      <c r="L8" s="230">
        <f t="shared" si="3"/>
        <v>8.4473110525504769E-3</v>
      </c>
    </row>
    <row r="9" spans="2:15" ht="17" thickBot="1">
      <c r="B9" s="98">
        <v>2177528.2000318435</v>
      </c>
      <c r="C9" s="229">
        <f>LN(B9)</f>
        <v>14.593700938271018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14.603798725185603</v>
      </c>
      <c r="J9" s="258">
        <f t="shared" si="2"/>
        <v>14.591399332610681</v>
      </c>
      <c r="K9" s="230">
        <f>(B9/B8)-1</f>
        <v>6.3293576038733868E-2</v>
      </c>
      <c r="L9" s="230">
        <f t="shared" si="3"/>
        <v>4.189504763305707E-2</v>
      </c>
    </row>
    <row r="10" spans="2:15" ht="17" thickBot="1">
      <c r="B10" s="99">
        <v>2246250.9903647113</v>
      </c>
      <c r="C10" s="229">
        <f>LN(B10)</f>
        <v>14.624773157976731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14.624773157976731</v>
      </c>
      <c r="J10" s="258">
        <f t="shared" si="2"/>
        <v>14.612373765401809</v>
      </c>
      <c r="K10" s="230">
        <f>(B10/B9)-1</f>
        <v>3.1560000156077406E-2</v>
      </c>
      <c r="L10" s="230">
        <f t="shared" si="3"/>
        <v>2.1195942173804383E-2</v>
      </c>
    </row>
    <row r="11" spans="2:15" ht="17" thickBot="1">
      <c r="B11" s="97">
        <v>2206229.5941761779</v>
      </c>
      <c r="C11" s="229">
        <f>LN(B11)</f>
        <v>14.606795550522355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14.615867525085649</v>
      </c>
      <c r="J11" s="258">
        <f t="shared" si="2"/>
        <v>14.603468132510727</v>
      </c>
      <c r="K11" s="230">
        <f>(B11/B10)-1</f>
        <v>-1.7816974309729949E-2</v>
      </c>
      <c r="L11" s="230">
        <f t="shared" si="3"/>
        <v>-8.8660951989296688E-3</v>
      </c>
    </row>
    <row r="12" spans="2:15" ht="17" thickBot="1">
      <c r="B12" s="98">
        <v>2193897.2053923206</v>
      </c>
      <c r="C12" s="229">
        <f>LN(B12)</f>
        <v>14.6011900661182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14.631617874940007</v>
      </c>
      <c r="J12" s="258">
        <f t="shared" si="2"/>
        <v>14.619218482365085</v>
      </c>
      <c r="K12" s="230">
        <f>(B12/B11)-1</f>
        <v>-5.5898029907727187E-3</v>
      </c>
      <c r="L12" s="230">
        <f t="shared" si="3"/>
        <v>1.587504039436638E-2</v>
      </c>
    </row>
    <row r="13" spans="2:15" ht="17" thickBot="1">
      <c r="B13" s="98">
        <v>2314940.9467628864</v>
      </c>
      <c r="C13" s="229">
        <f>LN(B13)</f>
        <v>14.654894736219395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14.66499252313398</v>
      </c>
      <c r="J13" s="258">
        <f t="shared" si="2"/>
        <v>14.652593130559058</v>
      </c>
      <c r="K13" s="230">
        <f>(B13/B12)-1</f>
        <v>5.5172932019356136E-2</v>
      </c>
      <c r="L13" s="230">
        <f t="shared" si="3"/>
        <v>3.3937829628504446E-2</v>
      </c>
    </row>
    <row r="14" spans="2:15" ht="17" thickBot="1">
      <c r="B14" s="98">
        <v>2348579.1932039275</v>
      </c>
      <c r="C14" s="229">
        <f>LN(B14)</f>
        <v>14.669321104640257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14.669321104640257</v>
      </c>
      <c r="J14" s="258">
        <f t="shared" si="2"/>
        <v>14.656921712065335</v>
      </c>
      <c r="K14" s="230">
        <f>(B14/B13)-1</f>
        <v>1.453093068662481E-2</v>
      </c>
      <c r="L14" s="230">
        <f t="shared" si="3"/>
        <v>4.3379633470084222E-3</v>
      </c>
    </row>
    <row r="15" spans="2:15" ht="17" thickBot="1">
      <c r="B15" s="100">
        <v>2377153.8490410331</v>
      </c>
      <c r="C15" s="229">
        <f>LN(B15)</f>
        <v>14.68141446828696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14.690486442850254</v>
      </c>
      <c r="J15" s="258">
        <f t="shared" si="2"/>
        <v>14.678087050275332</v>
      </c>
      <c r="K15" s="230">
        <f>(B15/B14)-1</f>
        <v>1.2166784036830469E-2</v>
      </c>
      <c r="L15" s="230">
        <f t="shared" si="3"/>
        <v>2.1390912622757607E-2</v>
      </c>
    </row>
    <row r="16" spans="2:15" ht="17" thickBot="1">
      <c r="B16" s="101">
        <v>2379355.8151763259</v>
      </c>
      <c r="C16" s="229">
        <f>LN(B16)</f>
        <v>14.682340343118733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14.712768151940541</v>
      </c>
      <c r="J16" s="258">
        <f t="shared" si="2"/>
        <v>14.700368759365618</v>
      </c>
      <c r="K16" s="230">
        <f>(B16/B15)-1</f>
        <v>9.2630358619039121E-4</v>
      </c>
      <c r="L16" s="230">
        <f t="shared" si="3"/>
        <v>2.2531800403460922E-2</v>
      </c>
    </row>
    <row r="17" spans="2:18" ht="17" thickBot="1">
      <c r="B17" s="101">
        <v>2457010.2476761923</v>
      </c>
      <c r="C17" s="229">
        <f>LN(B17)</f>
        <v>14.714455822303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14.724553609217585</v>
      </c>
      <c r="J17" s="258">
        <f t="shared" si="2"/>
        <v>14.712154216642663</v>
      </c>
      <c r="K17" s="230">
        <f>(B17/B16)-1</f>
        <v>3.2636746469174804E-2</v>
      </c>
      <c r="L17" s="230">
        <f t="shared" si="3"/>
        <v>1.1855179411855987E-2</v>
      </c>
    </row>
    <row r="18" spans="2:18" ht="17" thickBot="1">
      <c r="B18" s="102">
        <v>2498611.782879502</v>
      </c>
      <c r="C18" s="229">
        <f>LN(B18)</f>
        <v>14.731245848761391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14.731245848761391</v>
      </c>
      <c r="J18" s="258">
        <f t="shared" si="2"/>
        <v>14.718846456186469</v>
      </c>
      <c r="K18" s="230">
        <f>(B18/B17)-1</f>
        <v>1.6931771140415774E-2</v>
      </c>
      <c r="L18" s="230">
        <f t="shared" si="3"/>
        <v>6.7146826157336026E-3</v>
      </c>
    </row>
    <row r="19" spans="2:18" ht="17" thickBot="1">
      <c r="B19" s="100">
        <v>2560191.2067560088</v>
      </c>
      <c r="C19" s="229">
        <f>LN(B19)</f>
        <v>14.755592503805641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14.764664478368935</v>
      </c>
      <c r="J19" s="258">
        <f t="shared" si="2"/>
        <v>14.752265085794013</v>
      </c>
      <c r="K19" s="230">
        <f>(B19/B18)-1</f>
        <v>2.4645454847547432E-2</v>
      </c>
      <c r="L19" s="230">
        <f t="shared" si="3"/>
        <v>3.3983304675816672E-2</v>
      </c>
    </row>
    <row r="20" spans="2:18" ht="17" thickBot="1">
      <c r="B20" s="101">
        <v>2578224.6272185673</v>
      </c>
      <c r="C20" s="229">
        <f>LN(B20)</f>
        <v>14.762611591043328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14.793039399865135</v>
      </c>
      <c r="J20" s="258">
        <f t="shared" si="2"/>
        <v>14.780640007290213</v>
      </c>
      <c r="K20" s="230">
        <f>(B20/B19)-1</f>
        <v>7.0437787673711671E-3</v>
      </c>
      <c r="L20" s="230">
        <f t="shared" si="3"/>
        <v>2.8781324357947335E-2</v>
      </c>
    </row>
    <row r="21" spans="2:18" ht="17" thickBot="1">
      <c r="B21" s="101">
        <v>2637004.081335118</v>
      </c>
      <c r="C21" s="229">
        <f>LN(B21)</f>
        <v>14.785154013053269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14.795251799967854</v>
      </c>
      <c r="J21" s="258">
        <f t="shared" si="2"/>
        <v>14.782852407392932</v>
      </c>
      <c r="K21" s="230">
        <f>(B21/B20)-1</f>
        <v>2.2798422408975005E-2</v>
      </c>
      <c r="L21" s="230">
        <f t="shared" si="3"/>
        <v>2.2148492656692831E-3</v>
      </c>
    </row>
    <row r="22" spans="2:18" ht="17" thickBot="1">
      <c r="B22" s="102">
        <v>2716448.2843081304</v>
      </c>
      <c r="C22" s="229">
        <f>LN(B22)</f>
        <v>14.81483580717355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14.81483580717355</v>
      </c>
      <c r="J22" s="258">
        <f t="shared" si="2"/>
        <v>14.802436414598628</v>
      </c>
      <c r="K22" s="230">
        <f>(B22/B21)-1</f>
        <v>3.0126689425823638E-2</v>
      </c>
      <c r="L22" s="230">
        <f t="shared" si="3"/>
        <v>1.9777031881249352E-2</v>
      </c>
    </row>
    <row r="23" spans="2:18" ht="17" thickBot="1">
      <c r="B23" s="100">
        <v>2798726.3693762906</v>
      </c>
      <c r="C23" s="229">
        <f>LN(B23)</f>
        <v>14.844675003581669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14.853746978144963</v>
      </c>
      <c r="J23" s="258">
        <f t="shared" si="2"/>
        <v>14.841347585570041</v>
      </c>
      <c r="K23" s="230">
        <f>(B23/B22)-1</f>
        <v>3.0288846485113874E-2</v>
      </c>
      <c r="L23" s="230">
        <f t="shared" si="3"/>
        <v>3.9678125950225462E-2</v>
      </c>
    </row>
    <row r="24" spans="2:18" ht="17" thickBot="1">
      <c r="B24" s="101">
        <v>2791993.7159026605</v>
      </c>
      <c r="C24" s="229">
        <f>LN(B24)</f>
        <v>14.842266492110671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14.872694300932478</v>
      </c>
      <c r="J24" s="258">
        <f t="shared" si="2"/>
        <v>14.860294908357556</v>
      </c>
      <c r="K24" s="230">
        <f>(B24/B23)-1</f>
        <v>-2.405613334443446E-3</v>
      </c>
      <c r="L24" s="230">
        <f t="shared" si="3"/>
        <v>1.9127962383175712E-2</v>
      </c>
    </row>
    <row r="25" spans="2:18" ht="17" thickBot="1">
      <c r="B25" s="101">
        <v>2835614.0578710455</v>
      </c>
      <c r="C25" s="229">
        <f>LN(B25)</f>
        <v>14.857769070586148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14.867866857500733</v>
      </c>
      <c r="J25" s="258">
        <f t="shared" si="2"/>
        <v>14.855467464925811</v>
      </c>
      <c r="K25" s="230">
        <f>(B25/B24)-1</f>
        <v>1.5623366814879303E-2</v>
      </c>
      <c r="L25" s="230">
        <f t="shared" si="3"/>
        <v>-4.8158100540544035E-3</v>
      </c>
    </row>
    <row r="26" spans="2:18" ht="17" thickBot="1">
      <c r="B26" s="102">
        <v>2901950.7856840543</v>
      </c>
      <c r="C26" s="229">
        <f>LN(B26)</f>
        <v>14.88089375352439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14.88089375352439</v>
      </c>
      <c r="J26" s="258">
        <f t="shared" si="2"/>
        <v>14.868494360949468</v>
      </c>
      <c r="K26" s="230">
        <f>(B26/B25)-1</f>
        <v>2.3394131380070071E-2</v>
      </c>
      <c r="L26" s="230">
        <f t="shared" si="3"/>
        <v>1.3112115680802283E-2</v>
      </c>
    </row>
    <row r="27" spans="2:18" ht="17" thickBot="1">
      <c r="B27" s="100">
        <v>2952196.7839158736</v>
      </c>
      <c r="C27" s="229">
        <f>LN(B27)</f>
        <v>14.898060123698855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14.907132098262149</v>
      </c>
      <c r="J27" s="258">
        <f t="shared" si="2"/>
        <v>14.894732705687227</v>
      </c>
      <c r="K27" s="230">
        <f>(B27/B26)-1</f>
        <v>1.7314559047552969E-2</v>
      </c>
      <c r="L27" s="230">
        <f t="shared" si="3"/>
        <v>2.6585600592272218E-2</v>
      </c>
      <c r="O27" s="21" t="s">
        <v>118</v>
      </c>
      <c r="P27" s="21" t="s">
        <v>117</v>
      </c>
      <c r="Q27" s="21" t="s">
        <v>115</v>
      </c>
      <c r="R27" s="21" t="s">
        <v>116</v>
      </c>
    </row>
    <row r="28" spans="2:18" ht="17" thickBot="1">
      <c r="B28" s="101">
        <v>2962592.0821919031</v>
      </c>
      <c r="C28" s="229">
        <f>LN(B28)</f>
        <v>14.901575146538892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14.9320029553607</v>
      </c>
      <c r="J28" s="258">
        <f t="shared" si="2"/>
        <v>14.919603562785777</v>
      </c>
      <c r="K28" s="230">
        <f>(B28/B27)-1</f>
        <v>3.5212077774304795E-3</v>
      </c>
      <c r="L28" s="230">
        <f t="shared" si="3"/>
        <v>2.5182716904541991E-2</v>
      </c>
      <c r="N28" s="21" t="s">
        <v>119</v>
      </c>
      <c r="O28" s="162">
        <f t="array" ref="O28:R28">TRANSPOSE(GDP!J37:J40)</f>
        <v>15.107951888980939</v>
      </c>
      <c r="P28" s="162">
        <v>15.115559296706737</v>
      </c>
      <c r="Q28" s="162">
        <v>14.819631640278638</v>
      </c>
      <c r="R28" s="162">
        <v>15.035168518252465</v>
      </c>
    </row>
    <row r="29" spans="2:18" ht="17" thickBot="1">
      <c r="B29" s="101">
        <v>3036177.404918687</v>
      </c>
      <c r="C29" s="229">
        <f>LN(B29)</f>
        <v>14.926109849558156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14.936207636472741</v>
      </c>
      <c r="J29" s="258">
        <f t="shared" si="2"/>
        <v>14.923808243897819</v>
      </c>
      <c r="K29" s="230">
        <f>(B29/B28)-1</f>
        <v>2.4838155468349443E-2</v>
      </c>
      <c r="L29" s="230">
        <f t="shared" si="3"/>
        <v>4.2135331860357894E-3</v>
      </c>
      <c r="N29" s="21" t="s">
        <v>127</v>
      </c>
      <c r="O29" s="162">
        <f t="array" ref="O29:R29">TRANSPOSE(J37:J40)</f>
        <v>15.012637585319467</v>
      </c>
      <c r="P29" s="162">
        <v>15.026018285172377</v>
      </c>
      <c r="Q29" s="162">
        <v>14.749577683038678</v>
      </c>
      <c r="R29" s="162">
        <v>14.948217834836647</v>
      </c>
    </row>
    <row r="30" spans="2:18" ht="17" thickBot="1">
      <c r="B30" s="101">
        <v>3123451.1454737051</v>
      </c>
      <c r="C30" s="229">
        <f>LN(B30)</f>
        <v>14.954449084837368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14.954449084837368</v>
      </c>
      <c r="J30" s="258">
        <f t="shared" si="2"/>
        <v>14.942049692262446</v>
      </c>
      <c r="K30" s="230">
        <f>(B30/B29)-1</f>
        <v>2.8744611699445644E-2</v>
      </c>
      <c r="L30" s="230">
        <f t="shared" si="3"/>
        <v>1.8408839855838188E-2</v>
      </c>
      <c r="N30" s="21" t="s">
        <v>120</v>
      </c>
      <c r="O30" s="162">
        <f t="array" ref="O30:R30">TRANSPOSE(製造業!J37:J40)</f>
        <v>13.282443043578425</v>
      </c>
      <c r="P30" s="162">
        <v>13.267697988831118</v>
      </c>
      <c r="Q30" s="162">
        <v>12.764359087734354</v>
      </c>
      <c r="R30" s="162">
        <v>13.269019282258771</v>
      </c>
    </row>
    <row r="31" spans="2:18" ht="17" thickBot="1">
      <c r="B31" s="100">
        <v>3157365.9353308436</v>
      </c>
      <c r="C31" s="229">
        <f>LN(B31)</f>
        <v>14.96524867318608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14.974320647749375</v>
      </c>
      <c r="J31" s="258">
        <f t="shared" si="2"/>
        <v>14.961921255174452</v>
      </c>
      <c r="K31" s="230">
        <f>(B31/B30)-1</f>
        <v>1.0858114398967222E-2</v>
      </c>
      <c r="L31" s="230">
        <f t="shared" si="3"/>
        <v>2.0070316751780171E-2</v>
      </c>
      <c r="N31" s="21" t="s">
        <v>121</v>
      </c>
      <c r="O31" s="162">
        <f t="array" ref="O31:R31">TRANSPOSE(公益!J36:J40)</f>
        <v>11.260144091953665</v>
      </c>
      <c r="P31" s="162">
        <v>11.218491068544605</v>
      </c>
      <c r="Q31" s="162">
        <v>11.259617981503963</v>
      </c>
      <c r="R31" s="162">
        <v>11.201547164577196</v>
      </c>
    </row>
    <row r="32" spans="2:18" ht="17" thickBot="1">
      <c r="B32" s="101">
        <v>3142026.7248334973</v>
      </c>
      <c r="C32" s="229">
        <f>LN(B32)</f>
        <v>14.960378603437373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14.990806412259181</v>
      </c>
      <c r="J32" s="258">
        <f t="shared" si="2"/>
        <v>14.978407019684258</v>
      </c>
      <c r="K32" s="230">
        <f>(B32/B31)-1</f>
        <v>-4.8582301866567645E-3</v>
      </c>
      <c r="L32" s="230">
        <f t="shared" si="3"/>
        <v>1.6622404564774929E-2</v>
      </c>
      <c r="N32" s="21" t="s">
        <v>122</v>
      </c>
      <c r="O32" s="162">
        <f t="array" ref="O32:R32">TRANSPOSE(建設業!J37:J40)</f>
        <v>12.466994352852224</v>
      </c>
      <c r="P32" s="162">
        <v>12.466316647976823</v>
      </c>
      <c r="Q32" s="162">
        <v>11.772307963401872</v>
      </c>
      <c r="R32" s="162">
        <v>12.351853361665112</v>
      </c>
    </row>
    <row r="33" spans="1:19" ht="17" thickBot="1">
      <c r="B33" s="101">
        <v>3206925.1156319883</v>
      </c>
      <c r="C33" s="229">
        <f>LN(B33)</f>
        <v>14.980823128116418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14.990920915031003</v>
      </c>
      <c r="J33" s="258">
        <f t="shared" si="2"/>
        <v>14.978521522456081</v>
      </c>
      <c r="K33" s="230">
        <f>(B33/B32)-1</f>
        <v>2.0654945511938694E-2</v>
      </c>
      <c r="L33" s="230">
        <f t="shared" si="3"/>
        <v>1.1450932751499998E-4</v>
      </c>
      <c r="N33" s="21" t="s">
        <v>123</v>
      </c>
      <c r="O33" s="162">
        <f t="array" ref="O33:R33">TRANSPOSE(商業ホテル等!J37:J40)</f>
        <v>13.386189386965171</v>
      </c>
      <c r="P33" s="162">
        <v>13.390155108613802</v>
      </c>
      <c r="Q33" s="162">
        <v>12.727465372570542</v>
      </c>
      <c r="R33" s="162">
        <v>13.191767729775655</v>
      </c>
    </row>
    <row r="34" spans="1:19" ht="17" thickBot="1">
      <c r="A34" s="21" t="s">
        <v>117</v>
      </c>
      <c r="B34" s="101">
        <v>3296806.6263479199</v>
      </c>
      <c r="C34" s="229">
        <f>LN(B34)</f>
        <v>15.008464868937969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15.008464868937969</v>
      </c>
      <c r="J34" s="258">
        <f t="shared" si="2"/>
        <v>14.996065476363047</v>
      </c>
      <c r="K34" s="230">
        <f>(B34/B33)-1</f>
        <v>2.8027318217631159E-2</v>
      </c>
      <c r="L34" s="230">
        <f t="shared" si="3"/>
        <v>1.7698753004015355E-2</v>
      </c>
      <c r="N34" s="21" t="s">
        <v>124</v>
      </c>
      <c r="O34" s="162">
        <f t="array" ref="O34:R34">TRANSPOSE(金融不動産!J37:J40)</f>
        <v>13.473745060880981</v>
      </c>
      <c r="P34" s="162">
        <v>13.464707402669214</v>
      </c>
      <c r="Q34" s="162">
        <v>13.441468235218032</v>
      </c>
      <c r="R34" s="162">
        <v>13.434661716762312</v>
      </c>
    </row>
    <row r="35" spans="1:19" ht="17" thickBot="1">
      <c r="A35" s="21" t="s">
        <v>115</v>
      </c>
      <c r="B35" s="97">
        <v>3307707.0149696721</v>
      </c>
      <c r="C35" s="229">
        <f>LN(B35)</f>
        <v>15.011765762572594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15.020837737135889</v>
      </c>
      <c r="J35" s="258">
        <f t="shared" si="2"/>
        <v>15.008438344560966</v>
      </c>
      <c r="K35" s="230">
        <f>(B35/B34)-1</f>
        <v>3.3063475833361444E-3</v>
      </c>
      <c r="L35" s="230">
        <f t="shared" si="3"/>
        <v>1.2449728799892812E-2</v>
      </c>
      <c r="N35" s="21" t="s">
        <v>125</v>
      </c>
      <c r="O35" s="162">
        <f t="array" ref="O35:R35">TRANSPOSE(政府!J37:J40)</f>
        <v>13.082873770761358</v>
      </c>
      <c r="P35" s="162">
        <v>13.072405677173878</v>
      </c>
      <c r="Q35" s="162">
        <v>12.883681848571314</v>
      </c>
      <c r="R35" s="162">
        <v>12.881320752394689</v>
      </c>
    </row>
    <row r="36" spans="1:19" ht="17" thickBot="1">
      <c r="A36" s="21" t="s">
        <v>116</v>
      </c>
      <c r="B36" s="98">
        <v>3278143.8009964242</v>
      </c>
      <c r="C36" s="229">
        <f>LN(B36)</f>
        <v>15.002787905840014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15.033215714661821</v>
      </c>
      <c r="J36" s="258">
        <f t="shared" si="2"/>
        <v>15.020816322086899</v>
      </c>
      <c r="K36" s="230">
        <f>(B36/B35)-1</f>
        <v>-8.9376761120176784E-3</v>
      </c>
      <c r="L36" s="230">
        <f t="shared" si="3"/>
        <v>1.2454901750869274E-2</v>
      </c>
    </row>
    <row r="37" spans="1:19" ht="17" thickBot="1">
      <c r="A37" s="21" t="s">
        <v>118</v>
      </c>
      <c r="B37" s="98">
        <v>3318220.4593821825</v>
      </c>
      <c r="C37" s="229">
        <f>LN(B37)</f>
        <v>15.014939190979804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15.02503697789439</v>
      </c>
      <c r="J37" s="258">
        <f t="shared" si="2"/>
        <v>15.012637585319467</v>
      </c>
      <c r="K37" s="230">
        <f>(B37/B36)-1</f>
        <v>1.2225411946106934E-2</v>
      </c>
      <c r="L37" s="230">
        <f t="shared" si="3"/>
        <v>-8.1453818953921564E-3</v>
      </c>
      <c r="N37" s="21" t="s">
        <v>119</v>
      </c>
      <c r="O37">
        <f>EXP(O28)</f>
        <v>3641666.2249438898</v>
      </c>
      <c r="P37">
        <f t="shared" ref="P37:R37" si="6">EXP(P28)</f>
        <v>3669475.5088827601</v>
      </c>
      <c r="Q37">
        <f t="shared" si="6"/>
        <v>2729507.206093376</v>
      </c>
      <c r="R37">
        <f t="shared" si="6"/>
        <v>3386029.3790180157</v>
      </c>
      <c r="S37" s="182">
        <f t="shared" ref="S37:S38" si="7">R37/P37*100</f>
        <v>92.275568288203544</v>
      </c>
    </row>
    <row r="38" spans="1:19" ht="17" thickBot="1">
      <c r="A38" s="21" t="s">
        <v>117</v>
      </c>
      <c r="B38" s="98">
        <v>3397049.0211174549</v>
      </c>
      <c r="C38" s="229">
        <f>LN(B38)</f>
        <v>15.038417677747299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15.038417677747299</v>
      </c>
      <c r="J38" s="258">
        <f t="shared" si="2"/>
        <v>15.026018285172377</v>
      </c>
      <c r="K38" s="230">
        <f>(B38/B37)-1</f>
        <v>2.3756276202922866E-2</v>
      </c>
      <c r="L38" s="230">
        <f t="shared" si="3"/>
        <v>1.3470622043514568E-2</v>
      </c>
      <c r="N38" s="21" t="s">
        <v>127</v>
      </c>
      <c r="O38">
        <f t="shared" ref="O38:R44" si="8">EXP(O29)</f>
        <v>3310592.0066032447</v>
      </c>
      <c r="P38">
        <f t="shared" si="8"/>
        <v>3355187.7402644772</v>
      </c>
      <c r="Q38">
        <f t="shared" si="8"/>
        <v>2544838.3341929908</v>
      </c>
      <c r="R38">
        <f t="shared" si="8"/>
        <v>3104048.6541888639</v>
      </c>
      <c r="S38" s="182">
        <f t="shared" si="7"/>
        <v>92.514902130161673</v>
      </c>
    </row>
    <row r="39" spans="1:19" ht="17" thickBot="1">
      <c r="A39" s="21" t="s">
        <v>115</v>
      </c>
      <c r="B39" s="220">
        <v>2553320.1785980794</v>
      </c>
      <c r="C39" s="229">
        <f>LN(B39)</f>
        <v>14.752905101050306</v>
      </c>
      <c r="D39" s="95">
        <v>37</v>
      </c>
      <c r="E39" s="95">
        <v>8</v>
      </c>
      <c r="F39" s="95">
        <f t="shared" ref="F39:H40" si="9">F35</f>
        <v>1</v>
      </c>
      <c r="G39" s="95">
        <f t="shared" si="9"/>
        <v>0</v>
      </c>
      <c r="H39" s="95">
        <f t="shared" si="9"/>
        <v>0</v>
      </c>
      <c r="I39">
        <f t="array" ref="I39">C39-SUM(F$2:H$2*F39:H39)</f>
        <v>14.761977075613601</v>
      </c>
      <c r="J39" s="258">
        <f t="shared" si="2"/>
        <v>14.749577683038678</v>
      </c>
      <c r="K39" s="230">
        <f>(B39/B38)-1</f>
        <v>-0.24837111188988137</v>
      </c>
      <c r="L39" s="230">
        <f t="shared" si="3"/>
        <v>-0.24152133019167787</v>
      </c>
      <c r="N39" s="21" t="s">
        <v>120</v>
      </c>
      <c r="O39">
        <f t="shared" si="8"/>
        <v>586802.18191861094</v>
      </c>
      <c r="P39">
        <f t="shared" si="8"/>
        <v>578213.22952157352</v>
      </c>
      <c r="Q39">
        <f t="shared" si="8"/>
        <v>349535.03811008867</v>
      </c>
      <c r="R39">
        <f t="shared" si="8"/>
        <v>578977.72381093993</v>
      </c>
      <c r="S39" s="182">
        <f>R39/P39*100</f>
        <v>100.13221667203965</v>
      </c>
    </row>
    <row r="40" spans="1:19" ht="17" thickBot="1">
      <c r="A40" s="21" t="s">
        <v>116</v>
      </c>
      <c r="B40" s="98">
        <v>3048589</v>
      </c>
      <c r="C40" s="229">
        <f>LN(B40)</f>
        <v>14.930189418589762</v>
      </c>
      <c r="D40" s="95">
        <v>38</v>
      </c>
      <c r="E40" s="95">
        <v>9</v>
      </c>
      <c r="F40" s="95">
        <f t="shared" si="9"/>
        <v>0</v>
      </c>
      <c r="G40" s="95">
        <f t="shared" si="9"/>
        <v>1</v>
      </c>
      <c r="H40" s="95">
        <f t="shared" si="9"/>
        <v>0</v>
      </c>
      <c r="I40">
        <f t="array" ref="I40">C40-SUM(F$2:H$2*F40:H40)</f>
        <v>14.96061722741157</v>
      </c>
      <c r="J40" s="258">
        <f t="shared" si="2"/>
        <v>14.948217834836647</v>
      </c>
      <c r="K40" s="230">
        <f>(B40/B39)-1</f>
        <v>0.19397051163158552</v>
      </c>
      <c r="L40" s="230">
        <f>(EXP(J40)/EXP(J39))-1</f>
        <v>0.21974296460494336</v>
      </c>
      <c r="N40" s="21" t="s">
        <v>121</v>
      </c>
      <c r="O40">
        <f t="shared" si="8"/>
        <v>77663.765721254036</v>
      </c>
      <c r="P40">
        <f t="shared" si="8"/>
        <v>74495.281630605561</v>
      </c>
      <c r="Q40">
        <f t="shared" si="8"/>
        <v>77622.916749022697</v>
      </c>
      <c r="R40">
        <f t="shared" si="8"/>
        <v>73243.674234527643</v>
      </c>
      <c r="S40" s="182">
        <f t="shared" ref="S40:S44" si="10">R40/P40*100</f>
        <v>98.319883664197448</v>
      </c>
    </row>
    <row r="41" spans="1:19">
      <c r="N41" s="21" t="s">
        <v>122</v>
      </c>
      <c r="O41">
        <f t="shared" si="8"/>
        <v>259625.20553839431</v>
      </c>
      <c r="P41">
        <f t="shared" si="8"/>
        <v>259449.31587819621</v>
      </c>
      <c r="Q41">
        <f t="shared" si="8"/>
        <v>129612.9477517349</v>
      </c>
      <c r="R41">
        <f t="shared" si="8"/>
        <v>231388.49228362823</v>
      </c>
      <c r="S41" s="182">
        <f t="shared" si="10"/>
        <v>89.184468072468647</v>
      </c>
    </row>
    <row r="42" spans="1:19">
      <c r="J42" s="230">
        <f>J40-J38</f>
        <v>-7.7800450335729465E-2</v>
      </c>
      <c r="N42" s="21" t="s">
        <v>123</v>
      </c>
      <c r="O42">
        <f t="shared" si="8"/>
        <v>650950.82907624368</v>
      </c>
      <c r="P42">
        <f t="shared" si="8"/>
        <v>653537.44437949546</v>
      </c>
      <c r="Q42">
        <f t="shared" si="8"/>
        <v>336874.37743035797</v>
      </c>
      <c r="R42">
        <f t="shared" si="8"/>
        <v>535934.76726120396</v>
      </c>
      <c r="S42" s="182">
        <f t="shared" si="10"/>
        <v>82.005212076264428</v>
      </c>
    </row>
    <row r="43" spans="1:19">
      <c r="N43" s="21" t="s">
        <v>124</v>
      </c>
      <c r="O43">
        <f t="shared" si="8"/>
        <v>710514.80296818458</v>
      </c>
      <c r="P43">
        <f t="shared" si="8"/>
        <v>704122.3429697504</v>
      </c>
      <c r="Q43">
        <f t="shared" si="8"/>
        <v>687947.79537286831</v>
      </c>
      <c r="R43">
        <f t="shared" si="8"/>
        <v>683281.16577389371</v>
      </c>
      <c r="S43" s="182">
        <f t="shared" si="10"/>
        <v>97.040119887695127</v>
      </c>
    </row>
    <row r="44" spans="1:19">
      <c r="N44" s="21" t="s">
        <v>125</v>
      </c>
      <c r="O44">
        <f t="shared" si="8"/>
        <v>480639.97243217542</v>
      </c>
      <c r="P44">
        <f t="shared" si="8"/>
        <v>475634.83106858697</v>
      </c>
      <c r="Q44">
        <f t="shared" si="8"/>
        <v>393832.84562237788</v>
      </c>
      <c r="R44">
        <f t="shared" si="8"/>
        <v>392904.06529766496</v>
      </c>
      <c r="S44" s="182">
        <f t="shared" si="10"/>
        <v>82.606243200260465</v>
      </c>
    </row>
    <row r="46" spans="1:19">
      <c r="N46" s="21" t="s">
        <v>119</v>
      </c>
      <c r="P46" s="260">
        <f>P37/O37-1</f>
        <v>7.636417568526177E-3</v>
      </c>
      <c r="Q46" s="260">
        <f>Q37/P37-1</f>
        <v>-0.25615876179415487</v>
      </c>
      <c r="R46" s="260">
        <f>R37/Q37-1</f>
        <v>0.24052773022874385</v>
      </c>
    </row>
    <row r="47" spans="1:19">
      <c r="N47" s="21" t="s">
        <v>120</v>
      </c>
      <c r="P47" s="260">
        <f t="shared" ref="P47:Q47" si="11">(P39-O39)/O$37</f>
        <v>-2.3585226834372365E-3</v>
      </c>
      <c r="Q47" s="260">
        <f t="shared" si="11"/>
        <v>-6.2319040107481238E-2</v>
      </c>
      <c r="R47" s="260">
        <f>(R39-Q39)/Q$37</f>
        <v>8.4060113557729896E-2</v>
      </c>
    </row>
    <row r="48" spans="1:19">
      <c r="N48" s="21" t="s">
        <v>122</v>
      </c>
      <c r="P48" s="260">
        <f>(P41-O41)/O$37</f>
        <v>-4.8299226050241886E-5</v>
      </c>
      <c r="Q48" s="260">
        <f>(Q41-P41)/P$37</f>
        <v>-3.5382813650660504E-2</v>
      </c>
      <c r="R48" s="260">
        <f>(R41-Q41)/Q$37</f>
        <v>3.7287149967836213E-2</v>
      </c>
    </row>
    <row r="49" spans="14:18">
      <c r="N49" s="21" t="s">
        <v>123</v>
      </c>
      <c r="P49" s="260">
        <f>(P42-O42)/O$37</f>
        <v>7.1028346462246965E-4</v>
      </c>
      <c r="Q49" s="260">
        <f>(Q42-P42)/P$37</f>
        <v>-8.629654733560313E-2</v>
      </c>
      <c r="R49" s="260">
        <f>(R42-Q42)/Q$37</f>
        <v>7.2929058178143588E-2</v>
      </c>
    </row>
    <row r="50" spans="14:18">
      <c r="N50" s="21" t="s">
        <v>126</v>
      </c>
      <c r="P50" s="230">
        <f>P46-SUM(P47:P49)</f>
        <v>9.3329560133911856E-3</v>
      </c>
      <c r="Q50" s="230">
        <f t="shared" ref="Q50:R50" si="12">Q46-SUM(Q47:Q49)</f>
        <v>-7.2160360700409987E-2</v>
      </c>
      <c r="R50" s="230">
        <f t="shared" si="12"/>
        <v>4.6251408525034177E-2</v>
      </c>
    </row>
    <row r="51" spans="14:18">
      <c r="N51" s="21"/>
      <c r="P51" s="260"/>
      <c r="Q51" s="260"/>
      <c r="R51" s="260"/>
    </row>
    <row r="52" spans="14:18">
      <c r="N52" s="21"/>
      <c r="P52" s="260"/>
      <c r="Q52" s="260"/>
      <c r="R52" s="260"/>
    </row>
  </sheetData>
  <phoneticPr fontId="27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7"/>
  <sheetViews>
    <sheetView topLeftCell="D15" workbookViewId="0">
      <selection activeCell="N41" sqref="N41:R47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 ht="17" thickBot="1">
      <c r="D2" cm="1">
        <f t="array" ref="D2">INDEX(LINEST($C$3:$C$38,$D$3:$H$38),D1)</f>
        <v>1.762148520358946E-2</v>
      </c>
      <c r="E2" cm="1">
        <f t="array" ref="E2">INDEX(LINEST($C$3:$C$38,$D$3:$H$38),E1)</f>
        <v>-6.7269095180112828E-3</v>
      </c>
      <c r="F2" cm="1">
        <f t="array" ref="F2">INDEX(LINEST($C$3:$C$38,$D$3:$H$38),F1)</f>
        <v>-5.0644483360869921E-2</v>
      </c>
      <c r="G2" cm="1">
        <f t="array" ref="G2">INDEX(LINEST($C$3:$C$38,$D$3:$H$38),G1)</f>
        <v>-5.7351269176475435E-2</v>
      </c>
      <c r="H2" cm="1">
        <f t="array" ref="H2">INDEX(LINEST($C$3:$C$38,$D$3:$H$38),H1)</f>
        <v>-3.5602723055474551E-2</v>
      </c>
      <c r="I2" cm="1">
        <f t="array" ref="I2">INDEX(LINEST($C$3:$C$38,$D$3:$H$38),I1)</f>
        <v>14.572481027593087</v>
      </c>
      <c r="J2" s="259">
        <f>AVERAGE(C3:C38)-AVERAGE(I3:I38)</f>
        <v>-3.589961889820259E-2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 ht="17" thickBot="1">
      <c r="B3" s="178">
        <v>2102862.8175453534</v>
      </c>
      <c r="C3" s="229">
        <f>LN(B3)</f>
        <v>14.55881022076702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14.60945470412789</v>
      </c>
      <c r="J3" s="258">
        <f>I3+J$2</f>
        <v>14.573555085229687</v>
      </c>
      <c r="K3" s="230"/>
      <c r="L3" cm="1">
        <f t="array" ref="L3">INDEX(LINEST($K$4:$K$40,$F$4:$H$40),L2)</f>
        <v>-0.11812758037117999</v>
      </c>
      <c r="M3" cm="1">
        <f t="array" ref="M3">INDEX(LINEST($K$4:$K$40,$F$4:$H$40),M2)</f>
        <v>-2.1259196826407402E-2</v>
      </c>
      <c r="N3" cm="1">
        <f t="array" ref="N3">INDEX(LINEST($K$4:$K$40,$F$4:$H$40),N2)</f>
        <v>-1.422395302242445E-2</v>
      </c>
      <c r="O3" cm="1">
        <f t="array" ref="O3">INDEX(LINEST($K$4:$K$40,$F$4:$H$40),O2)</f>
        <v>5.3126248324005761E-2</v>
      </c>
    </row>
    <row r="4" spans="2:15" ht="17" thickBot="1">
      <c r="B4" s="179">
        <v>2042870.1644094647</v>
      </c>
      <c r="C4" s="229">
        <f>LN(B4)</f>
        <v>14.529866320340959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14.587217589517435</v>
      </c>
      <c r="J4" s="258">
        <f t="shared" ref="J4:J40" si="2">I4+J$2</f>
        <v>14.551317970619232</v>
      </c>
      <c r="K4" s="230">
        <f>(B4/B3)-1</f>
        <v>-2.8529037954990066E-2</v>
      </c>
      <c r="L4" s="230">
        <f t="shared" ref="L4:L40" si="3">(EXP(J4)/EXP(J3))-1</f>
        <v>-2.1991692503263049E-2</v>
      </c>
    </row>
    <row r="5" spans="2:15" ht="17" thickBot="1">
      <c r="B5" s="179">
        <v>2225135.2279735506</v>
      </c>
      <c r="C5" s="229">
        <f>LN(B5)</f>
        <v>14.615328248352981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14.650930971408455</v>
      </c>
      <c r="J5" s="258">
        <f t="shared" si="2"/>
        <v>14.615031352510252</v>
      </c>
      <c r="K5" s="230">
        <f>(B5/B4)-1</f>
        <v>8.9220091780416011E-2</v>
      </c>
      <c r="L5" s="230">
        <f t="shared" si="3"/>
        <v>6.5786881159704658E-2</v>
      </c>
    </row>
    <row r="6" spans="2:15" ht="17" thickBot="1">
      <c r="B6" s="180">
        <v>2365461.3993782615</v>
      </c>
      <c r="C6" s="229">
        <f>LN(B6)</f>
        <v>14.67648365575417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14.67648365575417</v>
      </c>
      <c r="J6" s="258">
        <f t="shared" si="2"/>
        <v>14.640584036855968</v>
      </c>
      <c r="K6" s="230">
        <f>(B6/B5)-1</f>
        <v>6.3064109381121725E-2</v>
      </c>
      <c r="L6" s="230">
        <f t="shared" si="3"/>
        <v>2.5881952766192651E-2</v>
      </c>
    </row>
    <row r="7" spans="2:15" ht="17" thickBot="1">
      <c r="B7" s="178">
        <v>2205223.4405590789</v>
      </c>
      <c r="C7" s="229">
        <f>LN(B7)</f>
        <v>14.606339395316066</v>
      </c>
      <c r="D7" s="95">
        <v>5</v>
      </c>
      <c r="E7" s="95">
        <v>0</v>
      </c>
      <c r="F7" s="95">
        <f t="shared" ref="F7:H26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14.656983878676936</v>
      </c>
      <c r="J7" s="258">
        <f t="shared" si="2"/>
        <v>14.621084259778733</v>
      </c>
      <c r="K7" s="230">
        <f>(B7/B6)-1</f>
        <v>-6.7740677933404325E-2</v>
      </c>
      <c r="L7" s="230">
        <f t="shared" si="3"/>
        <v>-1.9310886193428467E-2</v>
      </c>
    </row>
    <row r="8" spans="2:15" ht="17" thickBot="1">
      <c r="B8" s="179">
        <v>2195945.8751209346</v>
      </c>
      <c r="C8" s="229">
        <f>LN(B8)</f>
        <v>14.602123434277276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14.659474703453752</v>
      </c>
      <c r="J8" s="258">
        <f t="shared" si="2"/>
        <v>14.623575084555549</v>
      </c>
      <c r="K8" s="230">
        <f>(B8/B7)-1</f>
        <v>-4.207086351209921E-3</v>
      </c>
      <c r="L8" s="230">
        <f t="shared" si="3"/>
        <v>2.4939294580537119E-3</v>
      </c>
    </row>
    <row r="9" spans="2:15" ht="17" thickBot="1">
      <c r="B9" s="179">
        <v>2344767.2130017122</v>
      </c>
      <c r="C9" s="229">
        <f>LN(B9)</f>
        <v>14.667696685426108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14.703299408481582</v>
      </c>
      <c r="J9" s="258">
        <f t="shared" si="2"/>
        <v>14.66739978958338</v>
      </c>
      <c r="K9" s="230">
        <f>(B9/B8)-1</f>
        <v>6.7770949897652644E-2</v>
      </c>
      <c r="L9" s="230">
        <f t="shared" si="3"/>
        <v>4.479919078996808E-2</v>
      </c>
    </row>
    <row r="10" spans="2:15" ht="17" thickBot="1">
      <c r="B10" s="180">
        <v>2467081.8672380485</v>
      </c>
      <c r="C10" s="229">
        <f>LN(B10)</f>
        <v>14.718546579897266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14.718546579897266</v>
      </c>
      <c r="J10" s="258">
        <f t="shared" si="2"/>
        <v>14.682646960999064</v>
      </c>
      <c r="K10" s="230">
        <f>(B10/B9)-1</f>
        <v>5.2164945653497163E-2</v>
      </c>
      <c r="L10" s="230">
        <f t="shared" si="3"/>
        <v>1.5364002560044998E-2</v>
      </c>
    </row>
    <row r="11" spans="2:15" ht="17" thickBot="1">
      <c r="B11" s="178">
        <v>2347396.3707367079</v>
      </c>
      <c r="C11" s="229">
        <f>LN(B11)</f>
        <v>14.668817344569053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14.719461827929923</v>
      </c>
      <c r="J11" s="258">
        <f t="shared" si="2"/>
        <v>14.68356220903172</v>
      </c>
      <c r="K11" s="230">
        <f>(B11/B10)-1</f>
        <v>-4.8512981304236535E-2</v>
      </c>
      <c r="L11" s="230">
        <f t="shared" si="3"/>
        <v>9.156669999472733E-4</v>
      </c>
    </row>
    <row r="12" spans="2:15" ht="17" thickBot="1">
      <c r="B12" s="179">
        <v>2357078.8660974028</v>
      </c>
      <c r="C12" s="229">
        <f>LN(B12)</f>
        <v>14.672933641730737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14.730284910907212</v>
      </c>
      <c r="J12" s="258">
        <f t="shared" si="2"/>
        <v>14.694385292009009</v>
      </c>
      <c r="K12" s="230">
        <f>(B12/B11)-1</f>
        <v>4.1247807491735511E-3</v>
      </c>
      <c r="L12" s="230">
        <f t="shared" si="3"/>
        <v>1.0881864413906372E-2</v>
      </c>
    </row>
    <row r="13" spans="2:15" ht="17" thickBot="1">
      <c r="B13" s="179">
        <v>2497997.3426934858</v>
      </c>
      <c r="C13" s="229">
        <f>LN(B13)</f>
        <v>14.730999905893469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14.766602628948943</v>
      </c>
      <c r="J13" s="258">
        <f t="shared" si="2"/>
        <v>14.730703010050741</v>
      </c>
      <c r="K13" s="230">
        <f>(B13/B12)-1</f>
        <v>5.97852191638375E-2</v>
      </c>
      <c r="L13" s="230">
        <f t="shared" si="3"/>
        <v>3.6985263084446718E-2</v>
      </c>
    </row>
    <row r="14" spans="2:15" ht="17" thickBot="1">
      <c r="B14" s="179">
        <v>2598897.5613917424</v>
      </c>
      <c r="C14" s="229">
        <f>LN(B14)</f>
        <v>14.770597898222665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14.770597898222665</v>
      </c>
      <c r="J14" s="258">
        <f t="shared" si="2"/>
        <v>14.734698279324462</v>
      </c>
      <c r="K14" s="230">
        <f>(B14/B13)-1</f>
        <v>4.039244436883993E-2</v>
      </c>
      <c r="L14" s="230">
        <f t="shared" si="3"/>
        <v>4.0032610014963943E-3</v>
      </c>
    </row>
    <row r="15" spans="2:15" ht="17" thickBot="1">
      <c r="B15" s="178">
        <v>2535750.5874271104</v>
      </c>
      <c r="C15" s="229">
        <f>LN(B15)</f>
        <v>14.746000240896349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14.796644724257218</v>
      </c>
      <c r="J15" s="258">
        <f t="shared" si="2"/>
        <v>14.760745105359016</v>
      </c>
      <c r="K15" s="230">
        <f>(B15/B14)-1</f>
        <v>-2.4297600222001781E-2</v>
      </c>
      <c r="L15" s="230">
        <f t="shared" si="3"/>
        <v>2.638900907539421E-2</v>
      </c>
    </row>
    <row r="16" spans="2:15" ht="17" thickBot="1">
      <c r="B16" s="179">
        <v>2562241.5838251412</v>
      </c>
      <c r="C16" s="229">
        <f>LN(B16)</f>
        <v>14.756393052007038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14.813744321183513</v>
      </c>
      <c r="J16" s="258">
        <f t="shared" si="2"/>
        <v>14.777844702285311</v>
      </c>
      <c r="K16" s="230">
        <f>(B16/B15)-1</f>
        <v>1.0447003948014455E-2</v>
      </c>
      <c r="L16" s="230">
        <f t="shared" si="3"/>
        <v>1.7246631917918087E-2</v>
      </c>
    </row>
    <row r="17" spans="2:18" ht="17" thickBot="1">
      <c r="B17" s="179">
        <v>2645947.1351727517</v>
      </c>
      <c r="C17" s="229">
        <f>LN(B17)</f>
        <v>14.788539644308832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14.824142367364306</v>
      </c>
      <c r="J17" s="258">
        <f t="shared" si="2"/>
        <v>14.788242748466104</v>
      </c>
      <c r="K17" s="230">
        <f>(B17/B16)-1</f>
        <v>3.2668875517447349E-2</v>
      </c>
      <c r="L17" s="230">
        <f t="shared" si="3"/>
        <v>1.0452293722762018E-2</v>
      </c>
    </row>
    <row r="18" spans="2:18" ht="17" thickBot="1">
      <c r="B18" s="180">
        <v>2783733.2326179086</v>
      </c>
      <c r="C18" s="229">
        <f>LN(B18)</f>
        <v>14.839303474228132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14.839303474228132</v>
      </c>
      <c r="J18" s="258">
        <f t="shared" si="2"/>
        <v>14.803403855329929</v>
      </c>
      <c r="K18" s="230">
        <f>(B18/B17)-1</f>
        <v>5.2074395445607102E-2</v>
      </c>
      <c r="L18" s="230">
        <f t="shared" si="3"/>
        <v>1.5276619472538444E-2</v>
      </c>
    </row>
    <row r="19" spans="2:18" ht="17" thickBot="1">
      <c r="B19" s="178">
        <v>2728278.584346896</v>
      </c>
      <c r="C19" s="229">
        <f>LN(B19)</f>
        <v>14.819181413093325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14.869825896454195</v>
      </c>
      <c r="J19" s="258">
        <f t="shared" si="2"/>
        <v>14.833926277555992</v>
      </c>
      <c r="K19" s="230">
        <f>(B19/B18)-1</f>
        <v>-1.9920963553990201E-2</v>
      </c>
      <c r="L19" s="230">
        <f t="shared" si="3"/>
        <v>3.0993006947885204E-2</v>
      </c>
    </row>
    <row r="20" spans="2:18" ht="17" thickBot="1">
      <c r="B20" s="179">
        <v>2768087.0996709452</v>
      </c>
      <c r="C20" s="229">
        <f>LN(B20)</f>
        <v>14.833667061868761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14.891018331045236</v>
      </c>
      <c r="J20" s="258">
        <f t="shared" si="2"/>
        <v>14.855118712147034</v>
      </c>
      <c r="K20" s="230">
        <f>(B20/B19)-1</f>
        <v>1.4591074222568334E-2</v>
      </c>
      <c r="L20" s="230">
        <f t="shared" si="3"/>
        <v>2.1418588995084642E-2</v>
      </c>
    </row>
    <row r="21" spans="2:18" ht="17" thickBot="1">
      <c r="B21" s="179">
        <v>2836387.3934655306</v>
      </c>
      <c r="C21" s="229">
        <f>LN(B21)</f>
        <v>14.858041755847571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14.893644478903045</v>
      </c>
      <c r="J21" s="258">
        <f t="shared" si="2"/>
        <v>14.857744860004843</v>
      </c>
      <c r="K21" s="230">
        <f>(B21/B20)-1</f>
        <v>2.4674185217186562E-2</v>
      </c>
      <c r="L21" s="230">
        <f t="shared" si="3"/>
        <v>2.6295992046820871E-3</v>
      </c>
    </row>
    <row r="22" spans="2:18" ht="17" thickBot="1">
      <c r="B22" s="180">
        <v>3036737.9115181221</v>
      </c>
      <c r="C22" s="229">
        <f>LN(B22)</f>
        <v>14.926294441824577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14.926294441824577</v>
      </c>
      <c r="J22" s="258">
        <f t="shared" si="2"/>
        <v>14.890394822926375</v>
      </c>
      <c r="K22" s="230">
        <f>(B22/B21)-1</f>
        <v>7.0635808956900359E-2</v>
      </c>
      <c r="L22" s="230">
        <f t="shared" si="3"/>
        <v>3.3188821541097369E-2</v>
      </c>
    </row>
    <row r="23" spans="2:18" ht="17" thickBot="1">
      <c r="B23" s="178">
        <v>2965087.7773652468</v>
      </c>
      <c r="C23" s="229">
        <f>LN(B23)</f>
        <v>14.90241719448343</v>
      </c>
      <c r="D23" s="95">
        <v>21</v>
      </c>
      <c r="E23" s="95">
        <v>0</v>
      </c>
      <c r="F23" s="95">
        <f t="shared" si="4"/>
        <v>1</v>
      </c>
      <c r="G23" s="95">
        <f t="shared" si="4"/>
        <v>0</v>
      </c>
      <c r="H23" s="95">
        <f t="shared" si="4"/>
        <v>0</v>
      </c>
      <c r="I23">
        <f t="array" ref="I23">C23-SUM(F$2:H$2*F23:H23)</f>
        <v>14.9530616778443</v>
      </c>
      <c r="J23" s="258">
        <f t="shared" si="2"/>
        <v>14.917162058946097</v>
      </c>
      <c r="K23" s="230">
        <f>(B23/B22)-1</f>
        <v>-2.3594441219675799E-2</v>
      </c>
      <c r="L23" s="230">
        <f t="shared" si="3"/>
        <v>2.7128696373266203E-2</v>
      </c>
    </row>
    <row r="24" spans="2:18" ht="17" thickBot="1">
      <c r="B24" s="179">
        <v>3035755.8253470091</v>
      </c>
      <c r="C24" s="229">
        <f>LN(B24)</f>
        <v>14.925970987829487</v>
      </c>
      <c r="D24" s="95">
        <v>22</v>
      </c>
      <c r="E24" s="95">
        <v>0</v>
      </c>
      <c r="F24" s="95">
        <f t="shared" si="4"/>
        <v>0</v>
      </c>
      <c r="G24" s="95">
        <f t="shared" si="4"/>
        <v>1</v>
      </c>
      <c r="H24" s="95">
        <f t="shared" si="4"/>
        <v>0</v>
      </c>
      <c r="I24">
        <f t="array" ref="I24">C24-SUM(F$2:H$2*F24:H24)</f>
        <v>14.983322257005963</v>
      </c>
      <c r="J24" s="258">
        <f t="shared" si="2"/>
        <v>14.94742263810776</v>
      </c>
      <c r="K24" s="230">
        <f>(B24/B23)-1</f>
        <v>2.3833374688339681E-2</v>
      </c>
      <c r="L24" s="230">
        <f t="shared" si="3"/>
        <v>3.0723083919849126E-2</v>
      </c>
    </row>
    <row r="25" spans="2:18" ht="17" thickBot="1">
      <c r="B25" s="179">
        <v>3079621.6131299431</v>
      </c>
      <c r="C25" s="229">
        <f>LN(B25)</f>
        <v>14.940317294522835</v>
      </c>
      <c r="D25" s="95">
        <v>23</v>
      </c>
      <c r="E25" s="95">
        <v>0</v>
      </c>
      <c r="F25" s="95">
        <f t="shared" si="4"/>
        <v>0</v>
      </c>
      <c r="G25" s="95">
        <f t="shared" si="4"/>
        <v>0</v>
      </c>
      <c r="H25" s="95">
        <f t="shared" si="4"/>
        <v>1</v>
      </c>
      <c r="I25">
        <f t="array" ref="I25">C25-SUM(F$2:H$2*F25:H25)</f>
        <v>14.975920017578309</v>
      </c>
      <c r="J25" s="258">
        <f t="shared" si="2"/>
        <v>14.940020398680106</v>
      </c>
      <c r="K25" s="230">
        <f>(B25/B24)-1</f>
        <v>1.4449708839122444E-2</v>
      </c>
      <c r="L25" s="230">
        <f t="shared" si="3"/>
        <v>-7.3749103271384397E-3</v>
      </c>
    </row>
    <row r="26" spans="2:18" ht="17" thickBot="1">
      <c r="B26" s="180">
        <v>3227728.311887769</v>
      </c>
      <c r="C26" s="229">
        <f>LN(B26)</f>
        <v>14.987289138747958</v>
      </c>
      <c r="D26" s="95">
        <v>24</v>
      </c>
      <c r="E26" s="95">
        <v>0</v>
      </c>
      <c r="F26" s="95">
        <f t="shared" si="4"/>
        <v>0</v>
      </c>
      <c r="G26" s="95">
        <f t="shared" si="4"/>
        <v>0</v>
      </c>
      <c r="H26" s="95">
        <f t="shared" si="4"/>
        <v>0</v>
      </c>
      <c r="I26">
        <f t="array" ref="I26">C26-SUM(F$2:H$2*F26:H26)</f>
        <v>14.987289138747958</v>
      </c>
      <c r="J26" s="258">
        <f t="shared" si="2"/>
        <v>14.951389519849755</v>
      </c>
      <c r="K26" s="230">
        <f>(B26/B25)-1</f>
        <v>4.8092498807767114E-2</v>
      </c>
      <c r="L26" s="230">
        <f t="shared" si="3"/>
        <v>1.1433995248382844E-2</v>
      </c>
    </row>
    <row r="27" spans="2:18" ht="17" thickBot="1">
      <c r="B27" s="178">
        <v>3136572.4024561853</v>
      </c>
      <c r="C27" s="229">
        <f>LN(B27)</f>
        <v>14.958641170089965</v>
      </c>
      <c r="D27" s="95">
        <v>25</v>
      </c>
      <c r="E27" s="95">
        <v>0</v>
      </c>
      <c r="F27" s="95">
        <f t="shared" ref="F27:H46" si="5">F23</f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15.009285653450835</v>
      </c>
      <c r="J27" s="258">
        <f t="shared" si="2"/>
        <v>14.973386034552632</v>
      </c>
      <c r="K27" s="230">
        <f>(B27/B26)-1</f>
        <v>-2.8241506292786545E-2</v>
      </c>
      <c r="L27" s="230">
        <f t="shared" si="3"/>
        <v>2.2240221653326397E-2</v>
      </c>
    </row>
    <row r="28" spans="2:18" ht="17" thickBot="1">
      <c r="B28" s="179">
        <v>3232072.480623188</v>
      </c>
      <c r="C28" s="229">
        <f>LN(B28)</f>
        <v>14.988634124307058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15.045985393483534</v>
      </c>
      <c r="J28" s="258">
        <f t="shared" si="2"/>
        <v>15.010085774585331</v>
      </c>
      <c r="K28" s="230">
        <f>(B28/B27)-1</f>
        <v>3.0447273620152426E-2</v>
      </c>
      <c r="L28" s="230">
        <f t="shared" si="3"/>
        <v>3.7381489938120849E-2</v>
      </c>
    </row>
    <row r="29" spans="2:18" ht="17" thickBot="1">
      <c r="B29" s="179">
        <v>3314800.8885084158</v>
      </c>
      <c r="C29" s="229">
        <f>LN(B29)</f>
        <v>15.013908115999831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15.049510839055305</v>
      </c>
      <c r="J29" s="258">
        <f t="shared" si="2"/>
        <v>15.013611220157102</v>
      </c>
      <c r="K29" s="230">
        <f>(B29/B28)-1</f>
        <v>2.5596086839388077E-2</v>
      </c>
      <c r="L29" s="230">
        <f t="shared" si="3"/>
        <v>3.5316672642751179E-3</v>
      </c>
    </row>
    <row r="30" spans="2:18" ht="17" thickBot="1">
      <c r="B30" s="179">
        <v>3491718.520782846</v>
      </c>
      <c r="C30" s="229">
        <f>LN(B30)</f>
        <v>15.065904585814957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15.065904585814957</v>
      </c>
      <c r="J30" s="258">
        <f t="shared" si="2"/>
        <v>15.030004966916755</v>
      </c>
      <c r="K30" s="230">
        <f>(B30/B29)-1</f>
        <v>5.3372023908814459E-2</v>
      </c>
      <c r="L30" s="230">
        <f t="shared" si="3"/>
        <v>1.6528861562225439E-2</v>
      </c>
    </row>
    <row r="31" spans="2:18" ht="17" thickBot="1">
      <c r="B31" s="178">
        <v>3359161.8445761586</v>
      </c>
      <c r="C31" s="229">
        <f>LN(B31)</f>
        <v>15.027202049802305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15.077846533163175</v>
      </c>
      <c r="J31" s="258">
        <f t="shared" si="2"/>
        <v>15.041946914264972</v>
      </c>
      <c r="K31" s="230">
        <f>(B31/B30)-1</f>
        <v>-3.7963162098463843E-2</v>
      </c>
      <c r="L31" s="230">
        <f t="shared" si="3"/>
        <v>1.2013537091278392E-2</v>
      </c>
      <c r="O31" s="21" t="s">
        <v>118</v>
      </c>
      <c r="P31" s="21" t="s">
        <v>117</v>
      </c>
      <c r="Q31" s="21" t="s">
        <v>115</v>
      </c>
      <c r="R31" s="21" t="s">
        <v>116</v>
      </c>
    </row>
    <row r="32" spans="2:18" ht="17" thickBot="1">
      <c r="B32" s="179">
        <v>3432552.7265425464</v>
      </c>
      <c r="C32" s="229">
        <f>LN(B32)</f>
        <v>15.048814777480079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15.106166046656554</v>
      </c>
      <c r="J32" s="258">
        <f t="shared" si="2"/>
        <v>15.070266427758352</v>
      </c>
      <c r="K32" s="230">
        <f>(B32/B31)-1</f>
        <v>2.1847974394233916E-2</v>
      </c>
      <c r="L32" s="230">
        <f t="shared" si="3"/>
        <v>2.8724323218599856E-2</v>
      </c>
      <c r="N32" s="21" t="s">
        <v>119</v>
      </c>
      <c r="O32" s="162">
        <f t="array" ref="O32:R32">TRANSPOSE(J37:J40)</f>
        <v>15.107951888980939</v>
      </c>
      <c r="P32" s="162">
        <v>15.115559296706737</v>
      </c>
      <c r="Q32" s="162">
        <v>14.819631640278638</v>
      </c>
      <c r="R32" s="162">
        <v>15.035168518252465</v>
      </c>
    </row>
    <row r="33" spans="1:18" ht="17" thickBot="1">
      <c r="B33" s="179">
        <v>3500033.1552135507</v>
      </c>
      <c r="C33" s="229">
        <f>LN(B33)</f>
        <v>15.068282999332931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15.103885722388405</v>
      </c>
      <c r="J33" s="258">
        <f t="shared" si="2"/>
        <v>15.067986103490203</v>
      </c>
      <c r="K33" s="230">
        <f>(B33/B32)-1</f>
        <v>1.9658963473220714E-2</v>
      </c>
      <c r="L33" s="230">
        <f t="shared" si="3"/>
        <v>-2.277726303874017E-3</v>
      </c>
      <c r="N33" s="21" t="s">
        <v>120</v>
      </c>
      <c r="O33" s="162">
        <f t="array" ref="O33:R33">TRANSPOSE(製造業!J37:J40)</f>
        <v>13.282443043578425</v>
      </c>
      <c r="P33" s="162">
        <v>13.267697988831118</v>
      </c>
      <c r="Q33" s="162">
        <v>12.764359087734354</v>
      </c>
      <c r="R33" s="162">
        <v>13.269019282258771</v>
      </c>
    </row>
    <row r="34" spans="1:18" ht="17" thickBot="1">
      <c r="A34" s="21" t="s">
        <v>117</v>
      </c>
      <c r="B34" s="179">
        <v>3689674.4961825605</v>
      </c>
      <c r="C34" s="229">
        <f>LN(B34)</f>
        <v>15.121048799709115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15.121048799709115</v>
      </c>
      <c r="J34" s="258">
        <f t="shared" si="2"/>
        <v>15.085149180810912</v>
      </c>
      <c r="K34" s="230">
        <f>(B34/B33)-1</f>
        <v>5.4182727008321496E-2</v>
      </c>
      <c r="L34" s="230">
        <f t="shared" si="3"/>
        <v>1.7311209185002951E-2</v>
      </c>
      <c r="N34" s="21" t="s">
        <v>121</v>
      </c>
      <c r="O34" s="162">
        <f t="array" ref="O34:R34">TRANSPOSE(公益!J36:J40)</f>
        <v>11.260144091953665</v>
      </c>
      <c r="P34" s="162">
        <v>11.218491068544605</v>
      </c>
      <c r="Q34" s="162">
        <v>11.259617981503963</v>
      </c>
      <c r="R34" s="162">
        <v>11.201547164577196</v>
      </c>
    </row>
    <row r="35" spans="1:18" ht="17" thickBot="1">
      <c r="A35" s="21" t="s">
        <v>115</v>
      </c>
      <c r="B35" s="198">
        <v>3535267.2908777911</v>
      </c>
      <c r="C35" s="229">
        <f>LN(B35)</f>
        <v>15.078299467149588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15.128943950510457</v>
      </c>
      <c r="J35" s="258">
        <f t="shared" si="2"/>
        <v>15.093044331612255</v>
      </c>
      <c r="K35" s="230">
        <f>(B35/B34)-1</f>
        <v>-4.1848462639325845E-2</v>
      </c>
      <c r="L35" s="230">
        <f t="shared" si="3"/>
        <v>7.9263996885206023E-3</v>
      </c>
      <c r="N35" s="21" t="s">
        <v>122</v>
      </c>
      <c r="O35" s="162">
        <f t="array" ref="O35:R35">TRANSPOSE(建設業!J37:J40)</f>
        <v>12.466994352852224</v>
      </c>
      <c r="P35" s="162">
        <v>12.466316647976823</v>
      </c>
      <c r="Q35" s="162">
        <v>11.772307963401872</v>
      </c>
      <c r="R35" s="162">
        <v>12.351853361665112</v>
      </c>
    </row>
    <row r="36" spans="1:18" ht="17" thickBot="1">
      <c r="A36" s="21" t="s">
        <v>116</v>
      </c>
      <c r="B36" s="204">
        <v>3584335.1867100876</v>
      </c>
      <c r="C36" s="229">
        <f>LN(B36)</f>
        <v>15.09208357178154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15.149434840958016</v>
      </c>
      <c r="J36" s="258">
        <f t="shared" si="2"/>
        <v>15.113535222059813</v>
      </c>
      <c r="K36" s="230">
        <f>(B36/B35)-1</f>
        <v>1.3879543410736828E-2</v>
      </c>
      <c r="L36" s="230">
        <f t="shared" si="3"/>
        <v>2.0702270059985706E-2</v>
      </c>
      <c r="N36" s="21" t="s">
        <v>123</v>
      </c>
      <c r="O36" s="162">
        <f t="array" ref="O36:R36">TRANSPOSE(商業ホテル等!J37:J40)</f>
        <v>13.386189386965171</v>
      </c>
      <c r="P36" s="162">
        <v>13.390155108613802</v>
      </c>
      <c r="Q36" s="162">
        <v>12.727465372570542</v>
      </c>
      <c r="R36" s="162">
        <v>13.191767729775655</v>
      </c>
    </row>
    <row r="37" spans="1:18" ht="17" thickBot="1">
      <c r="A37" s="21" t="s">
        <v>118</v>
      </c>
      <c r="B37" s="204">
        <v>3642747.5810237965</v>
      </c>
      <c r="C37" s="229">
        <f>LN(B37)</f>
        <v>15.108248784823667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15.143851507879141</v>
      </c>
      <c r="J37" s="258">
        <f t="shared" si="2"/>
        <v>15.107951888980939</v>
      </c>
      <c r="K37" s="230">
        <f>(B37/B36)-1</f>
        <v>1.6296576985960654E-2</v>
      </c>
      <c r="L37" s="230">
        <f t="shared" si="3"/>
        <v>-5.5677752430663974E-3</v>
      </c>
      <c r="N37" s="21" t="s">
        <v>124</v>
      </c>
      <c r="O37" s="162">
        <f t="array" ref="O37:R37">TRANSPOSE(金融不動産!J37:J40)</f>
        <v>13.473745060880981</v>
      </c>
      <c r="P37" s="162">
        <v>13.464707402669214</v>
      </c>
      <c r="Q37" s="162">
        <v>13.441468235218032</v>
      </c>
      <c r="R37" s="162">
        <v>13.434661716762312</v>
      </c>
    </row>
    <row r="38" spans="1:18" ht="17" thickBot="1">
      <c r="A38" s="21" t="s">
        <v>117</v>
      </c>
      <c r="B38" s="204">
        <v>3803601.4109742562</v>
      </c>
      <c r="C38" s="229">
        <f>LN(B38)</f>
        <v>15.151458915604939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15.151458915604939</v>
      </c>
      <c r="J38" s="258">
        <f t="shared" si="2"/>
        <v>15.115559296706737</v>
      </c>
      <c r="K38" s="230">
        <f>(B38/B37)-1</f>
        <v>4.4157281385182268E-2</v>
      </c>
      <c r="L38" s="230">
        <f t="shared" si="3"/>
        <v>7.636417568526177E-3</v>
      </c>
      <c r="N38" s="21" t="s">
        <v>125</v>
      </c>
      <c r="O38" s="162">
        <f t="array" ref="O38:R38">TRANSPOSE(政府!J37:J40)</f>
        <v>13.082873770761358</v>
      </c>
      <c r="P38" s="162">
        <v>13.072405677173878</v>
      </c>
      <c r="Q38" s="162">
        <v>12.883681848571314</v>
      </c>
      <c r="R38" s="162">
        <v>12.881320752394689</v>
      </c>
    </row>
    <row r="39" spans="1:18" ht="17" thickBot="1">
      <c r="A39" s="21" t="s">
        <v>115</v>
      </c>
      <c r="B39" s="223">
        <v>2689556.2518049385</v>
      </c>
      <c r="C39" s="229">
        <f>LN(B39)</f>
        <v>14.804886775815971</v>
      </c>
      <c r="D39" s="95">
        <v>37</v>
      </c>
      <c r="E39" s="95">
        <v>8</v>
      </c>
      <c r="F39" s="95">
        <f t="shared" si="5"/>
        <v>1</v>
      </c>
      <c r="G39" s="95">
        <f t="shared" si="5"/>
        <v>0</v>
      </c>
      <c r="H39" s="95">
        <f t="shared" si="5"/>
        <v>0</v>
      </c>
      <c r="I39">
        <f t="array" ref="I39">C39-SUM(F$2:H$2*F39:H39)</f>
        <v>14.855531259176841</v>
      </c>
      <c r="J39" s="258">
        <f t="shared" si="2"/>
        <v>14.819631640278638</v>
      </c>
      <c r="K39" s="230">
        <f>(B39/B38)-1</f>
        <v>-0.29289219316068282</v>
      </c>
      <c r="L39" s="230">
        <f t="shared" si="3"/>
        <v>-0.25615876179415487</v>
      </c>
    </row>
    <row r="40" spans="1:18" ht="17" thickBot="1">
      <c r="A40" s="21" t="s">
        <v>116</v>
      </c>
      <c r="B40" s="179">
        <v>3314167</v>
      </c>
      <c r="C40" s="229">
        <f>LN(B40)</f>
        <v>15.013716867974193</v>
      </c>
      <c r="D40" s="95">
        <v>38</v>
      </c>
      <c r="E40" s="95">
        <v>9</v>
      </c>
      <c r="F40" s="95">
        <f t="shared" si="5"/>
        <v>0</v>
      </c>
      <c r="G40" s="95">
        <f t="shared" si="5"/>
        <v>1</v>
      </c>
      <c r="H40" s="95">
        <f t="shared" si="5"/>
        <v>0</v>
      </c>
      <c r="I40">
        <f t="array" ref="I40">C40-SUM(F$2:H$2*F40:H40)</f>
        <v>15.071068137150668</v>
      </c>
      <c r="J40" s="258">
        <f t="shared" si="2"/>
        <v>15.035168518252465</v>
      </c>
      <c r="K40" s="230">
        <f>(B40/B39)-1</f>
        <v>0.23223561424896411</v>
      </c>
      <c r="L40" s="230">
        <f>(EXP(J40)/EXP(J39))-1</f>
        <v>0.24052773022874385</v>
      </c>
    </row>
    <row r="41" spans="1:18">
      <c r="N41" s="21" t="s">
        <v>120</v>
      </c>
      <c r="P41" s="230">
        <f>P33-O33</f>
        <v>-1.4745054747306696E-2</v>
      </c>
      <c r="Q41" s="230">
        <f>Q33-P33</f>
        <v>-0.5033389010967646</v>
      </c>
      <c r="R41" s="230">
        <f>R33-Q33</f>
        <v>0.50466019452441735</v>
      </c>
    </row>
    <row r="42" spans="1:18">
      <c r="J42" s="230">
        <f>J40-J38</f>
        <v>-8.0390778454271228E-2</v>
      </c>
      <c r="N42" s="21" t="s">
        <v>121</v>
      </c>
      <c r="P42" s="230">
        <f>P34-O34</f>
        <v>-4.1653023409059742E-2</v>
      </c>
      <c r="Q42" s="230">
        <f>Q34-P34</f>
        <v>4.1126912959358108E-2</v>
      </c>
      <c r="R42" s="230">
        <f>R34-Q34</f>
        <v>-5.8070816926766966E-2</v>
      </c>
    </row>
    <row r="43" spans="1:18">
      <c r="N43" s="21" t="s">
        <v>122</v>
      </c>
      <c r="P43" s="230">
        <f>P35-O35</f>
        <v>-6.7770487540030899E-4</v>
      </c>
      <c r="Q43" s="230">
        <f>Q35-P35</f>
        <v>-0.69400868457495157</v>
      </c>
      <c r="R43" s="230">
        <f>R35-Q35</f>
        <v>0.57954539826324059</v>
      </c>
    </row>
    <row r="44" spans="1:18">
      <c r="N44" s="21" t="s">
        <v>123</v>
      </c>
      <c r="P44" s="230">
        <f>P36-O36</f>
        <v>3.965721648631515E-3</v>
      </c>
      <c r="Q44" s="230">
        <f>Q36-P36</f>
        <v>-0.66268973604326042</v>
      </c>
      <c r="R44" s="230">
        <f>R36-Q36</f>
        <v>0.46430235720511348</v>
      </c>
    </row>
    <row r="45" spans="1:18">
      <c r="N45" s="21" t="s">
        <v>124</v>
      </c>
      <c r="P45" s="230">
        <f>P37-O37</f>
        <v>-9.0376582117670523E-3</v>
      </c>
      <c r="Q45" s="230">
        <f>Q37-P37</f>
        <v>-2.3239167451182041E-2</v>
      </c>
      <c r="R45" s="230">
        <f>R37-Q37</f>
        <v>-6.806518455720223E-3</v>
      </c>
    </row>
    <row r="46" spans="1:18">
      <c r="N46" s="21" t="s">
        <v>125</v>
      </c>
      <c r="P46" s="230">
        <f>P38-O38</f>
        <v>-1.0468093587480354E-2</v>
      </c>
      <c r="Q46" s="230">
        <f>Q38-P38</f>
        <v>-0.18872382860256387</v>
      </c>
      <c r="R46" s="230">
        <f>R38-Q38</f>
        <v>-2.3610961766244998E-3</v>
      </c>
    </row>
    <row r="47" spans="1:18">
      <c r="N47" s="21" t="s">
        <v>126</v>
      </c>
      <c r="P47" s="230">
        <f>P32-O32-SUM(P41:P46)</f>
        <v>8.0223220908180792E-2</v>
      </c>
      <c r="Q47" s="230">
        <f>Q32-P32-SUM(Q41:Q46)</f>
        <v>1.734945748381266</v>
      </c>
      <c r="R47" s="230">
        <f>R32-Q32-SUM(R41:R46)</f>
        <v>-1.2657326404598326</v>
      </c>
    </row>
  </sheetData>
  <phoneticPr fontId="2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E4D5-69F6-D142-94F0-3F612C7B4B66}">
  <dimension ref="A1:O42"/>
  <sheetViews>
    <sheetView topLeftCell="B10" workbookViewId="0">
      <selection activeCell="C40" sqref="C40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1.7476990758003616E-2</v>
      </c>
      <c r="E2" cm="1">
        <f t="array" ref="E2">INDEX(LINEST($C$3:$C$38,$D$3:$H$38),E1)</f>
        <v>-3.239399416621875E-3</v>
      </c>
      <c r="F2" cm="1">
        <f t="array" ref="F2">INDEX(LINEST($C$3:$C$38,$D$3:$H$38),F1)</f>
        <v>-4.1071976013491433E-2</v>
      </c>
      <c r="G2" cm="1">
        <f t="array" ref="G2">INDEX(LINEST($C$3:$C$38,$D$3:$H$38),G1)</f>
        <v>-6.6918717847365888E-2</v>
      </c>
      <c r="H2" cm="1">
        <f t="array" ref="H2">INDEX(LINEST($C$3:$C$38,$D$3:$H$38),H1)</f>
        <v>7.8714511616689575E-3</v>
      </c>
      <c r="I2" cm="1">
        <f t="array" ref="I2">INDEX(LINEST($C$3:$C$38,$D$3:$H$38),I1)</f>
        <v>13.98772087546938</v>
      </c>
      <c r="J2" s="259">
        <f>AVERAGE(C3:C38)-AVERAGE(I3:I38)</f>
        <v>-2.502981067479837E-2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1236604.3565237487</v>
      </c>
      <c r="C3" s="229">
        <f>LN(B3)</f>
        <v>14.027879759085803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14.068951735099294</v>
      </c>
      <c r="J3" s="258">
        <f>I3+J$2</f>
        <v>14.043921924424495</v>
      </c>
      <c r="K3" s="230"/>
      <c r="L3" cm="1">
        <f t="array" ref="L3">INDEX(LINEST($K$4:$K$40,$F$4:$H$40),L2)</f>
        <v>-7.455574390924101E-2</v>
      </c>
      <c r="M3" cm="1">
        <f t="array" ref="M3">INDEX(LINEST($K$4:$K$40,$F$4:$H$40),M2)</f>
        <v>5.9754067425630501E-3</v>
      </c>
      <c r="N3" cm="1">
        <f t="array" ref="N3">INDEX(LINEST($K$4:$K$40,$F$4:$H$40),N2)</f>
        <v>8.6863858903183419E-2</v>
      </c>
      <c r="O3" cm="1">
        <f t="array" ref="O3">INDEX(LINEST($K$4:$K$40,$F$4:$H$40),O2)</f>
        <v>9.255203775048796E-3</v>
      </c>
    </row>
    <row r="4" spans="2:15">
      <c r="B4" s="81">
        <v>1127292.9332339175</v>
      </c>
      <c r="C4" s="229">
        <f>LN(B4)</f>
        <v>13.935329682259242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14.002248400106609</v>
      </c>
      <c r="J4" s="258">
        <f t="shared" ref="J4:J40" si="2">I4+J$2</f>
        <v>13.977218589431811</v>
      </c>
      <c r="K4" s="230">
        <f>(B4/B3)-1</f>
        <v>-8.8396440391912856E-2</v>
      </c>
      <c r="L4" s="230">
        <f t="shared" ref="L4:L40" si="3">(EXP(J4)/EXP(J3))-1</f>
        <v>-6.452731781458354E-2</v>
      </c>
    </row>
    <row r="5" spans="2:15">
      <c r="B5" s="81">
        <v>1264939.5002329268</v>
      </c>
      <c r="C5" s="229">
        <f>LN(B5)</f>
        <v>14.050534853097238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14.042663401935569</v>
      </c>
      <c r="J5" s="258">
        <f t="shared" si="2"/>
        <v>14.01763359126077</v>
      </c>
      <c r="K5" s="230">
        <f>(B5/B4)-1</f>
        <v>0.12210363689953785</v>
      </c>
      <c r="L5" s="230">
        <f t="shared" si="3"/>
        <v>4.1242802207286378E-2</v>
      </c>
    </row>
    <row r="6" spans="2:15">
      <c r="B6" s="83">
        <v>1281610.4978207028</v>
      </c>
      <c r="C6" s="229">
        <f>LN(B6)</f>
        <v>14.063628046446128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14.063628046446128</v>
      </c>
      <c r="J6" s="258">
        <f t="shared" si="2"/>
        <v>14.03859823577133</v>
      </c>
      <c r="K6" s="230">
        <f>(B6/B5)-1</f>
        <v>1.3179284530766999E-2</v>
      </c>
      <c r="L6" s="230">
        <f t="shared" si="3"/>
        <v>2.1185946470327455E-2</v>
      </c>
    </row>
    <row r="7" spans="2:15">
      <c r="B7" s="82">
        <v>1225156.8145791534</v>
      </c>
      <c r="C7" s="229">
        <f>LN(B7)</f>
        <v>14.01857940566949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14.059651381682981</v>
      </c>
      <c r="J7" s="258">
        <f t="shared" si="2"/>
        <v>14.034621571008183</v>
      </c>
      <c r="K7" s="230">
        <f>(B7/B6)-1</f>
        <v>-4.4049017495990661E-2</v>
      </c>
      <c r="L7" s="230">
        <f t="shared" si="3"/>
        <v>-3.9687683024882681E-3</v>
      </c>
    </row>
    <row r="8" spans="2:15">
      <c r="B8" s="81">
        <v>1224958.8347969649</v>
      </c>
      <c r="C8" s="229">
        <f>LN(B8)</f>
        <v>14.018417797148954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14.085336514996321</v>
      </c>
      <c r="J8" s="258">
        <f t="shared" si="2"/>
        <v>14.060306704321523</v>
      </c>
      <c r="K8" s="230">
        <f>(B8/B7)-1</f>
        <v>-1.6159546258287527E-4</v>
      </c>
      <c r="L8" s="230">
        <f t="shared" si="3"/>
        <v>2.6017838770523216E-2</v>
      </c>
    </row>
    <row r="9" spans="2:15">
      <c r="B9" s="81">
        <v>1377374.4045737328</v>
      </c>
      <c r="C9" s="229">
        <f>LN(B9)</f>
        <v>14.135689639499383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14.127818188337713</v>
      </c>
      <c r="J9" s="258">
        <f t="shared" si="2"/>
        <v>14.102788377662915</v>
      </c>
      <c r="K9" s="230">
        <f>(B9/B8)-1</f>
        <v>0.12442505449746855</v>
      </c>
      <c r="L9" s="230">
        <f t="shared" si="3"/>
        <v>4.3396934219049887E-2</v>
      </c>
    </row>
    <row r="10" spans="2:15">
      <c r="B10" s="83">
        <v>1351601.6961786291</v>
      </c>
      <c r="C10" s="229">
        <f>LN(B10)</f>
        <v>14.116800888762761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14.116800888762761</v>
      </c>
      <c r="J10" s="258">
        <f t="shared" si="2"/>
        <v>14.091771078087962</v>
      </c>
      <c r="K10" s="230">
        <f>(B10/B9)-1</f>
        <v>-1.8711476203944533E-2</v>
      </c>
      <c r="L10" s="230">
        <f t="shared" si="3"/>
        <v>-1.0956831399056455E-2</v>
      </c>
    </row>
    <row r="11" spans="2:15">
      <c r="B11" s="82">
        <v>1321378.6364285131</v>
      </c>
      <c r="C11" s="229">
        <f>LN(B11)</f>
        <v>14.094186171070593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14.135258147084084</v>
      </c>
      <c r="J11" s="258">
        <f t="shared" si="2"/>
        <v>14.110228336409286</v>
      </c>
      <c r="K11" s="230">
        <f>(B11/B10)-1</f>
        <v>-2.2360921738678874E-2</v>
      </c>
      <c r="L11" s="230">
        <f t="shared" si="3"/>
        <v>1.8628646340827615E-2</v>
      </c>
    </row>
    <row r="12" spans="2:15">
      <c r="B12" s="81">
        <v>1299202.942254232</v>
      </c>
      <c r="C12" s="229">
        <f>LN(B12)</f>
        <v>14.077261513053113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14.14418023090048</v>
      </c>
      <c r="J12" s="258">
        <f t="shared" si="2"/>
        <v>14.119150420225681</v>
      </c>
      <c r="K12" s="230">
        <f>(B12/B11)-1</f>
        <v>-1.678224058035227E-2</v>
      </c>
      <c r="L12" s="230">
        <f t="shared" si="3"/>
        <v>8.9620042423461665E-3</v>
      </c>
    </row>
    <row r="13" spans="2:15">
      <c r="B13" s="81">
        <v>1473208.3458473037</v>
      </c>
      <c r="C13" s="229">
        <f>LN(B13)</f>
        <v>14.202953128651924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14.195081677490254</v>
      </c>
      <c r="J13" s="258">
        <f t="shared" si="2"/>
        <v>14.170051866815456</v>
      </c>
      <c r="K13" s="230">
        <f>(B13/B12)-1</f>
        <v>0.13393242728588417</v>
      </c>
      <c r="L13" s="230">
        <f t="shared" si="3"/>
        <v>5.2219188383732185E-2</v>
      </c>
    </row>
    <row r="14" spans="2:15">
      <c r="B14" s="81">
        <v>1463539.4214583512</v>
      </c>
      <c r="C14" s="229">
        <f>LN(B14)</f>
        <v>14.196368321176546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14.196368321176546</v>
      </c>
      <c r="J14" s="258">
        <f t="shared" si="2"/>
        <v>14.171338510501748</v>
      </c>
      <c r="K14" s="230">
        <f>(B14/B13)-1</f>
        <v>-6.5631751382670966E-3</v>
      </c>
      <c r="L14" s="230">
        <f t="shared" si="3"/>
        <v>1.2874717673903024E-3</v>
      </c>
    </row>
    <row r="15" spans="2:15">
      <c r="B15" s="82">
        <v>1417165.1441509046</v>
      </c>
      <c r="C15" s="229">
        <f>LN(B15)</f>
        <v>14.164169056801468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14.205241032814959</v>
      </c>
      <c r="J15" s="258">
        <f t="shared" si="2"/>
        <v>14.18021122214016</v>
      </c>
      <c r="K15" s="230">
        <f>(B15/B14)-1</f>
        <v>-3.1686387553016337E-2</v>
      </c>
      <c r="L15" s="230">
        <f t="shared" si="3"/>
        <v>8.9121908204030653E-3</v>
      </c>
    </row>
    <row r="16" spans="2:15">
      <c r="B16" s="81">
        <v>1412804.0170126571</v>
      </c>
      <c r="C16" s="229">
        <f>LN(B16)</f>
        <v>14.16108695212667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14.228005669974037</v>
      </c>
      <c r="J16" s="258">
        <f t="shared" si="2"/>
        <v>14.202975859299238</v>
      </c>
      <c r="K16" s="230">
        <f>(B16/B15)-1</f>
        <v>-3.077359866101137E-3</v>
      </c>
      <c r="L16" s="230">
        <f t="shared" si="3"/>
        <v>2.3025728967491998E-2</v>
      </c>
    </row>
    <row r="17" spans="2:12">
      <c r="B17" s="81">
        <v>1504575.6093839898</v>
      </c>
      <c r="C17" s="229">
        <f>LN(B17)</f>
        <v>14.224021429278997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14.216149978117327</v>
      </c>
      <c r="J17" s="258">
        <f t="shared" si="2"/>
        <v>14.191120167442529</v>
      </c>
      <c r="K17" s="230">
        <f>(B17/B16)-1</f>
        <v>6.4957057926110506E-2</v>
      </c>
      <c r="L17" s="230">
        <f t="shared" si="3"/>
        <v>-1.1785690055035714E-2</v>
      </c>
    </row>
    <row r="18" spans="2:12">
      <c r="B18" s="83">
        <v>1578111.9503422789</v>
      </c>
      <c r="C18" s="229">
        <f>LN(B18)</f>
        <v>14.271739722321632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14.271739722321632</v>
      </c>
      <c r="J18" s="258">
        <f t="shared" si="2"/>
        <v>14.246709911646834</v>
      </c>
      <c r="K18" s="230">
        <f>(B18/B17)-1</f>
        <v>4.8875138277960417E-2</v>
      </c>
      <c r="L18" s="230">
        <f t="shared" si="3"/>
        <v>5.7163887147211323E-2</v>
      </c>
    </row>
    <row r="19" spans="2:12">
      <c r="B19" s="82">
        <v>1517932.6428573281</v>
      </c>
      <c r="C19" s="229">
        <f>LN(B19)</f>
        <v>14.232859863658982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14.273931839672473</v>
      </c>
      <c r="J19" s="258">
        <f t="shared" si="2"/>
        <v>14.248902028997675</v>
      </c>
      <c r="K19" s="230">
        <f>(B19/B18)-1</f>
        <v>-3.8133737896033582E-2</v>
      </c>
      <c r="L19" s="230">
        <f t="shared" si="3"/>
        <v>2.1945217967023201E-3</v>
      </c>
    </row>
    <row r="20" spans="2:12">
      <c r="B20" s="81">
        <v>1513130.3044957425</v>
      </c>
      <c r="C20" s="229">
        <f>LN(B20)</f>
        <v>14.229691112324319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14.296609830171686</v>
      </c>
      <c r="J20" s="258">
        <f t="shared" si="2"/>
        <v>14.271580019496888</v>
      </c>
      <c r="K20" s="230">
        <f>(B20/B19)-1</f>
        <v>-3.1637361408511921E-3</v>
      </c>
      <c r="L20" s="230">
        <f t="shared" si="3"/>
        <v>2.2937091045266644E-2</v>
      </c>
    </row>
    <row r="21" spans="2:12">
      <c r="B21" s="81">
        <v>1633448.3643559271</v>
      </c>
      <c r="C21" s="229">
        <f>LN(B21)</f>
        <v>14.30620389908956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14.298332447927891</v>
      </c>
      <c r="J21" s="258">
        <f t="shared" si="2"/>
        <v>14.273302637253092</v>
      </c>
      <c r="K21" s="230">
        <f>(B21/B20)-1</f>
        <v>7.9515993766499315E-2</v>
      </c>
      <c r="L21" s="230">
        <f t="shared" si="3"/>
        <v>1.7241023144911605E-3</v>
      </c>
    </row>
    <row r="22" spans="2:12">
      <c r="B22" s="83">
        <v>1716907.4042260402</v>
      </c>
      <c r="C22" s="229">
        <f>LN(B22)</f>
        <v>14.356035209611214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14.356035209611214</v>
      </c>
      <c r="J22" s="258">
        <f t="shared" si="2"/>
        <v>14.331005398936416</v>
      </c>
      <c r="K22" s="230">
        <f>(B22/B21)-1</f>
        <v>5.1093772959894812E-2</v>
      </c>
      <c r="L22" s="230">
        <f t="shared" si="3"/>
        <v>5.9400054617404718E-2</v>
      </c>
    </row>
    <row r="23" spans="2:12">
      <c r="B23" s="82">
        <v>1623632.8085153007</v>
      </c>
      <c r="C23" s="229">
        <f>LN(B23)</f>
        <v>14.300176671007621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14.341248647021112</v>
      </c>
      <c r="J23" s="258">
        <f t="shared" si="2"/>
        <v>14.316218836346314</v>
      </c>
      <c r="K23" s="230">
        <f>(B23/B22)-1</f>
        <v>-5.4327097361890897E-2</v>
      </c>
      <c r="L23" s="230">
        <f t="shared" si="3"/>
        <v>-1.4677778215844706E-2</v>
      </c>
    </row>
    <row r="24" spans="2:12">
      <c r="B24" s="81">
        <v>1658457.3376242199</v>
      </c>
      <c r="C24" s="229">
        <f>LN(B24)</f>
        <v>14.321398413567916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14.388317131415283</v>
      </c>
      <c r="J24" s="258">
        <f t="shared" si="2"/>
        <v>14.363287320740485</v>
      </c>
      <c r="K24" s="230">
        <f>(B24/B23)-1</f>
        <v>2.1448525138367813E-2</v>
      </c>
      <c r="L24" s="230">
        <f t="shared" si="3"/>
        <v>4.8193791538425179E-2</v>
      </c>
    </row>
    <row r="25" spans="2:12">
      <c r="B25" s="81">
        <v>1816561.2653988809</v>
      </c>
      <c r="C25" s="229">
        <f>LN(B25)</f>
        <v>14.41245585724166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14.404584406079991</v>
      </c>
      <c r="J25" s="258">
        <f t="shared" si="2"/>
        <v>14.379554595405192</v>
      </c>
      <c r="K25" s="230">
        <f>(B25/B24)-1</f>
        <v>9.5331923340969738E-2</v>
      </c>
      <c r="L25" s="230">
        <f t="shared" si="3"/>
        <v>1.6400307156976046E-2</v>
      </c>
    </row>
    <row r="26" spans="2:12">
      <c r="B26" s="83">
        <v>1801584.5937280632</v>
      </c>
      <c r="C26" s="229">
        <f>LN(B26)</f>
        <v>14.404177165452259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14.404177165452259</v>
      </c>
      <c r="J26" s="258">
        <f t="shared" si="2"/>
        <v>14.37914735477746</v>
      </c>
      <c r="K26" s="230">
        <f>(B26/B25)-1</f>
        <v>-8.2445177908873069E-3</v>
      </c>
      <c r="L26" s="230">
        <f t="shared" si="3"/>
        <v>-4.071577165228879E-4</v>
      </c>
    </row>
    <row r="27" spans="2:12">
      <c r="B27" s="82">
        <v>1769687.8797746405</v>
      </c>
      <c r="C27" s="229">
        <f>LN(B27)</f>
        <v>14.38631374989007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14.42738572590356</v>
      </c>
      <c r="J27" s="258">
        <f t="shared" si="2"/>
        <v>14.402355915228762</v>
      </c>
      <c r="K27" s="230">
        <f>(B27/B26)-1</f>
        <v>-1.7704810567578111E-2</v>
      </c>
      <c r="L27" s="230">
        <f t="shared" si="3"/>
        <v>2.3479974734803122E-2</v>
      </c>
    </row>
    <row r="28" spans="2:12">
      <c r="B28" s="81">
        <v>1750055.8099325623</v>
      </c>
      <c r="C28" s="229">
        <f>LN(B28)</f>
        <v>14.375158236781212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14.442076954628579</v>
      </c>
      <c r="J28" s="258">
        <f t="shared" si="2"/>
        <v>14.417047143953781</v>
      </c>
      <c r="K28" s="230">
        <f>(B28/B27)-1</f>
        <v>-1.1093521104172499E-2</v>
      </c>
      <c r="L28" s="230">
        <f t="shared" si="3"/>
        <v>1.4799675245814825E-2</v>
      </c>
    </row>
    <row r="29" spans="2:12">
      <c r="B29" s="81">
        <v>1911901.0850573303</v>
      </c>
      <c r="C29" s="229">
        <f>LN(B29)</f>
        <v>14.46360863749862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14.45573718633695</v>
      </c>
      <c r="J29" s="258">
        <f t="shared" si="2"/>
        <v>14.430707375662152</v>
      </c>
      <c r="K29" s="230">
        <f>(B29/B28)-1</f>
        <v>9.248006503918571E-2</v>
      </c>
      <c r="L29" s="230">
        <f t="shared" si="3"/>
        <v>1.3753958965953439E-2</v>
      </c>
    </row>
    <row r="30" spans="2:12">
      <c r="B30" s="81">
        <v>1948174.6054434949</v>
      </c>
      <c r="C30" s="229">
        <f>LN(B30)</f>
        <v>14.482403392352349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14.482403392352349</v>
      </c>
      <c r="J30" s="258">
        <f t="shared" si="2"/>
        <v>14.457373581677551</v>
      </c>
      <c r="K30" s="230">
        <f>(B30/B29)-1</f>
        <v>1.8972487996196108E-2</v>
      </c>
      <c r="L30" s="230">
        <f t="shared" si="3"/>
        <v>2.7024930798437596E-2</v>
      </c>
    </row>
    <row r="31" spans="2:12">
      <c r="B31" s="82">
        <v>1889007.7979152212</v>
      </c>
      <c r="C31" s="229">
        <f>LN(B31)</f>
        <v>14.451562274540358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14.492634250553849</v>
      </c>
      <c r="J31" s="258">
        <f t="shared" si="2"/>
        <v>14.46760443987905</v>
      </c>
      <c r="K31" s="230">
        <f>(B31/B30)-1</f>
        <v>-3.0370382286553088E-2</v>
      </c>
      <c r="L31" s="230">
        <f t="shared" si="3"/>
        <v>1.0283372366805432E-2</v>
      </c>
    </row>
    <row r="32" spans="2:12">
      <c r="B32" s="81">
        <v>1903853.4563898668</v>
      </c>
      <c r="C32" s="229">
        <f>LN(B32)</f>
        <v>14.459390525189606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14.526309243036973</v>
      </c>
      <c r="J32" s="258">
        <f t="shared" si="2"/>
        <v>14.501279432362175</v>
      </c>
      <c r="K32" s="230">
        <f>(B32/B31)-1</f>
        <v>7.8589715145855887E-3</v>
      </c>
      <c r="L32" s="230">
        <f t="shared" si="3"/>
        <v>3.4248413589695437E-2</v>
      </c>
    </row>
    <row r="33" spans="1:12">
      <c r="B33" s="81">
        <v>2046414.6137960253</v>
      </c>
      <c r="C33" s="229">
        <f>LN(B33)</f>
        <v>14.531599851002888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14.523728399841218</v>
      </c>
      <c r="J33" s="258">
        <f t="shared" si="2"/>
        <v>14.49869858916642</v>
      </c>
      <c r="K33" s="230">
        <f>(B33/B32)-1</f>
        <v>7.4880320713594406E-2</v>
      </c>
      <c r="L33" s="230">
        <f t="shared" si="3"/>
        <v>-2.5775156831661095E-3</v>
      </c>
    </row>
    <row r="34" spans="1:12">
      <c r="A34" s="21" t="s">
        <v>117</v>
      </c>
      <c r="B34" s="81">
        <v>2068781.5943992846</v>
      </c>
      <c r="C34" s="229">
        <f>LN(B34)</f>
        <v>14.542470390208068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14.542470390208068</v>
      </c>
      <c r="J34" s="258">
        <f t="shared" si="2"/>
        <v>14.51744057953327</v>
      </c>
      <c r="K34" s="230">
        <f>(B34/B33)-1</f>
        <v>1.0929838192354158E-2</v>
      </c>
      <c r="L34" s="230">
        <f t="shared" si="3"/>
        <v>1.8918723854154607E-2</v>
      </c>
    </row>
    <row r="35" spans="1:12">
      <c r="A35" s="21" t="s">
        <v>115</v>
      </c>
      <c r="B35" s="82">
        <v>1992967.1805262845</v>
      </c>
      <c r="C35" s="229">
        <f>LN(B35)</f>
        <v>14.50513513168668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14.546207107700171</v>
      </c>
      <c r="J35" s="258">
        <f t="shared" si="2"/>
        <v>14.521177297025373</v>
      </c>
      <c r="K35" s="230">
        <f>(B35/B34)-1</f>
        <v>-3.6646891135462933E-2</v>
      </c>
      <c r="L35" s="230">
        <f t="shared" si="3"/>
        <v>3.7437077250408457E-3</v>
      </c>
    </row>
    <row r="36" spans="1:12">
      <c r="A36" s="21" t="s">
        <v>116</v>
      </c>
      <c r="B36" s="81">
        <v>2025488.1525186677</v>
      </c>
      <c r="C36" s="229">
        <f>LN(B36)</f>
        <v>14.521321292443949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14.588240010291315</v>
      </c>
      <c r="J36" s="258">
        <f t="shared" si="2"/>
        <v>14.563210199616517</v>
      </c>
      <c r="K36" s="230">
        <f>(B36/B35)-1</f>
        <v>1.6317866300134209E-2</v>
      </c>
      <c r="L36" s="230">
        <f t="shared" si="3"/>
        <v>4.2928793245918584E-2</v>
      </c>
    </row>
    <row r="37" spans="1:12">
      <c r="A37" s="21" t="s">
        <v>118</v>
      </c>
      <c r="B37" s="81">
        <v>2182352.2539173407</v>
      </c>
      <c r="C37" s="229">
        <f>LN(B37)</f>
        <v>14.595913868604816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14.588042417443146</v>
      </c>
      <c r="J37" s="258">
        <f t="shared" si="2"/>
        <v>14.563012606768348</v>
      </c>
      <c r="K37" s="230">
        <f>(B37/B36)-1</f>
        <v>7.7445084634839567E-2</v>
      </c>
      <c r="L37" s="230">
        <f t="shared" si="3"/>
        <v>-1.9757332798753247E-4</v>
      </c>
    </row>
    <row r="38" spans="1:12">
      <c r="A38" s="21" t="s">
        <v>117</v>
      </c>
      <c r="B38" s="81">
        <v>2125099.2925775857</v>
      </c>
      <c r="C38" s="229">
        <f>LN(B38)</f>
        <v>14.569329085167896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14.569329085167896</v>
      </c>
      <c r="J38" s="258">
        <f t="shared" si="2"/>
        <v>14.544299274493097</v>
      </c>
      <c r="K38" s="230">
        <f>(B38/B37)-1</f>
        <v>-2.6234518848634703E-2</v>
      </c>
      <c r="L38" s="230">
        <f t="shared" si="3"/>
        <v>-1.8539324982128957E-2</v>
      </c>
    </row>
    <row r="39" spans="1:12">
      <c r="A39" s="21" t="s">
        <v>115</v>
      </c>
      <c r="B39" s="219">
        <v>1461163.838791335</v>
      </c>
      <c r="C39" s="229">
        <f>LN(B39)</f>
        <v>14.194743825986398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14.235815801999889</v>
      </c>
      <c r="J39" s="258">
        <f t="shared" si="2"/>
        <v>14.210785991325091</v>
      </c>
      <c r="K39" s="230">
        <f>(B39/B38)-1</f>
        <v>-0.31242561517252532</v>
      </c>
      <c r="L39" s="230">
        <f t="shared" si="3"/>
        <v>-0.2835976175164443</v>
      </c>
    </row>
    <row r="40" spans="1:12">
      <c r="A40" s="21" t="s">
        <v>116</v>
      </c>
      <c r="B40" s="81">
        <v>1796290</v>
      </c>
      <c r="C40" s="229">
        <f>LN(B40)</f>
        <v>14.4012339847426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14.468152702589967</v>
      </c>
      <c r="J40" s="258">
        <f t="shared" si="2"/>
        <v>14.443122891915168</v>
      </c>
      <c r="K40" s="230">
        <f>(B40/B39)-1</f>
        <v>0.22935563576900386</v>
      </c>
      <c r="L40" s="230">
        <f>(EXP(J40)/EXP(J39))-1</f>
        <v>0.26154467238697809</v>
      </c>
    </row>
    <row r="42" spans="1:12">
      <c r="J42" s="230">
        <f>J40-J38</f>
        <v>-0.10117638257792905</v>
      </c>
    </row>
  </sheetData>
  <phoneticPr fontId="27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F92B-C009-B74E-B54D-77E89BC13A51}">
  <dimension ref="A1:O42"/>
  <sheetViews>
    <sheetView topLeftCell="A10" workbookViewId="0">
      <selection activeCell="J42" sqref="J42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1.3731788779125106E-2</v>
      </c>
      <c r="E2" cm="1">
        <f t="array" ref="E2">INDEX(LINEST($C$3:$C$38,$D$3:$H$38),E1)</f>
        <v>-5.4896204509566841E-3</v>
      </c>
      <c r="F2" cm="1">
        <f t="array" ref="F2">INDEX(LINEST($C$3:$C$38,$D$3:$H$38),F1)</f>
        <v>-4.4699646105716827E-2</v>
      </c>
      <c r="G2" cm="1">
        <f t="array" ref="G2">INDEX(LINEST($C$3:$C$38,$D$3:$H$38),G1)</f>
        <v>-6.5100135113000585E-2</v>
      </c>
      <c r="H2" cm="1">
        <f t="array" ref="H2">INDEX(LINEST($C$3:$C$38,$D$3:$H$38),H1)</f>
        <v>-5.4937862660467934E-2</v>
      </c>
      <c r="I2" cm="1">
        <f t="array" ref="I2">INDEX(LINEST($C$3:$C$38,$D$3:$H$38),I1)</f>
        <v>13.501775778813315</v>
      </c>
      <c r="J2" s="259">
        <f>AVERAGE(C3:C38)-AVERAGE(I3:I38)</f>
        <v>-4.1184410969792751E-2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696954.79095972958</v>
      </c>
      <c r="C3" s="229">
        <f>LN(B3)</f>
        <v>13.454475825314375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13.499175471420092</v>
      </c>
      <c r="J3" s="258">
        <f>I3+J$2</f>
        <v>13.457991060450299</v>
      </c>
      <c r="K3" s="230"/>
      <c r="L3" cm="1">
        <f t="array" ref="L3">INDEX(LINEST($K$4:$K$40,$F$4:$H$40),L2)</f>
        <v>-0.15159573800628162</v>
      </c>
      <c r="M3" cm="1">
        <f t="array" ref="M3">INDEX(LINEST($K$4:$K$40,$F$4:$H$40),M2)</f>
        <v>-1.6478778842622156E-2</v>
      </c>
      <c r="N3" cm="1">
        <f t="array" ref="N3">INDEX(LINEST($K$4:$K$40,$F$4:$H$40),N2)</f>
        <v>-4.6918549262002715E-2</v>
      </c>
      <c r="O3" cm="1">
        <f t="array" ref="O3">INDEX(LINEST($K$4:$K$40,$F$4:$H$40),O2)</f>
        <v>7.0116005660417396E-2</v>
      </c>
    </row>
    <row r="4" spans="2:15">
      <c r="B4" s="81">
        <v>727748.91684036329</v>
      </c>
      <c r="C4" s="229">
        <f>LN(B4)</f>
        <v>13.497711373239003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13.562811508352004</v>
      </c>
      <c r="J4" s="258">
        <f t="shared" ref="J4:J40" si="2">I4+J$2</f>
        <v>13.521627097382211</v>
      </c>
      <c r="K4" s="230">
        <f>(B4/B3)-1</f>
        <v>4.418382121777098E-2</v>
      </c>
      <c r="L4" s="230">
        <f t="shared" ref="L4:L40" si="3">(EXP(J4)/EXP(J3))-1</f>
        <v>6.5704451104779515E-2</v>
      </c>
    </row>
    <row r="5" spans="2:15">
      <c r="B5" s="81">
        <v>752161.74158995016</v>
      </c>
      <c r="C5" s="229">
        <f>LN(B5)</f>
        <v>13.530706661706709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13.585644524367178</v>
      </c>
      <c r="J5" s="258">
        <f t="shared" si="2"/>
        <v>13.544460113397385</v>
      </c>
      <c r="K5" s="230">
        <f>(B5/B4)-1</f>
        <v>3.3545669646035448E-2</v>
      </c>
      <c r="L5" s="230">
        <f t="shared" si="3"/>
        <v>2.3095684688313911E-2</v>
      </c>
    </row>
    <row r="6" spans="2:15">
      <c r="B6" s="83">
        <v>820867.22412656609</v>
      </c>
      <c r="C6" s="229">
        <f>LN(B6)</f>
        <v>13.618116650783954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13.618116650783954</v>
      </c>
      <c r="J6" s="258">
        <f t="shared" si="2"/>
        <v>13.576932239814161</v>
      </c>
      <c r="K6" s="230">
        <f>(B6/B5)-1</f>
        <v>9.1344027138875017E-2</v>
      </c>
      <c r="L6" s="230">
        <f t="shared" si="3"/>
        <v>3.3005099189076015E-2</v>
      </c>
    </row>
    <row r="7" spans="2:15">
      <c r="B7" s="82">
        <v>763691.78543558961</v>
      </c>
      <c r="C7" s="229">
        <f>LN(B7)</f>
        <v>13.545919564547303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13.590619210653019</v>
      </c>
      <c r="J7" s="258">
        <f t="shared" si="2"/>
        <v>13.549434799683226</v>
      </c>
      <c r="K7" s="230">
        <f>(B7/B6)-1</f>
        <v>-6.9652480950026074E-2</v>
      </c>
      <c r="L7" s="230">
        <f t="shared" si="3"/>
        <v>-2.7122827011554218E-2</v>
      </c>
    </row>
    <row r="8" spans="2:15">
      <c r="B8" s="81">
        <v>767235.01805717684</v>
      </c>
      <c r="C8" s="229">
        <f>LN(B8)</f>
        <v>13.550548445484134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13.615648580597135</v>
      </c>
      <c r="J8" s="258">
        <f t="shared" si="2"/>
        <v>13.574464169627342</v>
      </c>
      <c r="K8" s="230">
        <f>(B8/B7)-1</f>
        <v>4.6396107554911303E-3</v>
      </c>
      <c r="L8" s="230">
        <f t="shared" si="3"/>
        <v>2.5345234414439588E-2</v>
      </c>
    </row>
    <row r="9" spans="2:15">
      <c r="B9" s="81">
        <v>769338.92851069639</v>
      </c>
      <c r="C9" s="229">
        <f>LN(B9)</f>
        <v>13.553286890676441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13.608224753336909</v>
      </c>
      <c r="J9" s="258">
        <f t="shared" si="2"/>
        <v>13.567040342367116</v>
      </c>
      <c r="K9" s="230">
        <f>(B9/B8)-1</f>
        <v>2.7421981583259925E-3</v>
      </c>
      <c r="L9" s="230">
        <f t="shared" si="3"/>
        <v>-7.3963387200842723E-3</v>
      </c>
    </row>
    <row r="10" spans="2:15">
      <c r="B10" s="83">
        <v>845527.46280527976</v>
      </c>
      <c r="C10" s="229">
        <f>LN(B10)</f>
        <v>13.647715927934939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13.647715927934939</v>
      </c>
      <c r="J10" s="258">
        <f t="shared" si="2"/>
        <v>13.606531516965147</v>
      </c>
      <c r="K10" s="230">
        <f>(B10/B9)-1</f>
        <v>9.903117010089546E-2</v>
      </c>
      <c r="L10" s="230">
        <f t="shared" si="3"/>
        <v>4.028131794365275E-2</v>
      </c>
    </row>
    <row r="11" spans="2:15">
      <c r="B11" s="82">
        <v>785524.87674855185</v>
      </c>
      <c r="C11" s="229">
        <f>LN(B11)</f>
        <v>13.574107406129929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13.618807052235645</v>
      </c>
      <c r="J11" s="258">
        <f t="shared" si="2"/>
        <v>13.577622641265853</v>
      </c>
      <c r="K11" s="230">
        <f>(B11/B10)-1</f>
        <v>-7.0964680269109293E-2</v>
      </c>
      <c r="L11" s="230">
        <f t="shared" si="3"/>
        <v>-2.8495011854108299E-2</v>
      </c>
    </row>
    <row r="12" spans="2:15">
      <c r="B12" s="81">
        <v>779670.09374413802</v>
      </c>
      <c r="C12" s="229">
        <f>LN(B12)</f>
        <v>13.56662615245606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13.631726287569061</v>
      </c>
      <c r="J12" s="258">
        <f t="shared" si="2"/>
        <v>13.590541876599268</v>
      </c>
      <c r="K12" s="230">
        <f>(B12/B11)-1</f>
        <v>-7.4533387518520566E-3</v>
      </c>
      <c r="L12" s="230">
        <f t="shared" si="3"/>
        <v>1.3003049202327199E-2</v>
      </c>
    </row>
    <row r="13" spans="2:15">
      <c r="B13" s="81">
        <v>787578.62430098862</v>
      </c>
      <c r="C13" s="229">
        <f>LN(B13)</f>
        <v>13.576718485080415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13.631656347740883</v>
      </c>
      <c r="J13" s="258">
        <f t="shared" si="2"/>
        <v>13.59047193677109</v>
      </c>
      <c r="K13" s="230">
        <f>(B13/B12)-1</f>
        <v>1.0143431972454042E-2</v>
      </c>
      <c r="L13" s="230">
        <f t="shared" si="3"/>
        <v>-6.9937382445095508E-5</v>
      </c>
    </row>
    <row r="14" spans="2:15">
      <c r="B14" s="81">
        <v>842150.71523319592</v>
      </c>
      <c r="C14" s="229">
        <f>LN(B14)</f>
        <v>13.643714273920473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13.643714273920473</v>
      </c>
      <c r="J14" s="258">
        <f t="shared" si="2"/>
        <v>13.60252986295068</v>
      </c>
      <c r="K14" s="230">
        <f>(B14/B13)-1</f>
        <v>6.9290975209798766E-2</v>
      </c>
      <c r="L14" s="230">
        <f t="shared" si="3"/>
        <v>1.2130916045248963E-2</v>
      </c>
    </row>
    <row r="15" spans="2:15">
      <c r="B15" s="82">
        <v>808569.27134255995</v>
      </c>
      <c r="C15" s="229">
        <f>LN(B15)</f>
        <v>13.603021633169595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13.647721279275311</v>
      </c>
      <c r="J15" s="258">
        <f t="shared" si="2"/>
        <v>13.606536868305518</v>
      </c>
      <c r="K15" s="230">
        <f>(B15/B14)-1</f>
        <v>-3.9875812349499773E-2</v>
      </c>
      <c r="L15" s="230">
        <f t="shared" si="3"/>
        <v>4.0150441343527188E-3</v>
      </c>
    </row>
    <row r="16" spans="2:15">
      <c r="B16" s="81">
        <v>815553.1775705741</v>
      </c>
      <c r="C16" s="229">
        <f>LN(B16)</f>
        <v>13.611621907464828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13.676722042577829</v>
      </c>
      <c r="J16" s="258">
        <f t="shared" si="2"/>
        <v>13.635537631608036</v>
      </c>
      <c r="K16" s="230">
        <f>(B16/B15)-1</f>
        <v>8.6373629020282117E-3</v>
      </c>
      <c r="L16" s="230">
        <f t="shared" si="3"/>
        <v>2.9425380237815713E-2</v>
      </c>
    </row>
    <row r="17" spans="2:12">
      <c r="B17" s="81">
        <v>793636.72311273171</v>
      </c>
      <c r="C17" s="229">
        <f>LN(B17)</f>
        <v>13.58438110796577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13.639318970626238</v>
      </c>
      <c r="J17" s="258">
        <f t="shared" si="2"/>
        <v>13.598134559656446</v>
      </c>
      <c r="K17" s="230">
        <f>(B17/B16)-1</f>
        <v>-2.687311515740598E-2</v>
      </c>
      <c r="L17" s="230">
        <f t="shared" si="3"/>
        <v>-3.6712217199255437E-2</v>
      </c>
    </row>
    <row r="18" spans="2:12">
      <c r="B18" s="83">
        <v>860336.92334208649</v>
      </c>
      <c r="C18" s="229">
        <f>LN(B18)</f>
        <v>13.66507936283535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13.66507936283535</v>
      </c>
      <c r="J18" s="258">
        <f t="shared" si="2"/>
        <v>13.623894951865557</v>
      </c>
      <c r="K18" s="230">
        <f>(B18/B17)-1</f>
        <v>8.4043742290237144E-2</v>
      </c>
      <c r="L18" s="230">
        <f t="shared" si="3"/>
        <v>2.6095058645815516E-2</v>
      </c>
    </row>
    <row r="19" spans="2:12">
      <c r="B19" s="82">
        <v>838302.19759244251</v>
      </c>
      <c r="C19" s="229">
        <f>LN(B19)</f>
        <v>13.639133932109383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13.683833578215099</v>
      </c>
      <c r="J19" s="258">
        <f t="shared" si="2"/>
        <v>13.642649167245306</v>
      </c>
      <c r="K19" s="230">
        <f>(B19/B18)-1</f>
        <v>-2.5611740182029274E-2</v>
      </c>
      <c r="L19" s="230">
        <f t="shared" si="3"/>
        <v>1.8931180224836197E-2</v>
      </c>
    </row>
    <row r="20" spans="2:12">
      <c r="B20" s="81">
        <v>844359.451346318</v>
      </c>
      <c r="C20" s="229">
        <f>LN(B20)</f>
        <v>13.646333573133351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13.711433708246352</v>
      </c>
      <c r="J20" s="258">
        <f t="shared" si="2"/>
        <v>13.670249297276559</v>
      </c>
      <c r="K20" s="230">
        <f>(B20/B19)-1</f>
        <v>7.2256207502159331E-3</v>
      </c>
      <c r="L20" s="230">
        <f t="shared" si="3"/>
        <v>2.7984542078452135E-2</v>
      </c>
    </row>
    <row r="21" spans="2:12">
      <c r="B21" s="81">
        <v>874854.68297196319</v>
      </c>
      <c r="C21" s="229">
        <f>LN(B21)</f>
        <v>13.681813074944035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13.736750937604503</v>
      </c>
      <c r="J21" s="258">
        <f t="shared" si="2"/>
        <v>13.69556652663471</v>
      </c>
      <c r="K21" s="230">
        <f>(B21/B20)-1</f>
        <v>3.6116409400073657E-2</v>
      </c>
      <c r="L21" s="230">
        <f t="shared" si="3"/>
        <v>2.5640432178491324E-2</v>
      </c>
    </row>
    <row r="22" spans="2:12">
      <c r="B22" s="83">
        <v>934666.72573460848</v>
      </c>
      <c r="C22" s="229">
        <f>LN(B22)</f>
        <v>13.747945301665306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13.747945301665306</v>
      </c>
      <c r="J22" s="258">
        <f t="shared" si="2"/>
        <v>13.706760890695513</v>
      </c>
      <c r="K22" s="230">
        <f>(B22/B21)-1</f>
        <v>6.8367974621177385E-2</v>
      </c>
      <c r="L22" s="230">
        <f t="shared" si="3"/>
        <v>1.1257255411305955E-2</v>
      </c>
    </row>
    <row r="23" spans="2:12">
      <c r="B23" s="82">
        <v>953527.40408224484</v>
      </c>
      <c r="C23" s="229">
        <f>LN(B23)</f>
        <v>13.767923444125861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13.812623090231577</v>
      </c>
      <c r="J23" s="258">
        <f t="shared" si="2"/>
        <v>13.771438679261784</v>
      </c>
      <c r="K23" s="230">
        <f>(B23/B22)-1</f>
        <v>2.0179041179424262E-2</v>
      </c>
      <c r="L23" s="230">
        <f t="shared" si="3"/>
        <v>6.6815228935316107E-2</v>
      </c>
    </row>
    <row r="24" spans="2:12">
      <c r="B24" s="81">
        <v>913934.7874018458</v>
      </c>
      <c r="C24" s="229">
        <f>LN(B24)</f>
        <v>13.725514499315196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13.790614634428197</v>
      </c>
      <c r="J24" s="258">
        <f t="shared" si="2"/>
        <v>13.749430223458404</v>
      </c>
      <c r="K24" s="230">
        <f>(B24/B23)-1</f>
        <v>-4.1522264080607441E-2</v>
      </c>
      <c r="L24" s="230">
        <f t="shared" si="3"/>
        <v>-2.1768036720904105E-2</v>
      </c>
    </row>
    <row r="25" spans="2:12">
      <c r="B25" s="81">
        <v>933180.01797856903</v>
      </c>
      <c r="C25" s="229">
        <f>LN(B25)</f>
        <v>13.746353406532577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13.801291269193046</v>
      </c>
      <c r="J25" s="258">
        <f t="shared" si="2"/>
        <v>13.760106858223253</v>
      </c>
      <c r="K25" s="230">
        <f>(B25/B24)-1</f>
        <v>2.1057553385656735E-2</v>
      </c>
      <c r="L25" s="230">
        <f t="shared" si="3"/>
        <v>1.0733833411577187E-2</v>
      </c>
    </row>
    <row r="26" spans="2:12">
      <c r="B26" s="83">
        <v>986925.09098691435</v>
      </c>
      <c r="C26" s="229">
        <f>LN(B26)</f>
        <v>13.802349419878777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13.802349419878777</v>
      </c>
      <c r="J26" s="258">
        <f t="shared" si="2"/>
        <v>13.761165008908984</v>
      </c>
      <c r="K26" s="230">
        <f>(B26/B25)-1</f>
        <v>5.7593467469188253E-2</v>
      </c>
      <c r="L26" s="230">
        <f t="shared" si="3"/>
        <v>1.0587107246855521E-3</v>
      </c>
    </row>
    <row r="27" spans="2:12">
      <c r="B27" s="82">
        <v>958858.72409137874</v>
      </c>
      <c r="C27" s="229">
        <f>LN(B27)</f>
        <v>13.773499027154696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13.818198673260412</v>
      </c>
      <c r="J27" s="258">
        <f t="shared" si="2"/>
        <v>13.777014262290619</v>
      </c>
      <c r="K27" s="230">
        <f>(B27/B26)-1</f>
        <v>-2.8438193690535907E-2</v>
      </c>
      <c r="L27" s="230">
        <f t="shared" si="3"/>
        <v>1.5975518987896065E-2</v>
      </c>
    </row>
    <row r="28" spans="2:12">
      <c r="B28" s="81">
        <v>967189.81494022545</v>
      </c>
      <c r="C28" s="229">
        <f>LN(B28)</f>
        <v>13.78215004776845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13.847250182881451</v>
      </c>
      <c r="J28" s="258">
        <f t="shared" si="2"/>
        <v>13.806065771911658</v>
      </c>
      <c r="K28" s="230">
        <f>(B28/B27)-1</f>
        <v>8.6885488336576611E-3</v>
      </c>
      <c r="L28" s="230">
        <f t="shared" si="3"/>
        <v>2.9477621111560159E-2</v>
      </c>
    </row>
    <row r="29" spans="2:12">
      <c r="B29" s="81">
        <v>1014300.1264853522</v>
      </c>
      <c r="C29" s="229">
        <f>LN(B29)</f>
        <v>13.829709402066191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13.884647264726659</v>
      </c>
      <c r="J29" s="258">
        <f t="shared" si="2"/>
        <v>13.843462853756867</v>
      </c>
      <c r="K29" s="230">
        <f>(B29/B28)-1</f>
        <v>4.8708444627322933E-2</v>
      </c>
      <c r="L29" s="230">
        <f t="shared" si="3"/>
        <v>3.810515171706097E-2</v>
      </c>
    </row>
    <row r="30" spans="2:12">
      <c r="B30" s="81">
        <v>1120846.8095185771</v>
      </c>
      <c r="C30" s="229">
        <f>LN(B30)</f>
        <v>13.929595037514142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13.929595037514142</v>
      </c>
      <c r="J30" s="258">
        <f t="shared" si="2"/>
        <v>13.888410626544349</v>
      </c>
      <c r="K30" s="230">
        <f>(B30/B29)-1</f>
        <v>0.10504453292579141</v>
      </c>
      <c r="L30" s="230">
        <f t="shared" si="3"/>
        <v>4.5973230215968997E-2</v>
      </c>
    </row>
    <row r="31" spans="2:12">
      <c r="B31" s="82">
        <v>1082670.0919404298</v>
      </c>
      <c r="C31" s="229">
        <f>LN(B31)</f>
        <v>13.894940855328674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13.93964050143439</v>
      </c>
      <c r="J31" s="258">
        <f t="shared" si="2"/>
        <v>13.898456090464597</v>
      </c>
      <c r="K31" s="230">
        <f>(B31/B30)-1</f>
        <v>-3.4060602442669952E-2</v>
      </c>
      <c r="L31" s="230">
        <f t="shared" si="3"/>
        <v>1.0096088968297279E-2</v>
      </c>
    </row>
    <row r="32" spans="2:12">
      <c r="B32" s="81">
        <v>1077941.972192145</v>
      </c>
      <c r="C32" s="229">
        <f>LN(B32)</f>
        <v>13.890564199866938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13.955664334979939</v>
      </c>
      <c r="J32" s="258">
        <f t="shared" si="2"/>
        <v>13.914479924010147</v>
      </c>
      <c r="K32" s="230">
        <f>(B32/B31)-1</f>
        <v>-4.3670918624996169E-3</v>
      </c>
      <c r="L32" s="230">
        <f t="shared" si="3"/>
        <v>1.6152903644004901E-2</v>
      </c>
    </row>
    <row r="33" spans="1:12">
      <c r="B33" s="81">
        <v>1130200.6872983868</v>
      </c>
      <c r="C33" s="229">
        <f>LN(B33)</f>
        <v>13.937905774298724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13.992843636959192</v>
      </c>
      <c r="J33" s="258">
        <f t="shared" si="2"/>
        <v>13.951659225989399</v>
      </c>
      <c r="K33" s="230">
        <f>(B33/B32)-1</f>
        <v>4.8480081910129647E-2</v>
      </c>
      <c r="L33" s="230">
        <f t="shared" si="3"/>
        <v>3.7879097932146832E-2</v>
      </c>
    </row>
    <row r="34" spans="1:12">
      <c r="A34" s="21" t="s">
        <v>117</v>
      </c>
      <c r="B34" s="81">
        <v>1170153.8330515646</v>
      </c>
      <c r="C34" s="229">
        <f>LN(B34)</f>
        <v>13.972645779371692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13.972645779371692</v>
      </c>
      <c r="J34" s="258">
        <f t="shared" si="2"/>
        <v>13.9314613684019</v>
      </c>
      <c r="K34" s="230">
        <f>(B34/B33)-1</f>
        <v>3.5350487928547558E-2</v>
      </c>
      <c r="L34" s="230">
        <f t="shared" si="3"/>
        <v>-1.9995247253055459E-2</v>
      </c>
    </row>
    <row r="35" spans="1:12">
      <c r="A35" s="21" t="s">
        <v>115</v>
      </c>
      <c r="B35" s="82">
        <v>1132194.913383448</v>
      </c>
      <c r="C35" s="229">
        <f>LN(B35)</f>
        <v>13.939668707890846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13.984368353996562</v>
      </c>
      <c r="J35" s="258">
        <f t="shared" si="2"/>
        <v>13.943183943026769</v>
      </c>
      <c r="K35" s="230">
        <f>(B35/B34)-1</f>
        <v>-3.243925593024477E-2</v>
      </c>
      <c r="L35" s="230">
        <f t="shared" si="3"/>
        <v>1.1791553275068756E-2</v>
      </c>
    </row>
    <row r="36" spans="1:12">
      <c r="A36" s="21" t="s">
        <v>116</v>
      </c>
      <c r="B36" s="81">
        <v>1035735.8042607743</v>
      </c>
      <c r="C36" s="229">
        <f>LN(B36)</f>
        <v>13.85062265408736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13.915722789200361</v>
      </c>
      <c r="J36" s="258">
        <f t="shared" si="2"/>
        <v>13.874538378230568</v>
      </c>
      <c r="K36" s="230">
        <f>(B36/B35)-1</f>
        <v>-8.5196557573656295E-2</v>
      </c>
      <c r="L36" s="230">
        <f t="shared" si="3"/>
        <v>-6.6342457458544946E-2</v>
      </c>
    </row>
    <row r="37" spans="1:12">
      <c r="A37" s="21" t="s">
        <v>118</v>
      </c>
      <c r="B37" s="81">
        <v>1071837.8605938137</v>
      </c>
      <c r="C37" s="229">
        <f>LN(B37)</f>
        <v>13.884885359727464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13.939823222387933</v>
      </c>
      <c r="J37" s="258">
        <f t="shared" si="2"/>
        <v>13.89863881141814</v>
      </c>
      <c r="K37" s="230">
        <f>(B37/B36)-1</f>
        <v>3.4856433643139617E-2</v>
      </c>
      <c r="L37" s="230">
        <f t="shared" si="3"/>
        <v>2.4393195798337874E-2</v>
      </c>
    </row>
    <row r="38" spans="1:12">
      <c r="A38" s="21" t="s">
        <v>117</v>
      </c>
      <c r="B38" s="81">
        <v>1094322.5250202392</v>
      </c>
      <c r="C38" s="229">
        <f>LN(B38)</f>
        <v>13.905646031148118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13.905646031148118</v>
      </c>
      <c r="J38" s="258">
        <f t="shared" si="2"/>
        <v>13.864461620178325</v>
      </c>
      <c r="K38" s="230">
        <f>(B38/B37)-1</f>
        <v>2.0977673259245266E-2</v>
      </c>
      <c r="L38" s="230">
        <f t="shared" si="3"/>
        <v>-3.35997481930711E-2</v>
      </c>
    </row>
    <row r="39" spans="1:12">
      <c r="A39" s="21" t="s">
        <v>115</v>
      </c>
      <c r="B39" s="219">
        <v>599192.0674007691</v>
      </c>
      <c r="C39" s="229">
        <f>LN(B39)</f>
        <v>13.303337472447263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13.348037118552979</v>
      </c>
      <c r="J39" s="258">
        <f t="shared" si="2"/>
        <v>13.306852707583186</v>
      </c>
      <c r="K39" s="230">
        <f>(B39/B38)-1</f>
        <v>-0.45245386647808683</v>
      </c>
      <c r="L39" s="230">
        <f t="shared" si="3"/>
        <v>-0.42742349116433898</v>
      </c>
    </row>
    <row r="40" spans="1:12">
      <c r="A40" s="21" t="s">
        <v>116</v>
      </c>
      <c r="B40" s="81">
        <v>959628</v>
      </c>
      <c r="C40" s="229">
        <f>LN(B40)</f>
        <v>13.774300988346493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13.839401123459494</v>
      </c>
      <c r="J40" s="258">
        <f t="shared" si="2"/>
        <v>13.798216712489701</v>
      </c>
      <c r="K40" s="230">
        <f>(B40/B39)-1</f>
        <v>0.60153655598740374</v>
      </c>
      <c r="L40" s="230">
        <f>(EXP(J40)/EXP(J39))-1</f>
        <v>0.63454422644884123</v>
      </c>
    </row>
    <row r="42" spans="1:12">
      <c r="J42" s="230">
        <f>J40-J38</f>
        <v>-6.6244907688624011E-2</v>
      </c>
    </row>
  </sheetData>
  <phoneticPr fontId="27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D546-B9CF-0241-82A7-3D52BD6FA4A7}">
  <dimension ref="A1:O42"/>
  <sheetViews>
    <sheetView topLeftCell="A9" workbookViewId="0">
      <selection activeCell="J42" sqref="J42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2.7300887930124902E-3</v>
      </c>
      <c r="E2" cm="1">
        <f t="array" ref="E2">INDEX(LINEST($C$3:$C$38,$D$3:$H$38),E1)</f>
        <v>5.3250414222439313E-2</v>
      </c>
      <c r="F2" cm="1">
        <f t="array" ref="F2">INDEX(LINEST($C$3:$C$38,$D$3:$H$38),F1)</f>
        <v>-4.4414962158207581E-2</v>
      </c>
      <c r="G2" cm="1">
        <f t="array" ref="G2">INDEX(LINEST($C$3:$C$38,$D$3:$H$38),G1)</f>
        <v>-4.7433496161251407E-2</v>
      </c>
      <c r="H2" cm="1">
        <f t="array" ref="H2">INDEX(LINEST($C$3:$C$38,$D$3:$H$38),H1)</f>
        <v>-0.10060949452346489</v>
      </c>
      <c r="I2" cm="1">
        <f t="array" ref="I2">INDEX(LINEST($C$3:$C$38,$D$3:$H$38),I1)</f>
        <v>10.805590744055788</v>
      </c>
      <c r="J2" s="259">
        <f>AVERAGE(C3:C38)-AVERAGE(I3:I38)</f>
        <v>-4.8114488210732276E-2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52515.895196527999</v>
      </c>
      <c r="C3" s="229">
        <f>LN(B3)</f>
        <v>10.868871168403597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10.913286130561804</v>
      </c>
      <c r="J3" s="258">
        <f>I3+J$2</f>
        <v>10.865171642351072</v>
      </c>
      <c r="K3" s="230"/>
      <c r="L3" cm="1">
        <f t="array" ref="L3">INDEX(LINEST($K$4:$K$40,$F$4:$H$40),L2)</f>
        <v>-0.11633470719847525</v>
      </c>
      <c r="M3" cm="1">
        <f t="array" ref="M3">INDEX(LINEST($K$4:$K$40,$F$4:$H$40),M2)</f>
        <v>-7.7737651200733462E-2</v>
      </c>
      <c r="N3" cm="1">
        <f t="array" ref="N3">INDEX(LINEST($K$4:$K$40,$F$4:$H$40),N2)</f>
        <v>-0.15998302923384036</v>
      </c>
      <c r="O3" cm="1">
        <f t="array" ref="O3">INDEX(LINEST($K$4:$K$40,$F$4:$H$40),O2)</f>
        <v>0.12232778545829236</v>
      </c>
    </row>
    <row r="4" spans="2:15">
      <c r="B4" s="81">
        <v>49135.349825928395</v>
      </c>
      <c r="C4" s="229">
        <f>LN(B4)</f>
        <v>10.802334010460374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10.849767506621625</v>
      </c>
      <c r="J4" s="258">
        <f t="shared" ref="J4:J40" si="2">I4+J$2</f>
        <v>10.801653018410892</v>
      </c>
      <c r="K4" s="230">
        <f>(B4/B3)-1</f>
        <v>-6.4371850807240949E-2</v>
      </c>
      <c r="L4" s="230">
        <f t="shared" ref="L4:L40" si="3">(EXP(J4)/EXP(J3))-1</f>
        <v>-6.1543358622439759E-2</v>
      </c>
    </row>
    <row r="5" spans="2:15">
      <c r="B5" s="81">
        <v>49219.423176915683</v>
      </c>
      <c r="C5" s="229">
        <f>LN(B5)</f>
        <v>10.804043604593883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10.904653099117347</v>
      </c>
      <c r="J5" s="258">
        <f t="shared" si="2"/>
        <v>10.856538610906615</v>
      </c>
      <c r="K5" s="230">
        <f>(B5/B4)-1</f>
        <v>1.7110563226909736E-3</v>
      </c>
      <c r="L5" s="230">
        <f t="shared" si="3"/>
        <v>5.6419745414908462E-2</v>
      </c>
    </row>
    <row r="6" spans="2:15">
      <c r="B6" s="83">
        <v>57112.472341530418</v>
      </c>
      <c r="C6" s="229">
        <f>LN(B6)</f>
        <v>10.952777801590917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10.952777801590917</v>
      </c>
      <c r="J6" s="258">
        <f t="shared" si="2"/>
        <v>10.904663313380185</v>
      </c>
      <c r="K6" s="230">
        <f>(B6/B5)-1</f>
        <v>0.16036451984095246</v>
      </c>
      <c r="L6" s="230">
        <f t="shared" si="3"/>
        <v>4.9301497658398752E-2</v>
      </c>
    </row>
    <row r="7" spans="2:15">
      <c r="B7" s="82">
        <v>48568.685149327663</v>
      </c>
      <c r="C7" s="229">
        <f>LN(B7)</f>
        <v>10.790734263722126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10.835149225880333</v>
      </c>
      <c r="J7" s="258">
        <f t="shared" si="2"/>
        <v>10.7870347376696</v>
      </c>
      <c r="K7" s="230">
        <f>(B7/B6)-1</f>
        <v>-0.1495958210513324</v>
      </c>
      <c r="L7" s="230">
        <f t="shared" si="3"/>
        <v>-0.11097380277746638</v>
      </c>
    </row>
    <row r="8" spans="2:15">
      <c r="B8" s="81">
        <v>50684.930059214646</v>
      </c>
      <c r="C8" s="229">
        <f>LN(B8)</f>
        <v>10.83338390790462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10.880817404065871</v>
      </c>
      <c r="J8" s="258">
        <f t="shared" si="2"/>
        <v>10.832702915855139</v>
      </c>
      <c r="K8" s="230">
        <f>(B8/B7)-1</f>
        <v>4.3572209199825851E-2</v>
      </c>
      <c r="L8" s="230">
        <f t="shared" si="3"/>
        <v>4.672702646408089E-2</v>
      </c>
    </row>
    <row r="9" spans="2:15">
      <c r="B9" s="81">
        <v>48221.464256153158</v>
      </c>
      <c r="C9" s="229">
        <f>LN(B9)</f>
        <v>10.783559517432419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10.884169011955883</v>
      </c>
      <c r="J9" s="258">
        <f t="shared" si="2"/>
        <v>10.836054523745151</v>
      </c>
      <c r="K9" s="230">
        <f>(B9/B8)-1</f>
        <v>-4.8603515881021186E-2</v>
      </c>
      <c r="L9" s="230">
        <f t="shared" si="3"/>
        <v>3.3572308079203861E-3</v>
      </c>
    </row>
    <row r="10" spans="2:15">
      <c r="B10" s="83">
        <v>54053.035437548584</v>
      </c>
      <c r="C10" s="229">
        <f>LN(B10)</f>
        <v>10.897720981297086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10.897720981297086</v>
      </c>
      <c r="J10" s="258">
        <f t="shared" si="2"/>
        <v>10.849606493086354</v>
      </c>
      <c r="K10" s="230">
        <f>(B10/B9)-1</f>
        <v>0.12093310046368622</v>
      </c>
      <c r="L10" s="230">
        <f t="shared" si="3"/>
        <v>1.3644213503387848E-2</v>
      </c>
    </row>
    <row r="11" spans="2:15">
      <c r="B11" s="82">
        <v>31849.08981382638</v>
      </c>
      <c r="C11" s="229">
        <f>LN(B11)</f>
        <v>10.368764083318075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10.413179045476282</v>
      </c>
      <c r="J11" s="258">
        <f t="shared" si="2"/>
        <v>10.36506455726555</v>
      </c>
      <c r="K11" s="230">
        <f>(B11/B10)-1</f>
        <v>-0.41078073495754075</v>
      </c>
      <c r="L11" s="230">
        <f t="shared" si="3"/>
        <v>-0.38402070980112957</v>
      </c>
    </row>
    <row r="12" spans="2:15">
      <c r="B12" s="81">
        <v>32224.165970125214</v>
      </c>
      <c r="C12" s="229">
        <f>LN(B12)</f>
        <v>10.380471946017849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10.4279054421791</v>
      </c>
      <c r="J12" s="258">
        <f t="shared" si="2"/>
        <v>10.379790953968367</v>
      </c>
      <c r="K12" s="230">
        <f>(B12/B11)-1</f>
        <v>1.1776667983020461E-2</v>
      </c>
      <c r="L12" s="230">
        <f t="shared" si="3"/>
        <v>1.4835364325817224E-2</v>
      </c>
    </row>
    <row r="13" spans="2:15">
      <c r="B13" s="81">
        <v>31359.36515141121</v>
      </c>
      <c r="C13" s="229">
        <f>LN(B13)</f>
        <v>10.353268230363108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10.453877724886572</v>
      </c>
      <c r="J13" s="258">
        <f t="shared" si="2"/>
        <v>10.40576323667584</v>
      </c>
      <c r="K13" s="230">
        <f>(B13/B12)-1</f>
        <v>-2.6837027202372132E-2</v>
      </c>
      <c r="L13" s="230">
        <f t="shared" si="3"/>
        <v>2.6312501475379557E-2</v>
      </c>
    </row>
    <row r="14" spans="2:15">
      <c r="B14" s="81">
        <v>34325.350384208163</v>
      </c>
      <c r="C14" s="229">
        <f>LN(B14)</f>
        <v>10.44363943842699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10.44363943842699</v>
      </c>
      <c r="J14" s="258">
        <f t="shared" si="2"/>
        <v>10.395524950216258</v>
      </c>
      <c r="K14" s="230">
        <f>(B14/B13)-1</f>
        <v>9.4580525418049843E-2</v>
      </c>
      <c r="L14" s="230">
        <f t="shared" si="3"/>
        <v>-1.0186053615027779E-2</v>
      </c>
    </row>
    <row r="15" spans="2:15">
      <c r="B15" s="82">
        <v>68881.009584907704</v>
      </c>
      <c r="C15" s="229">
        <f>LN(B15)</f>
        <v>11.140135796150233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11.18455075830844</v>
      </c>
      <c r="J15" s="258">
        <f t="shared" si="2"/>
        <v>11.136436270097708</v>
      </c>
      <c r="K15" s="230">
        <f>(B15/B14)-1</f>
        <v>1.006709583847317</v>
      </c>
      <c r="L15" s="230">
        <f t="shared" si="3"/>
        <v>1.097846452804744</v>
      </c>
    </row>
    <row r="16" spans="2:15">
      <c r="B16" s="81">
        <v>69140.1689775009</v>
      </c>
      <c r="C16" s="229">
        <f>LN(B16)</f>
        <v>11.143891157463097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11.191324653624347</v>
      </c>
      <c r="J16" s="258">
        <f t="shared" si="2"/>
        <v>11.143210165413615</v>
      </c>
      <c r="K16" s="230">
        <f>(B16/B15)-1</f>
        <v>3.7624215172651354E-3</v>
      </c>
      <c r="L16" s="230">
        <f t="shared" si="3"/>
        <v>6.7968900367378904E-3</v>
      </c>
    </row>
    <row r="17" spans="2:12">
      <c r="B17" s="81">
        <v>63605.11992025307</v>
      </c>
      <c r="C17" s="229">
        <f>LN(B17)</f>
        <v>11.060449247978882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11.161058742502346</v>
      </c>
      <c r="J17" s="258">
        <f t="shared" si="2"/>
        <v>11.112944254291614</v>
      </c>
      <c r="K17" s="230">
        <f>(B17/B16)-1</f>
        <v>-8.0055474828952256E-2</v>
      </c>
      <c r="L17" s="230">
        <f t="shared" si="3"/>
        <v>-2.9812484405716266E-2</v>
      </c>
    </row>
    <row r="18" spans="2:12">
      <c r="B18" s="83">
        <v>73124.774434021558</v>
      </c>
      <c r="C18" s="229">
        <f>LN(B18)</f>
        <v>11.199922499866448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11.199922499866448</v>
      </c>
      <c r="J18" s="258">
        <f t="shared" si="2"/>
        <v>11.151808011655715</v>
      </c>
      <c r="K18" s="230">
        <f>(B18/B17)-1</f>
        <v>0.1496680538564199</v>
      </c>
      <c r="L18" s="230">
        <f t="shared" si="3"/>
        <v>3.9628832228436384E-2</v>
      </c>
    </row>
    <row r="19" spans="2:12">
      <c r="B19" s="82">
        <v>58663.817446830239</v>
      </c>
      <c r="C19" s="229">
        <f>LN(B19)</f>
        <v>10.979578417925589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11.023993380083796</v>
      </c>
      <c r="J19" s="258">
        <f t="shared" si="2"/>
        <v>10.975878891873064</v>
      </c>
      <c r="K19" s="230">
        <f>(B19/B18)-1</f>
        <v>-0.1977572867624916</v>
      </c>
      <c r="L19" s="230">
        <f t="shared" si="3"/>
        <v>-0.16132257313133436</v>
      </c>
    </row>
    <row r="20" spans="2:12">
      <c r="B20" s="81">
        <v>59498.160048766309</v>
      </c>
      <c r="C20" s="229">
        <f>LN(B20)</f>
        <v>10.993700667505433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11.041134163666683</v>
      </c>
      <c r="J20" s="258">
        <f t="shared" si="2"/>
        <v>10.993019675455951</v>
      </c>
      <c r="K20" s="230">
        <f>(B20/B19)-1</f>
        <v>1.4222439627156414E-2</v>
      </c>
      <c r="L20" s="230">
        <f t="shared" si="3"/>
        <v>1.7288529768426431E-2</v>
      </c>
    </row>
    <row r="21" spans="2:12">
      <c r="B21" s="81">
        <v>56667.722530901905</v>
      </c>
      <c r="C21" s="229">
        <f>LN(B21)</f>
        <v>10.944960060088968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11.045569554612433</v>
      </c>
      <c r="J21" s="258">
        <f t="shared" si="2"/>
        <v>10.997455066401701</v>
      </c>
      <c r="K21" s="230">
        <f>(B21/B20)-1</f>
        <v>-4.7571849541977462E-2</v>
      </c>
      <c r="L21" s="230">
        <f t="shared" si="3"/>
        <v>4.445241850990822E-3</v>
      </c>
    </row>
    <row r="22" spans="2:12">
      <c r="B22" s="83">
        <v>64727.142459180868</v>
      </c>
      <c r="C22" s="229">
        <f>LN(B22)</f>
        <v>11.077935905024882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11.077935905024882</v>
      </c>
      <c r="J22" s="258">
        <f t="shared" si="2"/>
        <v>11.02982141681415</v>
      </c>
      <c r="K22" s="230">
        <f>(B22/B21)-1</f>
        <v>0.14222240754221271</v>
      </c>
      <c r="L22" s="230">
        <f t="shared" si="3"/>
        <v>3.2895837815951845E-2</v>
      </c>
    </row>
    <row r="23" spans="2:12">
      <c r="B23" s="82">
        <v>30561.573897052156</v>
      </c>
      <c r="C23" s="229">
        <f>LN(B23)</f>
        <v>10.32749874382117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10.371913705979377</v>
      </c>
      <c r="J23" s="258">
        <f t="shared" si="2"/>
        <v>10.323799217768645</v>
      </c>
      <c r="K23" s="230">
        <f>(B23/B22)-1</f>
        <v>-0.5278399024593845</v>
      </c>
      <c r="L23" s="230">
        <f t="shared" si="3"/>
        <v>-0.5063962450000008</v>
      </c>
    </row>
    <row r="24" spans="2:12">
      <c r="B24" s="81">
        <v>30378.286239289569</v>
      </c>
      <c r="C24" s="229">
        <f>LN(B24)</f>
        <v>10.321483363738652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10.368916859899903</v>
      </c>
      <c r="J24" s="258">
        <f t="shared" si="2"/>
        <v>10.320802371689171</v>
      </c>
      <c r="K24" s="230">
        <f>(B24/B23)-1</f>
        <v>-5.9973239068118467E-3</v>
      </c>
      <c r="L24" s="230">
        <f t="shared" si="3"/>
        <v>-2.9923600187259369E-3</v>
      </c>
    </row>
    <row r="25" spans="2:12">
      <c r="B25" s="81">
        <v>29099.758376320475</v>
      </c>
      <c r="C25" s="229">
        <f>LN(B25)</f>
        <v>10.278485149905885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10.379094644429349</v>
      </c>
      <c r="J25" s="258">
        <f t="shared" si="2"/>
        <v>10.330980156218617</v>
      </c>
      <c r="K25" s="230">
        <f>(B25/B24)-1</f>
        <v>-4.208689894150508E-2</v>
      </c>
      <c r="L25" s="230">
        <f t="shared" si="3"/>
        <v>1.022975434128548E-2</v>
      </c>
    </row>
    <row r="26" spans="2:12">
      <c r="B26" s="83">
        <v>32599.715408467742</v>
      </c>
      <c r="C26" s="229">
        <f>LN(B26)</f>
        <v>10.392058837515091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10.392058837515091</v>
      </c>
      <c r="J26" s="258">
        <f t="shared" si="2"/>
        <v>10.343944349304358</v>
      </c>
      <c r="K26" s="230">
        <f>(B26/B25)-1</f>
        <v>0.12027443619584521</v>
      </c>
      <c r="L26" s="230">
        <f t="shared" si="3"/>
        <v>1.3048592566274886E-2</v>
      </c>
    </row>
    <row r="27" spans="2:12">
      <c r="B27" s="82">
        <v>49996.034132174296</v>
      </c>
      <c r="C27" s="229">
        <f>LN(B27)</f>
        <v>10.819698963907982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10.864113926066189</v>
      </c>
      <c r="J27" s="258">
        <f t="shared" si="2"/>
        <v>10.815999437855456</v>
      </c>
      <c r="K27" s="230">
        <f>(B27/B26)-1</f>
        <v>0.53363406722219042</v>
      </c>
      <c r="L27" s="230">
        <f t="shared" si="3"/>
        <v>0.60328570398026304</v>
      </c>
    </row>
    <row r="28" spans="2:12">
      <c r="B28" s="81">
        <v>54050.275090325988</v>
      </c>
      <c r="C28" s="229">
        <f>LN(B28)</f>
        <v>10.897669912607149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10.9451034087684</v>
      </c>
      <c r="J28" s="258">
        <f t="shared" si="2"/>
        <v>10.896988920557668</v>
      </c>
      <c r="K28" s="230">
        <f>(B28/B27)-1</f>
        <v>8.1091251106708118E-2</v>
      </c>
      <c r="L28" s="230">
        <f t="shared" si="3"/>
        <v>8.4359491975100731E-2</v>
      </c>
    </row>
    <row r="29" spans="2:12">
      <c r="B29" s="81">
        <v>52496.621193679362</v>
      </c>
      <c r="C29" s="229">
        <f>LN(B29)</f>
        <v>10.868504088293005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10.969113582816469</v>
      </c>
      <c r="J29" s="258">
        <f t="shared" si="2"/>
        <v>10.920999094605737</v>
      </c>
      <c r="K29" s="230">
        <f>(B29/B28)-1</f>
        <v>-2.8744606647241655E-2</v>
      </c>
      <c r="L29" s="230">
        <f t="shared" si="3"/>
        <v>2.430073912256514E-2</v>
      </c>
    </row>
    <row r="30" spans="2:12">
      <c r="B30" s="81">
        <v>59251.924359559147</v>
      </c>
      <c r="C30" s="229">
        <f>LN(B30)</f>
        <v>10.989553537112306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10.989553537112306</v>
      </c>
      <c r="J30" s="258">
        <f t="shared" si="2"/>
        <v>10.941439048901573</v>
      </c>
      <c r="K30" s="230">
        <f>(B30/B29)-1</f>
        <v>0.12868072291656607</v>
      </c>
      <c r="L30" s="230">
        <f t="shared" si="3"/>
        <v>2.0650280738374827E-2</v>
      </c>
    </row>
    <row r="31" spans="2:12">
      <c r="B31" s="82">
        <v>64130.710960671124</v>
      </c>
      <c r="C31" s="229">
        <f>LN(B31)</f>
        <v>11.068678638323014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11.113093600481221</v>
      </c>
      <c r="J31" s="258">
        <f t="shared" si="2"/>
        <v>11.064979112270489</v>
      </c>
      <c r="K31" s="230">
        <f>(B31/B30)-1</f>
        <v>8.2339715610010966E-2</v>
      </c>
      <c r="L31" s="230">
        <f t="shared" si="3"/>
        <v>0.13149533514906264</v>
      </c>
    </row>
    <row r="32" spans="2:12">
      <c r="B32" s="81">
        <v>66159.321252066715</v>
      </c>
      <c r="C32" s="229">
        <f>LN(B32)</f>
        <v>11.099821070456112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11.147254566617363</v>
      </c>
      <c r="J32" s="258">
        <f t="shared" si="2"/>
        <v>11.099140078406631</v>
      </c>
      <c r="K32" s="230">
        <f>(B32/B31)-1</f>
        <v>3.1632431030425678E-2</v>
      </c>
      <c r="L32" s="230">
        <f t="shared" si="3"/>
        <v>3.4751153218587572E-2</v>
      </c>
    </row>
    <row r="33" spans="1:12">
      <c r="B33" s="81">
        <v>63998.761178873603</v>
      </c>
      <c r="C33" s="229">
        <f>LN(B33)</f>
        <v>11.066619005574369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11.167228500097833</v>
      </c>
      <c r="J33" s="258">
        <f t="shared" si="2"/>
        <v>11.119114011887101</v>
      </c>
      <c r="K33" s="230">
        <f>(B33/B32)-1</f>
        <v>-3.2656926224520766E-2</v>
      </c>
      <c r="L33" s="230">
        <f t="shared" si="3"/>
        <v>2.0174747275193194E-2</v>
      </c>
    </row>
    <row r="34" spans="1:12">
      <c r="A34" s="21" t="s">
        <v>117</v>
      </c>
      <c r="B34" s="81">
        <v>70125.751270089677</v>
      </c>
      <c r="C34" s="229">
        <f>LN(B34)</f>
        <v>11.158045356066571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11.158045356066571</v>
      </c>
      <c r="J34" s="258">
        <f t="shared" si="2"/>
        <v>11.109930867855839</v>
      </c>
      <c r="K34" s="230">
        <f>(B34/B33)-1</f>
        <v>9.5736073298222424E-2</v>
      </c>
      <c r="L34" s="230">
        <f t="shared" si="3"/>
        <v>-9.1411077376349903E-3</v>
      </c>
    </row>
    <row r="35" spans="1:12">
      <c r="A35" s="21" t="s">
        <v>115</v>
      </c>
      <c r="B35" s="82">
        <v>67327.712312768883</v>
      </c>
      <c r="C35" s="229">
        <f>LN(B35)</f>
        <v>11.117327203727109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11.161742165885316</v>
      </c>
      <c r="J35" s="258">
        <f t="shared" si="2"/>
        <v>11.113627677674584</v>
      </c>
      <c r="K35" s="230">
        <f>(B35/B34)-1</f>
        <v>-3.9900306330325597E-2</v>
      </c>
      <c r="L35" s="230">
        <f t="shared" si="3"/>
        <v>3.7036514482995386E-3</v>
      </c>
    </row>
    <row r="36" spans="1:12">
      <c r="A36" s="21" t="s">
        <v>116</v>
      </c>
      <c r="B36" s="81">
        <v>66999.20714860702</v>
      </c>
      <c r="C36" s="229">
        <f>LN(B36)</f>
        <v>11.112436064700205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11.159869560861456</v>
      </c>
      <c r="J36" s="258">
        <f t="shared" si="2"/>
        <v>11.111755072650723</v>
      </c>
      <c r="K36" s="230">
        <f>(B36/B35)-1</f>
        <v>-4.8791968845726119E-3</v>
      </c>
      <c r="L36" s="230">
        <f t="shared" si="3"/>
        <v>-1.8708527929893748E-3</v>
      </c>
    </row>
    <row r="37" spans="1:12">
      <c r="A37" s="21" t="s">
        <v>118</v>
      </c>
      <c r="B37" s="81">
        <v>64717.753427396674</v>
      </c>
      <c r="C37" s="229">
        <f>LN(B37)</f>
        <v>11.077790838945043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11.178400333468508</v>
      </c>
      <c r="J37" s="258">
        <f t="shared" si="2"/>
        <v>11.130285845257776</v>
      </c>
      <c r="K37" s="230">
        <f>(B37/B36)-1</f>
        <v>-3.4051951035032224E-2</v>
      </c>
      <c r="L37" s="230">
        <f t="shared" si="3"/>
        <v>1.870353285076698E-2</v>
      </c>
    </row>
    <row r="38" spans="1:12">
      <c r="A38" s="21" t="s">
        <v>117</v>
      </c>
      <c r="B38" s="81">
        <v>70444.642286909206</v>
      </c>
      <c r="C38" s="229">
        <f>LN(B38)</f>
        <v>11.162582464568446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11.162582464568446</v>
      </c>
      <c r="J38" s="258">
        <f t="shared" si="2"/>
        <v>11.114467976357714</v>
      </c>
      <c r="K38" s="230">
        <f>(B38/B37)-1</f>
        <v>8.8490229592676162E-2</v>
      </c>
      <c r="L38" s="230">
        <f t="shared" si="3"/>
        <v>-1.5693423429835929E-2</v>
      </c>
    </row>
    <row r="39" spans="1:12">
      <c r="A39" s="21" t="s">
        <v>115</v>
      </c>
      <c r="B39" s="219">
        <v>53335.638543860368</v>
      </c>
      <c r="C39" s="229">
        <f>LN(B39)</f>
        <v>10.884360027311162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10.928774989469369</v>
      </c>
      <c r="J39" s="258">
        <f t="shared" si="2"/>
        <v>10.880660501258637</v>
      </c>
      <c r="K39" s="230">
        <f>(B39/B38)-1</f>
        <v>-0.24287161078008934</v>
      </c>
      <c r="L39" s="230">
        <f t="shared" si="3"/>
        <v>-0.20848581258203125</v>
      </c>
    </row>
    <row r="40" spans="1:12">
      <c r="A40" s="21" t="s">
        <v>116</v>
      </c>
      <c r="B40" s="81">
        <v>71208</v>
      </c>
      <c r="C40" s="229">
        <f>LN(B40)</f>
        <v>11.173360450638768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11.220793946800018</v>
      </c>
      <c r="J40" s="258">
        <f t="shared" si="2"/>
        <v>11.172679458589286</v>
      </c>
      <c r="K40" s="230">
        <f>(B40/B39)-1</f>
        <v>0.33509229370981197</v>
      </c>
      <c r="L40" s="230">
        <f>(EXP(J40)/EXP(J39))-1</f>
        <v>0.33912840369859731</v>
      </c>
    </row>
    <row r="42" spans="1:12">
      <c r="J42" s="230">
        <f>J40-J38</f>
        <v>5.821148223157202E-2</v>
      </c>
    </row>
  </sheetData>
  <phoneticPr fontId="27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67EE-DE33-1741-91C6-68BEA3C5F259}">
  <dimension ref="A1:O42"/>
  <sheetViews>
    <sheetView topLeftCell="A7" workbookViewId="0">
      <selection activeCell="J42" sqref="J42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7.9311133348305054E-3</v>
      </c>
      <c r="E2" cm="1">
        <f t="array" ref="E2">INDEX(LINEST($C$3:$C$38,$D$3:$H$38),E1)</f>
        <v>1.3173252081288892E-3</v>
      </c>
      <c r="F2" cm="1">
        <f t="array" ref="F2">INDEX(LINEST($C$3:$C$38,$D$3:$H$38),F1)</f>
        <v>-5.581884132585898E-2</v>
      </c>
      <c r="G2" cm="1">
        <f t="array" ref="G2">INDEX(LINEST($C$3:$C$38,$D$3:$H$38),G1)</f>
        <v>-1.2359795568219496E-2</v>
      </c>
      <c r="H2" cm="1">
        <f t="array" ref="H2">INDEX(LINEST($C$3:$C$38,$D$3:$H$38),H1)</f>
        <v>-3.4667788976282803E-2</v>
      </c>
      <c r="I2" cm="1">
        <f t="array" ref="I2">INDEX(LINEST($C$3:$C$38,$D$3:$H$38),I1)</f>
        <v>13.22330350527856</v>
      </c>
      <c r="J2" s="259">
        <f>AVERAGE(C3:C38)-AVERAGE(I3:I38)</f>
        <v>-2.5711606467595516E-2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506866.90870255965</v>
      </c>
      <c r="C3" s="229">
        <f>LN(B3)</f>
        <v>13.136003740622177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13.191822581948037</v>
      </c>
      <c r="J3" s="258">
        <f>I3+J$2</f>
        <v>13.166110975480441</v>
      </c>
      <c r="K3" s="230"/>
      <c r="L3" cm="1">
        <f t="array" ref="L3">INDEX(LINEST($K$4:$K$40,$F$4:$H$40),L2)</f>
        <v>-0.10841652822896654</v>
      </c>
      <c r="M3" cm="1">
        <f t="array" ref="M3">INDEX(LINEST($K$4:$K$40,$F$4:$H$40),M2)</f>
        <v>2.7830398550799731E-2</v>
      </c>
      <c r="N3" cm="1">
        <f t="array" ref="N3">INDEX(LINEST($K$4:$K$40,$F$4:$H$40),N2)</f>
        <v>-5.5377382916392826E-2</v>
      </c>
      <c r="O3" cm="1">
        <f t="array" ref="O3">INDEX(LINEST($K$4:$K$40,$F$4:$H$40),O2)</f>
        <v>4.43203323219825E-2</v>
      </c>
    </row>
    <row r="4" spans="2:15">
      <c r="B4" s="81">
        <v>507189.1922947212</v>
      </c>
      <c r="C4" s="229">
        <f>LN(B4)</f>
        <v>13.136639373310933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13.148999168879152</v>
      </c>
      <c r="J4" s="258">
        <f t="shared" ref="J4:J40" si="2">I4+J$2</f>
        <v>13.123287562411557</v>
      </c>
      <c r="K4" s="230">
        <f>(B4/B3)-1</f>
        <v>6.3583474602135759E-4</v>
      </c>
      <c r="L4" s="230">
        <f t="shared" ref="L4:L40" si="3">(EXP(J4)/EXP(J3))-1</f>
        <v>-4.1919440364188709E-2</v>
      </c>
    </row>
    <row r="5" spans="2:15">
      <c r="B5" s="81">
        <v>553499.20807519986</v>
      </c>
      <c r="C5" s="229">
        <f>LN(B5)</f>
        <v>13.224015600371359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13.258683389347642</v>
      </c>
      <c r="J5" s="258">
        <f t="shared" si="2"/>
        <v>13.232971782880046</v>
      </c>
      <c r="K5" s="230">
        <f>(B5/B4)-1</f>
        <v>9.1307181785467817E-2</v>
      </c>
      <c r="L5" s="230">
        <f t="shared" si="3"/>
        <v>0.11592562834267817</v>
      </c>
    </row>
    <row r="6" spans="2:15">
      <c r="B6" s="83">
        <v>576375.69092751935</v>
      </c>
      <c r="C6" s="229">
        <f>LN(B6)</f>
        <v>13.264514968254797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13.264514968254797</v>
      </c>
      <c r="J6" s="258">
        <f t="shared" si="2"/>
        <v>13.238803361787202</v>
      </c>
      <c r="K6" s="230">
        <f>(B6/B5)-1</f>
        <v>4.1330651459959178E-2</v>
      </c>
      <c r="L6" s="230">
        <f t="shared" si="3"/>
        <v>5.84861566439554E-3</v>
      </c>
    </row>
    <row r="7" spans="2:15">
      <c r="B7" s="82">
        <v>532776.1228845492</v>
      </c>
      <c r="C7" s="229">
        <f>LN(B7)</f>
        <v>13.185856582798245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13.241675424124104</v>
      </c>
      <c r="J7" s="258">
        <f t="shared" si="2"/>
        <v>13.215963817656508</v>
      </c>
      <c r="K7" s="230">
        <f>(B7/B6)-1</f>
        <v>-7.5644356153897752E-2</v>
      </c>
      <c r="L7" s="230">
        <f t="shared" si="3"/>
        <v>-2.2580696144333778E-2</v>
      </c>
    </row>
    <row r="8" spans="2:15">
      <c r="B8" s="81">
        <v>652251.17537923902</v>
      </c>
      <c r="C8" s="229">
        <f>LN(B8)</f>
        <v>13.388185005035281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13.4005448006035</v>
      </c>
      <c r="J8" s="258">
        <f t="shared" si="2"/>
        <v>13.374833194135904</v>
      </c>
      <c r="K8" s="230">
        <f>(B8/B7)-1</f>
        <v>0.22425001302203573</v>
      </c>
      <c r="L8" s="230">
        <f t="shared" si="3"/>
        <v>0.17218482177186001</v>
      </c>
    </row>
    <row r="9" spans="2:15">
      <c r="B9" s="81">
        <v>528616.53676580347</v>
      </c>
      <c r="C9" s="229">
        <f>LN(B9)</f>
        <v>13.1780185647451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13.212686353721383</v>
      </c>
      <c r="J9" s="258">
        <f t="shared" si="2"/>
        <v>13.186974747253787</v>
      </c>
      <c r="K9" s="230">
        <f>(B9/B8)-1</f>
        <v>-0.18955065667999837</v>
      </c>
      <c r="L9" s="230">
        <f t="shared" si="3"/>
        <v>-0.17126799147000082</v>
      </c>
    </row>
    <row r="10" spans="2:15">
      <c r="B10" s="83">
        <v>576192.149014703</v>
      </c>
      <c r="C10" s="229">
        <f>LN(B10)</f>
        <v>13.26419647608799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13.26419647608799</v>
      </c>
      <c r="J10" s="258">
        <f t="shared" si="2"/>
        <v>13.238484869620395</v>
      </c>
      <c r="K10" s="230">
        <f>(B10/B9)-1</f>
        <v>9.0000234461029116E-2</v>
      </c>
      <c r="L10" s="230">
        <f t="shared" si="3"/>
        <v>5.2859843671518636E-2</v>
      </c>
    </row>
    <row r="11" spans="2:15">
      <c r="B11" s="82">
        <v>550329.83365409018</v>
      </c>
      <c r="C11" s="229">
        <f>LN(B11)</f>
        <v>13.218273075014826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13.274091916340685</v>
      </c>
      <c r="J11" s="258">
        <f t="shared" si="2"/>
        <v>13.24838030987309</v>
      </c>
      <c r="K11" s="230">
        <f>(B11/B10)-1</f>
        <v>-4.4884879818022139E-2</v>
      </c>
      <c r="L11" s="230">
        <f t="shared" si="3"/>
        <v>9.9445620150482306E-3</v>
      </c>
    </row>
    <row r="12" spans="2:15">
      <c r="B12" s="81">
        <v>645078.06187160395</v>
      </c>
      <c r="C12" s="229">
        <f>LN(B12)</f>
        <v>13.37712661461236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13.389486410180579</v>
      </c>
      <c r="J12" s="258">
        <f t="shared" si="2"/>
        <v>13.363774803712984</v>
      </c>
      <c r="K12" s="230">
        <f>(B12/B11)-1</f>
        <v>0.17216625816631215</v>
      </c>
      <c r="L12" s="230">
        <f t="shared" si="3"/>
        <v>0.12231609703967661</v>
      </c>
    </row>
    <row r="13" spans="2:15">
      <c r="B13" s="81">
        <v>613839.60716175474</v>
      </c>
      <c r="C13" s="229">
        <f>LN(B13)</f>
        <v>13.327488946882873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13.362156735859156</v>
      </c>
      <c r="J13" s="258">
        <f t="shared" si="2"/>
        <v>13.33644512939156</v>
      </c>
      <c r="K13" s="230">
        <f>(B13/B12)-1</f>
        <v>-4.8425851933663999E-2</v>
      </c>
      <c r="L13" s="230">
        <f t="shared" si="3"/>
        <v>-2.6959597793314583E-2</v>
      </c>
    </row>
    <row r="14" spans="2:15">
      <c r="B14" s="81">
        <v>659021.41415012383</v>
      </c>
      <c r="C14" s="229">
        <f>LN(B14)</f>
        <v>13.398511307873424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13.398511307873424</v>
      </c>
      <c r="J14" s="258">
        <f t="shared" si="2"/>
        <v>13.372799701405828</v>
      </c>
      <c r="K14" s="230">
        <f>(B14/B13)-1</f>
        <v>7.3605232476409821E-2</v>
      </c>
      <c r="L14" s="230">
        <f t="shared" si="3"/>
        <v>3.7023480815086662E-2</v>
      </c>
    </row>
    <row r="15" spans="2:15">
      <c r="B15" s="82">
        <v>622484.58224185556</v>
      </c>
      <c r="C15" s="229">
        <f>LN(B15)</f>
        <v>13.341474139531318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13.397292980857177</v>
      </c>
      <c r="J15" s="258">
        <f t="shared" si="2"/>
        <v>13.371581374389581</v>
      </c>
      <c r="K15" s="230">
        <f>(B15/B14)-1</f>
        <v>-5.5441038976535073E-2</v>
      </c>
      <c r="L15" s="230">
        <f t="shared" si="3"/>
        <v>-1.2175851571936125E-3</v>
      </c>
    </row>
    <row r="16" spans="2:15">
      <c r="B16" s="81">
        <v>626568.09297968273</v>
      </c>
      <c r="C16" s="229">
        <f>LN(B16)</f>
        <v>13.348012735328648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13.360372530896868</v>
      </c>
      <c r="J16" s="258">
        <f t="shared" si="2"/>
        <v>13.334660924429272</v>
      </c>
      <c r="K16" s="230">
        <f>(B16/B15)-1</f>
        <v>6.5600190821120119E-3</v>
      </c>
      <c r="L16" s="230">
        <f t="shared" si="3"/>
        <v>-3.6247201126877848E-2</v>
      </c>
    </row>
    <row r="17" spans="2:12">
      <c r="B17" s="81">
        <v>635337.96140340238</v>
      </c>
      <c r="C17" s="229">
        <f>LN(B17)</f>
        <v>13.361912358977094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13.396580147953376</v>
      </c>
      <c r="J17" s="258">
        <f t="shared" si="2"/>
        <v>13.37086854148578</v>
      </c>
      <c r="K17" s="230">
        <f>(B17/B16)-1</f>
        <v>1.3996672543624022E-2</v>
      </c>
      <c r="L17" s="230">
        <f t="shared" si="3"/>
        <v>3.6871096270373771E-2</v>
      </c>
    </row>
    <row r="18" spans="2:12">
      <c r="B18" s="83">
        <v>627753.99975908094</v>
      </c>
      <c r="C18" s="229">
        <f>LN(B18)</f>
        <v>13.349903648579112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13.349903648579112</v>
      </c>
      <c r="J18" s="258">
        <f t="shared" si="2"/>
        <v>13.324192042111516</v>
      </c>
      <c r="K18" s="230">
        <f>(B18/B17)-1</f>
        <v>-1.1936893598438858E-2</v>
      </c>
      <c r="L18" s="230">
        <f t="shared" si="3"/>
        <v>-4.5603904610228341E-2</v>
      </c>
    </row>
    <row r="19" spans="2:12">
      <c r="B19" s="82">
        <v>582461.47229220893</v>
      </c>
      <c r="C19" s="229">
        <f>LN(B19)</f>
        <v>13.275018320246891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13.330837161572751</v>
      </c>
      <c r="J19" s="258">
        <f t="shared" si="2"/>
        <v>13.305125555105155</v>
      </c>
      <c r="K19" s="230">
        <f>(B19/B18)-1</f>
        <v>-7.2150121678642209E-2</v>
      </c>
      <c r="L19" s="230">
        <f t="shared" si="3"/>
        <v>-1.8885871267078413E-2</v>
      </c>
    </row>
    <row r="20" spans="2:12">
      <c r="B20" s="81">
        <v>596858.61410422833</v>
      </c>
      <c r="C20" s="229">
        <f>LN(B20)</f>
        <v>13.299435537030627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13.311795332598846</v>
      </c>
      <c r="J20" s="258">
        <f t="shared" si="2"/>
        <v>13.286083726131251</v>
      </c>
      <c r="K20" s="230">
        <f>(B20/B19)-1</f>
        <v>2.4717758164091386E-2</v>
      </c>
      <c r="L20" s="230">
        <f t="shared" si="3"/>
        <v>-1.8861678624777944E-2</v>
      </c>
    </row>
    <row r="21" spans="2:12">
      <c r="B21" s="81">
        <v>578983.45652032422</v>
      </c>
      <c r="C21" s="229">
        <f>LN(B21)</f>
        <v>13.269029183643173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13.303696972619456</v>
      </c>
      <c r="J21" s="258">
        <f t="shared" si="2"/>
        <v>13.27798536615186</v>
      </c>
      <c r="K21" s="230">
        <f>(B21/B20)-1</f>
        <v>-2.9948730170764715E-2</v>
      </c>
      <c r="L21" s="230">
        <f t="shared" si="3"/>
        <v>-8.0656566029966292E-3</v>
      </c>
    </row>
    <row r="22" spans="2:12">
      <c r="B22" s="83">
        <v>611978.09338685218</v>
      </c>
      <c r="C22" s="229">
        <f>LN(B22)</f>
        <v>13.324451765734279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13.324451765734279</v>
      </c>
      <c r="J22" s="258">
        <f t="shared" si="2"/>
        <v>13.298740159266684</v>
      </c>
      <c r="K22" s="230">
        <f>(B22/B21)-1</f>
        <v>5.6987184167272886E-2</v>
      </c>
      <c r="L22" s="230">
        <f t="shared" si="3"/>
        <v>2.097167165787539E-2</v>
      </c>
    </row>
    <row r="23" spans="2:12">
      <c r="B23" s="82">
        <v>603117.80986365164</v>
      </c>
      <c r="C23" s="229">
        <f>LN(B23)</f>
        <v>13.309867829534733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13.365686670860592</v>
      </c>
      <c r="J23" s="258">
        <f t="shared" si="2"/>
        <v>13.339975064392997</v>
      </c>
      <c r="K23" s="230">
        <f>(B23/B22)-1</f>
        <v>-1.4478105701734134E-2</v>
      </c>
      <c r="L23" s="230">
        <f t="shared" si="3"/>
        <v>4.2096870693100419E-2</v>
      </c>
    </row>
    <row r="24" spans="2:12">
      <c r="B24" s="81">
        <v>611524.27016591129</v>
      </c>
      <c r="C24" s="229">
        <f>LN(B24)</f>
        <v>13.323709922881708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13.336069718449927</v>
      </c>
      <c r="J24" s="258">
        <f t="shared" si="2"/>
        <v>13.310358111982332</v>
      </c>
      <c r="K24" s="230">
        <f>(B24/B23)-1</f>
        <v>1.3938338687362162E-2</v>
      </c>
      <c r="L24" s="230">
        <f t="shared" si="3"/>
        <v>-2.9182668425662195E-2</v>
      </c>
    </row>
    <row r="25" spans="2:12">
      <c r="B25" s="81">
        <v>618791.54667355889</v>
      </c>
      <c r="C25" s="229">
        <f>LN(B25)</f>
        <v>13.335523736749922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13.370191525726204</v>
      </c>
      <c r="J25" s="258">
        <f t="shared" si="2"/>
        <v>13.344479919258609</v>
      </c>
      <c r="K25" s="230">
        <f>(B25/B24)-1</f>
        <v>1.1883872582319377E-2</v>
      </c>
      <c r="L25" s="230">
        <f t="shared" si="3"/>
        <v>3.4710634336525326E-2</v>
      </c>
    </row>
    <row r="26" spans="2:12">
      <c r="B26" s="83">
        <v>654988.95269624726</v>
      </c>
      <c r="C26" s="229">
        <f>LN(B26)</f>
        <v>13.392373648362556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13.392373648362556</v>
      </c>
      <c r="J26" s="258">
        <f t="shared" si="2"/>
        <v>13.36666204189496</v>
      </c>
      <c r="K26" s="230">
        <f>(B26/B25)-1</f>
        <v>5.8496930375463219E-2</v>
      </c>
      <c r="L26" s="230">
        <f t="shared" si="3"/>
        <v>2.2429975157715054E-2</v>
      </c>
    </row>
    <row r="27" spans="2:12">
      <c r="B27" s="82">
        <v>627176.32290559646</v>
      </c>
      <c r="C27" s="229">
        <f>LN(B27)</f>
        <v>13.348982996836375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13.404801838162234</v>
      </c>
      <c r="J27" s="258">
        <f t="shared" si="2"/>
        <v>13.379090231694638</v>
      </c>
      <c r="K27" s="230">
        <f>(B27/B26)-1</f>
        <v>-4.2462746396196072E-2</v>
      </c>
      <c r="L27" s="230">
        <f t="shared" si="3"/>
        <v>1.2505740689908951E-2</v>
      </c>
    </row>
    <row r="28" spans="2:12">
      <c r="B28" s="81">
        <v>639542.64029904152</v>
      </c>
      <c r="C28" s="229">
        <f>LN(B28)</f>
        <v>13.36850857533728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13.3808683709055</v>
      </c>
      <c r="J28" s="258">
        <f t="shared" si="2"/>
        <v>13.355156764437904</v>
      </c>
      <c r="K28" s="230">
        <f>(B28/B27)-1</f>
        <v>1.9717449370783235E-2</v>
      </c>
      <c r="L28" s="230">
        <f t="shared" si="3"/>
        <v>-2.3649333114745263E-2</v>
      </c>
    </row>
    <row r="29" spans="2:12">
      <c r="B29" s="81">
        <v>646620.13027143013</v>
      </c>
      <c r="C29" s="229">
        <f>LN(B29)</f>
        <v>13.379514276284116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13.414182065260398</v>
      </c>
      <c r="J29" s="258">
        <f t="shared" si="2"/>
        <v>13.388470458792803</v>
      </c>
      <c r="K29" s="230">
        <f>(B29/B28)-1</f>
        <v>1.1066486464576197E-2</v>
      </c>
      <c r="L29" s="230">
        <f t="shared" si="3"/>
        <v>3.3874809069115885E-2</v>
      </c>
    </row>
    <row r="30" spans="2:12">
      <c r="B30" s="81">
        <v>688437.87678555958</v>
      </c>
      <c r="C30" s="229">
        <f>LN(B30)</f>
        <v>13.442180363284047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13.442180363284047</v>
      </c>
      <c r="J30" s="258">
        <f t="shared" si="2"/>
        <v>13.416468756816451</v>
      </c>
      <c r="K30" s="230">
        <f>(B30/B29)-1</f>
        <v>6.4671272291779269E-2</v>
      </c>
      <c r="L30" s="230">
        <f t="shared" si="3"/>
        <v>2.8393934117779907E-2</v>
      </c>
    </row>
    <row r="31" spans="2:12">
      <c r="B31" s="82">
        <v>686694.54864997324</v>
      </c>
      <c r="C31" s="229">
        <f>LN(B31)</f>
        <v>13.439644856103358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13.495463697429217</v>
      </c>
      <c r="J31" s="258">
        <f t="shared" si="2"/>
        <v>13.469752090961622</v>
      </c>
      <c r="K31" s="230">
        <f>(B31/B30)-1</f>
        <v>-2.5322954973457934E-3</v>
      </c>
      <c r="L31" s="230">
        <f t="shared" si="3"/>
        <v>5.4728443369372659E-2</v>
      </c>
    </row>
    <row r="32" spans="2:12">
      <c r="B32" s="81">
        <v>719352.22244047967</v>
      </c>
      <c r="C32" s="229">
        <f>LN(B32)</f>
        <v>13.486106394972438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13.498466190540658</v>
      </c>
      <c r="J32" s="258">
        <f t="shared" si="2"/>
        <v>13.472754584073062</v>
      </c>
      <c r="K32" s="230">
        <f>(B32/B31)-1</f>
        <v>4.7557788036486803E-2</v>
      </c>
      <c r="L32" s="230">
        <f t="shared" si="3"/>
        <v>3.007005108498717E-3</v>
      </c>
    </row>
    <row r="33" spans="1:12">
      <c r="B33" s="81">
        <v>748505.25883907441</v>
      </c>
      <c r="C33" s="229">
        <f>LN(B33)</f>
        <v>13.525833508654246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13.560501297630529</v>
      </c>
      <c r="J33" s="258">
        <f t="shared" si="2"/>
        <v>13.534789691162933</v>
      </c>
      <c r="K33" s="230">
        <f>(B33/B32)-1</f>
        <v>4.0526789921757622E-2</v>
      </c>
      <c r="L33" s="230">
        <f t="shared" si="3"/>
        <v>6.3999698005368089E-2</v>
      </c>
    </row>
    <row r="34" spans="1:12">
      <c r="A34" s="21" t="s">
        <v>117</v>
      </c>
      <c r="B34" s="81">
        <v>767990.57555138983</v>
      </c>
      <c r="C34" s="229">
        <f>LN(B34)</f>
        <v>13.551532740637054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13.551532740637054</v>
      </c>
      <c r="J34" s="258">
        <f t="shared" si="2"/>
        <v>13.525821134169458</v>
      </c>
      <c r="K34" s="230">
        <f>(B34/B33)-1</f>
        <v>2.6032304358872604E-2</v>
      </c>
      <c r="L34" s="230">
        <f t="shared" si="3"/>
        <v>-8.9284594481123802E-3</v>
      </c>
    </row>
    <row r="35" spans="1:12">
      <c r="A35" s="21" t="s">
        <v>115</v>
      </c>
      <c r="B35" s="82">
        <v>708545.868240854</v>
      </c>
      <c r="C35" s="229">
        <f>LN(B35)</f>
        <v>13.470970075947967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13.526788917273826</v>
      </c>
      <c r="J35" s="258">
        <f t="shared" si="2"/>
        <v>13.501077310806231</v>
      </c>
      <c r="K35" s="230">
        <f>(B35/B34)-1</f>
        <v>-7.7402912487378739E-2</v>
      </c>
      <c r="L35" s="230">
        <f t="shared" si="3"/>
        <v>-2.4440204352786932E-2</v>
      </c>
    </row>
    <row r="36" spans="1:12">
      <c r="A36" s="21" t="s">
        <v>116</v>
      </c>
      <c r="B36" s="81">
        <v>703282.21944972116</v>
      </c>
      <c r="C36" s="229">
        <f>LN(B36)</f>
        <v>13.463513540375104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13.475873335943323</v>
      </c>
      <c r="J36" s="258">
        <f t="shared" si="2"/>
        <v>13.450161729475727</v>
      </c>
      <c r="K36" s="230">
        <f>(B36/B35)-1</f>
        <v>-7.4288045800071645E-3</v>
      </c>
      <c r="L36" s="230">
        <f t="shared" si="3"/>
        <v>-4.9641104820374538E-2</v>
      </c>
    </row>
    <row r="37" spans="1:12">
      <c r="A37" s="21" t="s">
        <v>118</v>
      </c>
      <c r="B37" s="81">
        <v>703022.55368499807</v>
      </c>
      <c r="C37" s="229">
        <f>LN(B37)</f>
        <v>13.463144252333658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13.49781204130994</v>
      </c>
      <c r="J37" s="258">
        <f t="shared" si="2"/>
        <v>13.472100434842345</v>
      </c>
      <c r="K37" s="230">
        <f>(B37/B36)-1</f>
        <v>-3.6921986301075016E-4</v>
      </c>
      <c r="L37" s="230">
        <f t="shared" si="3"/>
        <v>2.2181128332703359E-2</v>
      </c>
    </row>
    <row r="38" spans="1:12">
      <c r="A38" s="21" t="s">
        <v>117</v>
      </c>
      <c r="B38" s="81">
        <v>702808.88748893002</v>
      </c>
      <c r="C38" s="229">
        <f>LN(B38)</f>
        <v>13.46284028104456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13.46284028104456</v>
      </c>
      <c r="J38" s="258">
        <f t="shared" si="2"/>
        <v>13.437128674576964</v>
      </c>
      <c r="K38" s="230">
        <f>(B38/B37)-1</f>
        <v>-3.0392509450527516E-4</v>
      </c>
      <c r="L38" s="230">
        <f t="shared" si="3"/>
        <v>-3.4367314916700642E-2</v>
      </c>
    </row>
    <row r="39" spans="1:12">
      <c r="A39" s="21" t="s">
        <v>115</v>
      </c>
      <c r="B39" s="219">
        <v>567961.43367735134</v>
      </c>
      <c r="C39" s="229">
        <f>LN(B39)</f>
        <v>13.249808796942716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13.305627638268575</v>
      </c>
      <c r="J39" s="258">
        <f t="shared" si="2"/>
        <v>13.27991603180098</v>
      </c>
      <c r="K39" s="230">
        <f>(B39/B38)-1</f>
        <v>-0.19186930645310407</v>
      </c>
      <c r="L39" s="230">
        <f t="shared" si="3"/>
        <v>-0.14547766850384147</v>
      </c>
    </row>
    <row r="40" spans="1:12">
      <c r="A40" s="21" t="s">
        <v>116</v>
      </c>
      <c r="B40" s="81">
        <v>692568</v>
      </c>
      <c r="C40" s="229">
        <f>LN(B40)</f>
        <v>13.448161707168671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13.46052150273689</v>
      </c>
      <c r="J40" s="258">
        <f t="shared" si="2"/>
        <v>13.434809896269295</v>
      </c>
      <c r="K40" s="230">
        <f>(B40/B39)-1</f>
        <v>0.21939265403262476</v>
      </c>
      <c r="L40" s="230">
        <f>(EXP(J40)/EXP(J39))-1</f>
        <v>0.16753403768305253</v>
      </c>
    </row>
    <row r="42" spans="1:12">
      <c r="J42" s="230">
        <f>J40-J38</f>
        <v>-2.3187783076696888E-3</v>
      </c>
    </row>
  </sheetData>
  <phoneticPr fontId="27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BAAE-D484-1146-ACE7-D54A43764158}">
  <dimension ref="A1:O42"/>
  <sheetViews>
    <sheetView topLeftCell="A9" workbookViewId="0">
      <selection activeCell="J42" sqref="J42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4.3182678792028483E-3</v>
      </c>
      <c r="E2" cm="1">
        <f t="array" ref="E2">INDEX(LINEST($C$3:$C$38,$D$3:$H$38),E1)</f>
        <v>9.4468968797685668E-3</v>
      </c>
      <c r="F2" cm="1">
        <f t="array" ref="F2">INDEX(LINEST($C$3:$C$38,$D$3:$H$38),F1)</f>
        <v>-1.2238958455166912E-3</v>
      </c>
      <c r="G2" cm="1">
        <f t="array" ref="G2">INDEX(LINEST($C$3:$C$38,$D$3:$H$38),G1)</f>
        <v>1.5143131187637923E-2</v>
      </c>
      <c r="H2" cm="1">
        <f t="array" ref="H2">INDEX(LINEST($C$3:$C$38,$D$3:$H$38),H1)</f>
        <v>8.6028193842783447E-3</v>
      </c>
      <c r="I2" cm="1">
        <f t="array" ref="I2">INDEX(LINEST($C$3:$C$38,$D$3:$H$38),I1)</f>
        <v>13.375994757113327</v>
      </c>
      <c r="J2" s="259">
        <f>AVERAGE(C3:C38)-AVERAGE(I3:I38)</f>
        <v>5.63051368160572E-3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643806.28655974555</v>
      </c>
      <c r="C3" s="229">
        <f>LN(B3)</f>
        <v>13.375153162570443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13.37637705841596</v>
      </c>
      <c r="J3" s="258">
        <f>I3+J$2</f>
        <v>13.382007572097566</v>
      </c>
      <c r="K3" s="230"/>
      <c r="L3" cm="1">
        <f t="array" ref="L3">INDEX(LINEST($K$4:$K$40,$F$4:$H$40),L2)</f>
        <v>-3.7572705554527366E-2</v>
      </c>
      <c r="M3" cm="1">
        <f t="array" ref="M3">INDEX(LINEST($K$4:$K$40,$F$4:$H$40),M2)</f>
        <v>5.4503716282464081E-2</v>
      </c>
      <c r="N3" cm="1">
        <f t="array" ref="N3">INDEX(LINEST($K$4:$K$40,$F$4:$H$40),N2)</f>
        <v>3.0580298269340159E-3</v>
      </c>
      <c r="O3" cm="1">
        <f t="array" ref="O3">INDEX(LINEST($K$4:$K$40,$F$4:$H$40),O2)</f>
        <v>-1.4874187337979377E-3</v>
      </c>
    </row>
    <row r="4" spans="2:15">
      <c r="B4" s="81">
        <v>640633.57316529262</v>
      </c>
      <c r="C4" s="229">
        <f>LN(B4)</f>
        <v>13.370212923721285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13.355069792533646</v>
      </c>
      <c r="J4" s="258">
        <f t="shared" ref="J4:J40" si="2">I4+J$2</f>
        <v>13.360700306215252</v>
      </c>
      <c r="K4" s="230">
        <f>(B4/B3)-1</f>
        <v>-4.928055939631637E-3</v>
      </c>
      <c r="L4" s="230">
        <f t="shared" ref="L4:L40" si="3">(EXP(J4)/EXP(J3))-1</f>
        <v>-2.1081869789232988E-2</v>
      </c>
    </row>
    <row r="5" spans="2:15">
      <c r="B5" s="81">
        <v>713920.56273366325</v>
      </c>
      <c r="C5" s="229">
        <f>LN(B5)</f>
        <v>13.478526978456697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13.46992415907242</v>
      </c>
      <c r="J5" s="258">
        <f t="shared" si="2"/>
        <v>13.475554672754026</v>
      </c>
      <c r="K5" s="230">
        <f>(B5/B4)-1</f>
        <v>0.11439767230160691</v>
      </c>
      <c r="L5" s="230">
        <f t="shared" si="3"/>
        <v>0.12171006715655519</v>
      </c>
    </row>
    <row r="6" spans="2:15">
      <c r="B6" s="83">
        <v>717193.57754129812</v>
      </c>
      <c r="C6" s="229">
        <f>LN(B6)</f>
        <v>13.483101065766855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13.483101065766855</v>
      </c>
      <c r="J6" s="258">
        <f t="shared" si="2"/>
        <v>13.48873157944846</v>
      </c>
      <c r="K6" s="230">
        <f>(B6/B5)-1</f>
        <v>4.5845644158255539E-3</v>
      </c>
      <c r="L6" s="230">
        <f t="shared" si="3"/>
        <v>1.326410470855155E-2</v>
      </c>
    </row>
    <row r="7" spans="2:15">
      <c r="B7" s="82">
        <v>677719.58526584483</v>
      </c>
      <c r="C7" s="229">
        <f>LN(B7)</f>
        <v>13.426488890316836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13.427712786162353</v>
      </c>
      <c r="J7" s="258">
        <f t="shared" si="2"/>
        <v>13.433343299843958</v>
      </c>
      <c r="K7" s="230">
        <f>(B7/B6)-1</f>
        <v>-5.503952281722746E-2</v>
      </c>
      <c r="L7" s="230">
        <f t="shared" si="3"/>
        <v>-5.3882281588115699E-2</v>
      </c>
    </row>
    <row r="8" spans="2:15">
      <c r="B8" s="81">
        <v>745413.74118863326</v>
      </c>
      <c r="C8" s="229">
        <f>LN(B8)</f>
        <v>13.521694700508082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13.506551569320443</v>
      </c>
      <c r="J8" s="258">
        <f t="shared" si="2"/>
        <v>13.512182083002049</v>
      </c>
      <c r="K8" s="230">
        <f>(B8/B7)-1</f>
        <v>9.988519941656171E-2</v>
      </c>
      <c r="L8" s="230">
        <f t="shared" si="3"/>
        <v>8.2029866570169974E-2</v>
      </c>
    </row>
    <row r="9" spans="2:15">
      <c r="B9" s="81">
        <v>736031.60481507459</v>
      </c>
      <c r="C9" s="229">
        <f>LN(B9)</f>
        <v>13.509028338113891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13.500425518729614</v>
      </c>
      <c r="J9" s="258">
        <f t="shared" si="2"/>
        <v>13.50605603241122</v>
      </c>
      <c r="K9" s="230">
        <f>(B9/B8)-1</f>
        <v>-1.2586481647893888E-2</v>
      </c>
      <c r="L9" s="230">
        <f t="shared" si="3"/>
        <v>-6.1073246012084415E-3</v>
      </c>
    </row>
    <row r="10" spans="2:15">
      <c r="B10" s="83">
        <v>719914.20818341104</v>
      </c>
      <c r="C10" s="229">
        <f>LN(B10)</f>
        <v>13.486887328591862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13.486887328591862</v>
      </c>
      <c r="J10" s="258">
        <f t="shared" si="2"/>
        <v>13.492517842273468</v>
      </c>
      <c r="K10" s="230">
        <f>(B10/B9)-1</f>
        <v>-2.1897696411709133E-2</v>
      </c>
      <c r="L10" s="230">
        <f t="shared" si="3"/>
        <v>-1.3446960998172219E-2</v>
      </c>
    </row>
    <row r="11" spans="2:15">
      <c r="B11" s="82">
        <v>657363.37642941088</v>
      </c>
      <c r="C11" s="229">
        <f>LN(B11)</f>
        <v>13.395992228939406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13.397216124784922</v>
      </c>
      <c r="J11" s="258">
        <f t="shared" si="2"/>
        <v>13.402846638466528</v>
      </c>
      <c r="K11" s="230">
        <f>(B11/B10)-1</f>
        <v>-8.6886508201910906E-2</v>
      </c>
      <c r="L11" s="230">
        <f t="shared" si="3"/>
        <v>-8.5768268227770839E-2</v>
      </c>
    </row>
    <row r="12" spans="2:15">
      <c r="B12" s="81">
        <v>684552.49191520212</v>
      </c>
      <c r="C12" s="229">
        <f>LN(B12)</f>
        <v>13.436520607279077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13.421377476091438</v>
      </c>
      <c r="J12" s="258">
        <f t="shared" si="2"/>
        <v>13.427007989773044</v>
      </c>
      <c r="K12" s="230">
        <f>(B12/B11)-1</f>
        <v>4.1360861375444813E-2</v>
      </c>
      <c r="L12" s="230">
        <f t="shared" si="3"/>
        <v>2.4455601805693838E-2</v>
      </c>
    </row>
    <row r="13" spans="2:15">
      <c r="B13" s="81">
        <v>632540.66443666187</v>
      </c>
      <c r="C13" s="229">
        <f>LN(B13)</f>
        <v>13.357499789116661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13.348896969732383</v>
      </c>
      <c r="J13" s="258">
        <f t="shared" si="2"/>
        <v>13.354527483413989</v>
      </c>
      <c r="K13" s="230">
        <f>(B13/B12)-1</f>
        <v>-7.597931216790188E-2</v>
      </c>
      <c r="L13" s="230">
        <f t="shared" si="3"/>
        <v>-6.991612279528614E-2</v>
      </c>
    </row>
    <row r="14" spans="2:15">
      <c r="B14" s="81">
        <v>670098.5507193089</v>
      </c>
      <c r="C14" s="229">
        <f>LN(B14)</f>
        <v>13.415180071176218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13.415180071176218</v>
      </c>
      <c r="J14" s="258">
        <f t="shared" si="2"/>
        <v>13.420810584857824</v>
      </c>
      <c r="K14" s="230">
        <f>(B14/B13)-1</f>
        <v>5.9376239970430955E-2</v>
      </c>
      <c r="L14" s="230">
        <f t="shared" si="3"/>
        <v>6.8529176503283606E-2</v>
      </c>
    </row>
    <row r="15" spans="2:15">
      <c r="B15" s="82">
        <v>663204.88951953454</v>
      </c>
      <c r="C15" s="229">
        <f>LN(B15)</f>
        <v>13.404839255392954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13.40606315123847</v>
      </c>
      <c r="J15" s="258">
        <f t="shared" si="2"/>
        <v>13.411693664920076</v>
      </c>
      <c r="K15" s="230">
        <f>(B15/B14)-1</f>
        <v>-1.0287533367106194E-2</v>
      </c>
      <c r="L15" s="230">
        <f t="shared" si="3"/>
        <v>-9.0754868328764005E-3</v>
      </c>
    </row>
    <row r="16" spans="2:15">
      <c r="B16" s="81">
        <v>681671.42570488295</v>
      </c>
      <c r="C16" s="229">
        <f>LN(B16)</f>
        <v>13.432303040240715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13.417159909053076</v>
      </c>
      <c r="J16" s="258">
        <f t="shared" si="2"/>
        <v>13.422790422734682</v>
      </c>
      <c r="K16" s="230">
        <f>(B16/B15)-1</f>
        <v>2.7844390892121762E-2</v>
      </c>
      <c r="L16" s="230">
        <f t="shared" si="3"/>
        <v>1.1158555203622855E-2</v>
      </c>
    </row>
    <row r="17" spans="2:12">
      <c r="B17" s="81">
        <v>680646.15485768451</v>
      </c>
      <c r="C17" s="229">
        <f>LN(B17)</f>
        <v>13.4307978537036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13.422195034319323</v>
      </c>
      <c r="J17" s="258">
        <f t="shared" si="2"/>
        <v>13.427825548000929</v>
      </c>
      <c r="K17" s="230">
        <f>(B17/B16)-1</f>
        <v>-1.5040543119997363E-3</v>
      </c>
      <c r="L17" s="230">
        <f t="shared" si="3"/>
        <v>5.047822811769187E-3</v>
      </c>
    </row>
    <row r="18" spans="2:12">
      <c r="B18" s="83">
        <v>642072.79087751417</v>
      </c>
      <c r="C18" s="229">
        <f>LN(B18)</f>
        <v>13.372456957674059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13.372456957674059</v>
      </c>
      <c r="J18" s="258">
        <f t="shared" si="2"/>
        <v>13.378087471355665</v>
      </c>
      <c r="K18" s="230">
        <f>(B18/B17)-1</f>
        <v>-5.6671684258960631E-2</v>
      </c>
      <c r="L18" s="230">
        <f t="shared" si="3"/>
        <v>-4.8521393665450829E-2</v>
      </c>
    </row>
    <row r="19" spans="2:12">
      <c r="B19" s="82">
        <v>624902.04032258003</v>
      </c>
      <c r="C19" s="229">
        <f>LN(B19)</f>
        <v>13.345350180950376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13.346574076795893</v>
      </c>
      <c r="J19" s="258">
        <f t="shared" si="2"/>
        <v>13.352204590477498</v>
      </c>
      <c r="K19" s="230">
        <f>(B19/B18)-1</f>
        <v>-2.6742685251413767E-2</v>
      </c>
      <c r="L19" s="230">
        <f t="shared" si="3"/>
        <v>-2.5550790438499837E-2</v>
      </c>
    </row>
    <row r="20" spans="2:12">
      <c r="B20" s="81">
        <v>656932.96975974215</v>
      </c>
      <c r="C20" s="229">
        <f>LN(B20)</f>
        <v>13.395337267543063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13.380194136355424</v>
      </c>
      <c r="J20" s="258">
        <f t="shared" si="2"/>
        <v>13.38582465003703</v>
      </c>
      <c r="K20" s="230">
        <f>(B20/B19)-1</f>
        <v>5.125752097181091E-2</v>
      </c>
      <c r="L20" s="230">
        <f t="shared" si="3"/>
        <v>3.4191600861074534E-2</v>
      </c>
    </row>
    <row r="21" spans="2:12">
      <c r="B21" s="81">
        <v>614329.54650808161</v>
      </c>
      <c r="C21" s="229">
        <f>LN(B21)</f>
        <v>13.328286783843444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13.319683964459166</v>
      </c>
      <c r="J21" s="258">
        <f t="shared" si="2"/>
        <v>13.325314478140772</v>
      </c>
      <c r="K21" s="230">
        <f>(B21/B20)-1</f>
        <v>-6.4852009585151027E-2</v>
      </c>
      <c r="L21" s="230">
        <f t="shared" si="3"/>
        <v>-5.8715805675464638E-2</v>
      </c>
    </row>
    <row r="22" spans="2:12">
      <c r="B22" s="83">
        <v>615375.21636058844</v>
      </c>
      <c r="C22" s="229">
        <f>LN(B22)</f>
        <v>13.32998746865189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13.32998746865189</v>
      </c>
      <c r="J22" s="258">
        <f t="shared" si="2"/>
        <v>13.335617982333495</v>
      </c>
      <c r="K22" s="230">
        <f>(B22/B21)-1</f>
        <v>1.7021317930263624E-3</v>
      </c>
      <c r="L22" s="230">
        <f t="shared" si="3"/>
        <v>1.0356768069727851E-2</v>
      </c>
    </row>
    <row r="23" spans="2:12">
      <c r="B23" s="82">
        <v>627452.85388645192</v>
      </c>
      <c r="C23" s="229">
        <f>LN(B23)</f>
        <v>13.349423813916751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13.350647709762267</v>
      </c>
      <c r="J23" s="258">
        <f t="shared" si="2"/>
        <v>13.356278223443873</v>
      </c>
      <c r="K23" s="230">
        <f>(B23/B22)-1</f>
        <v>1.9626460742589336E-2</v>
      </c>
      <c r="L23" s="230">
        <f t="shared" si="3"/>
        <v>2.0875141303478228E-2</v>
      </c>
    </row>
    <row r="24" spans="2:12">
      <c r="B24" s="81">
        <v>656241.39936343418</v>
      </c>
      <c r="C24" s="229">
        <f>LN(B24)</f>
        <v>13.39428398707018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13.379140855882541</v>
      </c>
      <c r="J24" s="258">
        <f t="shared" si="2"/>
        <v>13.384771369564147</v>
      </c>
      <c r="K24" s="230">
        <f>(B24/B23)-1</f>
        <v>4.5881607356896392E-2</v>
      </c>
      <c r="L24" s="230">
        <f t="shared" si="3"/>
        <v>2.890295883322791E-2</v>
      </c>
    </row>
    <row r="25" spans="2:12">
      <c r="B25" s="81">
        <v>679557.01127666468</v>
      </c>
      <c r="C25" s="229">
        <f>LN(B25)</f>
        <v>13.429196410859022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13.420593591474745</v>
      </c>
      <c r="J25" s="258">
        <f t="shared" si="2"/>
        <v>13.426224105156351</v>
      </c>
      <c r="K25" s="230">
        <f>(B25/B24)-1</f>
        <v>3.5529017120600859E-2</v>
      </c>
      <c r="L25" s="230">
        <f t="shared" si="3"/>
        <v>4.2323895865548522E-2</v>
      </c>
    </row>
    <row r="26" spans="2:12">
      <c r="B26" s="83">
        <v>658341.51662391121</v>
      </c>
      <c r="C26" s="229">
        <f>LN(B26)</f>
        <v>13.397479097886796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13.397479097886796</v>
      </c>
      <c r="J26" s="258">
        <f t="shared" si="2"/>
        <v>13.403109611568402</v>
      </c>
      <c r="K26" s="230">
        <f>(B26/B25)-1</f>
        <v>-3.1219594972460851E-2</v>
      </c>
      <c r="L26" s="230">
        <f t="shared" si="3"/>
        <v>-2.2849400109742013E-2</v>
      </c>
    </row>
    <row r="27" spans="2:12">
      <c r="B27" s="82">
        <v>764217.33067995077</v>
      </c>
      <c r="C27" s="229">
        <f>LN(B27)</f>
        <v>13.54660749193715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13.547831387782667</v>
      </c>
      <c r="J27" s="258">
        <f t="shared" si="2"/>
        <v>13.553461901464273</v>
      </c>
      <c r="K27" s="230">
        <f>(B27/B26)-1</f>
        <v>0.16082202228258202</v>
      </c>
      <c r="L27" s="230">
        <f t="shared" si="3"/>
        <v>0.16224361729770109</v>
      </c>
    </row>
    <row r="28" spans="2:12">
      <c r="B28" s="81">
        <v>724964.83290663036</v>
      </c>
      <c r="C28" s="229">
        <f>LN(B28)</f>
        <v>13.49387842632466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13.478735295137021</v>
      </c>
      <c r="J28" s="258">
        <f t="shared" si="2"/>
        <v>13.484365808818627</v>
      </c>
      <c r="K28" s="230">
        <f>(B28/B27)-1</f>
        <v>-5.1363003948622921E-2</v>
      </c>
      <c r="L28" s="230">
        <f t="shared" si="3"/>
        <v>-6.6763001442802339E-2</v>
      </c>
    </row>
    <row r="29" spans="2:12">
      <c r="B29" s="81">
        <v>775281.07891742396</v>
      </c>
      <c r="C29" s="229">
        <f>LN(B29)</f>
        <v>13.560980925056189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13.552378105671911</v>
      </c>
      <c r="J29" s="258">
        <f t="shared" si="2"/>
        <v>13.558008619353517</v>
      </c>
      <c r="K29" s="230">
        <f>(B29/B28)-1</f>
        <v>6.9405085221939222E-2</v>
      </c>
      <c r="L29" s="230">
        <f t="shared" si="3"/>
        <v>7.64222501329892E-2</v>
      </c>
    </row>
    <row r="30" spans="2:12">
      <c r="B30" s="81">
        <v>813669.10456804954</v>
      </c>
      <c r="C30" s="229">
        <f>LN(B30)</f>
        <v>13.609309056894284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13.609309056894284</v>
      </c>
      <c r="J30" s="258">
        <f t="shared" si="2"/>
        <v>13.61493957057589</v>
      </c>
      <c r="K30" s="230">
        <f>(B30/B29)-1</f>
        <v>4.9514978108622598E-2</v>
      </c>
      <c r="L30" s="230">
        <f t="shared" si="3"/>
        <v>5.8582714029501215E-2</v>
      </c>
    </row>
    <row r="31" spans="2:12">
      <c r="B31" s="82">
        <v>808933.33946808113</v>
      </c>
      <c r="C31" s="229">
        <f>LN(B31)</f>
        <v>13.60347179396592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13.604695689811436</v>
      </c>
      <c r="J31" s="258">
        <f t="shared" si="2"/>
        <v>13.610326203493042</v>
      </c>
      <c r="K31" s="230">
        <f>(B31/B30)-1</f>
        <v>-5.820259210262746E-3</v>
      </c>
      <c r="L31" s="230">
        <f t="shared" si="3"/>
        <v>-4.6027418505731887E-3</v>
      </c>
    </row>
    <row r="32" spans="2:12">
      <c r="B32" s="81">
        <v>860842.59725077474</v>
      </c>
      <c r="C32" s="229">
        <f>LN(B32)</f>
        <v>13.665666952819063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13.650523821631424</v>
      </c>
      <c r="J32" s="258">
        <f t="shared" si="2"/>
        <v>13.65615433531303</v>
      </c>
      <c r="K32" s="230">
        <f>(B32/B31)-1</f>
        <v>6.4170006661892431E-2</v>
      </c>
      <c r="L32" s="230">
        <f t="shared" si="3"/>
        <v>4.6894467647296212E-2</v>
      </c>
    </row>
    <row r="33" spans="1:12">
      <c r="B33" s="81">
        <v>853084.5973844463</v>
      </c>
      <c r="C33" s="229">
        <f>LN(B33)</f>
        <v>13.656613997856812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13.648011178472535</v>
      </c>
      <c r="J33" s="258">
        <f t="shared" si="2"/>
        <v>13.653641692154141</v>
      </c>
      <c r="K33" s="230">
        <f>(B33/B32)-1</f>
        <v>-9.0121003434364688E-3</v>
      </c>
      <c r="L33" s="230">
        <f t="shared" si="3"/>
        <v>-2.5094891132838582E-3</v>
      </c>
    </row>
    <row r="34" spans="1:12">
      <c r="A34" s="21" t="s">
        <v>117</v>
      </c>
      <c r="B34" s="81">
        <v>819916.67869327532</v>
      </c>
      <c r="C34" s="229">
        <f>LN(B34)</f>
        <v>13.616958002727989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13.616958002727989</v>
      </c>
      <c r="J34" s="258">
        <f t="shared" si="2"/>
        <v>13.622588516409595</v>
      </c>
      <c r="K34" s="230">
        <f>(B34/B33)-1</f>
        <v>-3.8879987744314781E-2</v>
      </c>
      <c r="L34" s="230">
        <f t="shared" si="3"/>
        <v>-3.0575978138742244E-2</v>
      </c>
    </row>
    <row r="35" spans="1:12">
      <c r="A35" s="21" t="s">
        <v>115</v>
      </c>
      <c r="B35" s="82">
        <v>825788.12014599307</v>
      </c>
      <c r="C35" s="229">
        <f>LN(B35)</f>
        <v>13.624093506457548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13.625317402303065</v>
      </c>
      <c r="J35" s="258">
        <f t="shared" si="2"/>
        <v>13.63094791598467</v>
      </c>
      <c r="K35" s="230">
        <f>(B35/B34)-1</f>
        <v>7.1610220956539461E-3</v>
      </c>
      <c r="L35" s="230">
        <f t="shared" si="3"/>
        <v>8.3944369180382061E-3</v>
      </c>
    </row>
    <row r="36" spans="1:12">
      <c r="A36" s="21" t="s">
        <v>116</v>
      </c>
      <c r="B36" s="81">
        <v>779637.12566709111</v>
      </c>
      <c r="C36" s="229">
        <f>LN(B36)</f>
        <v>13.566583866912016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13.551440735724377</v>
      </c>
      <c r="J36" s="258">
        <f t="shared" si="2"/>
        <v>13.557071249405983</v>
      </c>
      <c r="K36" s="230">
        <f>(B36/B35)-1</f>
        <v>-5.5887210475663918E-2</v>
      </c>
      <c r="L36" s="230">
        <f t="shared" si="3"/>
        <v>-7.1213762838070904E-2</v>
      </c>
    </row>
    <row r="37" spans="1:12">
      <c r="A37" s="21" t="s">
        <v>118</v>
      </c>
      <c r="B37" s="81">
        <v>747467.49163811526</v>
      </c>
      <c r="C37" s="229">
        <f>LN(B37)</f>
        <v>13.524446093853948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13.51584327446967</v>
      </c>
      <c r="J37" s="258">
        <f t="shared" si="2"/>
        <v>13.521473788151276</v>
      </c>
      <c r="K37" s="230">
        <f>(B37/B36)-1</f>
        <v>-4.1262316749539285E-2</v>
      </c>
      <c r="L37" s="230">
        <f t="shared" si="3"/>
        <v>-3.4971323259068376E-2</v>
      </c>
    </row>
    <row r="38" spans="1:12">
      <c r="A38" s="21" t="s">
        <v>117</v>
      </c>
      <c r="B38" s="81">
        <v>762494.78775116964</v>
      </c>
      <c r="C38" s="229">
        <f>LN(B38)</f>
        <v>13.544350951704169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13.544350951704169</v>
      </c>
      <c r="J38" s="258">
        <f t="shared" si="2"/>
        <v>13.549981465385775</v>
      </c>
      <c r="K38" s="230">
        <f>(B38/B37)-1</f>
        <v>2.0104280495358173E-2</v>
      </c>
      <c r="L38" s="230">
        <f t="shared" si="3"/>
        <v>2.8917910048277484E-2</v>
      </c>
    </row>
    <row r="39" spans="1:12">
      <c r="A39" s="21" t="s">
        <v>115</v>
      </c>
      <c r="B39" s="219">
        <v>492286.37225051358</v>
      </c>
      <c r="C39" s="229">
        <f>LN(B39)</f>
        <v>13.106815883564472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13.108039779409989</v>
      </c>
      <c r="J39" s="258">
        <f t="shared" si="2"/>
        <v>13.113670293091594</v>
      </c>
      <c r="K39" s="230">
        <f>(B39/B38)-1</f>
        <v>-0.35437411486783188</v>
      </c>
      <c r="L39" s="230">
        <f t="shared" si="3"/>
        <v>-0.35358345228363031</v>
      </c>
    </row>
    <row r="40" spans="1:12">
      <c r="A40" s="21" t="s">
        <v>116</v>
      </c>
      <c r="B40" s="81">
        <v>645851</v>
      </c>
      <c r="C40" s="229">
        <f>LN(B40)</f>
        <v>13.378324106006103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13.363180974818464</v>
      </c>
      <c r="J40" s="258">
        <f t="shared" si="2"/>
        <v>13.36881148850007</v>
      </c>
      <c r="K40" s="230">
        <f>(B40/B39)-1</f>
        <v>0.31194165917585215</v>
      </c>
      <c r="L40" s="230">
        <f>(EXP(J40)/EXP(J39))-1</f>
        <v>0.29064384099259022</v>
      </c>
    </row>
    <row r="42" spans="1:12">
      <c r="J42" s="230">
        <f>J40-J38</f>
        <v>-0.18116997688570535</v>
      </c>
    </row>
  </sheetData>
  <phoneticPr fontId="27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7BE-5CD5-2D41-8743-7E0055FF00EE}">
  <dimension ref="A1:O42"/>
  <sheetViews>
    <sheetView topLeftCell="A9" workbookViewId="0">
      <selection activeCell="J42" sqref="J42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1.9336108351617809E-2</v>
      </c>
      <c r="E2" cm="1">
        <f t="array" ref="E2">INDEX(LINEST($C$3:$C$38,$D$3:$H$38),E1)</f>
        <v>-1.6649010103879047E-2</v>
      </c>
      <c r="F2" cm="1">
        <f t="array" ref="F2">INDEX(LINEST($C$3:$C$38,$D$3:$H$38),F1)</f>
        <v>-4.1196519699937609E-2</v>
      </c>
      <c r="G2" cm="1">
        <f t="array" ref="G2">INDEX(LINEST($C$3:$C$38,$D$3:$H$38),G1)</f>
        <v>-4.5287867855738566E-2</v>
      </c>
      <c r="H2" cm="1">
        <f t="array" ref="H2">INDEX(LINEST($C$3:$C$38,$D$3:$H$38),H1)</f>
        <v>-9.9536680370708897E-2</v>
      </c>
      <c r="I2" cm="1">
        <f t="array" ref="I2">INDEX(LINEST($C$3:$C$38,$D$3:$H$38),I1)</f>
        <v>12.74489263616239</v>
      </c>
      <c r="J2" s="259">
        <f>AVERAGE(C3:C38)-AVERAGE(I3:I38)</f>
        <v>-4.6505266981593962E-2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356022.30763612111</v>
      </c>
      <c r="C3" s="229">
        <f>LN(B3)</f>
        <v>12.782748669770209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12.823945189470146</v>
      </c>
      <c r="J3" s="258">
        <f>I3+J$2</f>
        <v>12.777439922488552</v>
      </c>
      <c r="K3" s="230"/>
      <c r="L3" cm="1">
        <f t="array" ref="L3">INDEX(LINEST($K$4:$K$40,$F$4:$H$40),L2)</f>
        <v>-0.19677020938878673</v>
      </c>
      <c r="M3" cm="1">
        <f t="array" ref="M3">INDEX(LINEST($K$4:$K$40,$F$4:$H$40),M2)</f>
        <v>-4.6280939910701611E-2</v>
      </c>
      <c r="N3" cm="1">
        <f t="array" ref="N3">INDEX(LINEST($K$4:$K$40,$F$4:$H$40),N2)</f>
        <v>-0.15998302923384036</v>
      </c>
      <c r="O3" cm="1">
        <f t="array" ref="O3">INDEX(LINEST($K$4:$K$40,$F$4:$H$40),O2)</f>
        <v>0.12232778545829241</v>
      </c>
    </row>
    <row r="4" spans="2:15">
      <c r="B4" s="81">
        <v>333104.49276491906</v>
      </c>
      <c r="C4" s="229">
        <f>LN(B4)</f>
        <v>12.716211511826986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12.761499379682725</v>
      </c>
      <c r="J4" s="258">
        <f t="shared" ref="J4:J40" si="2">I4+J$2</f>
        <v>12.714994112701131</v>
      </c>
      <c r="K4" s="230">
        <f>(B4/B3)-1</f>
        <v>-6.437185080724106E-2</v>
      </c>
      <c r="L4" s="230">
        <f t="shared" ref="L4:L40" si="3">(EXP(J4)/EXP(J3))-1</f>
        <v>-6.0536028813595988E-2</v>
      </c>
    </row>
    <row r="5" spans="2:15">
      <c r="B5" s="81">
        <v>333674.45331338124</v>
      </c>
      <c r="C5" s="229">
        <f>LN(B5)</f>
        <v>12.717921105960494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12.817457786331204</v>
      </c>
      <c r="J5" s="258">
        <f t="shared" si="2"/>
        <v>12.77095251934961</v>
      </c>
      <c r="K5" s="230">
        <f>(B5/B4)-1</f>
        <v>1.7110563226909736E-3</v>
      </c>
      <c r="L5" s="230">
        <f t="shared" si="3"/>
        <v>5.7553695619196432E-2</v>
      </c>
    </row>
    <row r="6" spans="2:15">
      <c r="B6" s="83">
        <v>387183.99680217396</v>
      </c>
      <c r="C6" s="229">
        <f>LN(B6)</f>
        <v>12.866655302957529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12.866655302957529</v>
      </c>
      <c r="J6" s="258">
        <f t="shared" si="2"/>
        <v>12.820150035975935</v>
      </c>
      <c r="K6" s="230">
        <f>(B6/B5)-1</f>
        <v>0.16036451984095246</v>
      </c>
      <c r="L6" s="230">
        <f t="shared" si="3"/>
        <v>5.0427807207980901E-2</v>
      </c>
    </row>
    <row r="7" spans="2:15">
      <c r="B7" s="81">
        <v>358339.68065882736</v>
      </c>
      <c r="C7" s="229">
        <f>LN(B7)</f>
        <v>12.789236644185404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12.830433163885342</v>
      </c>
      <c r="J7" s="258">
        <f t="shared" si="2"/>
        <v>12.783927896903748</v>
      </c>
      <c r="K7" s="230">
        <f>(B7/B6)-1</f>
        <v>-7.4497697171312049E-2</v>
      </c>
      <c r="L7" s="230">
        <f t="shared" si="3"/>
        <v>-3.557396701797011E-2</v>
      </c>
    </row>
    <row r="8" spans="2:15">
      <c r="B8" s="81">
        <v>373953.33218909265</v>
      </c>
      <c r="C8" s="229">
        <f>LN(B8)</f>
        <v>12.831886288367899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12.877174156223639</v>
      </c>
      <c r="J8" s="258">
        <f t="shared" si="2"/>
        <v>12.830668889242045</v>
      </c>
      <c r="K8" s="230">
        <f>(B8/B7)-1</f>
        <v>4.3572209199826073E-2</v>
      </c>
      <c r="L8" s="230">
        <f t="shared" si="3"/>
        <v>4.7850572602485153E-2</v>
      </c>
    </row>
    <row r="9" spans="2:15">
      <c r="B9" s="81">
        <v>355777.88546927925</v>
      </c>
      <c r="C9" s="229">
        <f>LN(B9)</f>
        <v>12.782061897895696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12.881598578266406</v>
      </c>
      <c r="J9" s="258">
        <f t="shared" si="2"/>
        <v>12.835093311284812</v>
      </c>
      <c r="K9" s="230">
        <f>(B9/B8)-1</f>
        <v>-4.8603515881021297E-2</v>
      </c>
      <c r="L9" s="230">
        <f t="shared" si="3"/>
        <v>4.4342242490076345E-3</v>
      </c>
    </row>
    <row r="10" spans="2:15">
      <c r="B10" s="81">
        <v>398803.20823549351</v>
      </c>
      <c r="C10" s="229">
        <f>LN(B10)</f>
        <v>12.896223361760365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12.896223361760365</v>
      </c>
      <c r="J10" s="258">
        <f t="shared" si="2"/>
        <v>12.849718094778771</v>
      </c>
      <c r="K10" s="230">
        <f>(B10/B9)-1</f>
        <v>0.12093310046368644</v>
      </c>
      <c r="L10" s="230">
        <f t="shared" si="3"/>
        <v>1.473224888701874E-2</v>
      </c>
    </row>
    <row r="11" spans="2:15">
      <c r="B11" s="82">
        <v>383075.91688594565</v>
      </c>
      <c r="C11" s="229">
        <f>LN(B11)</f>
        <v>12.855988464932896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12.897184984632833</v>
      </c>
      <c r="J11" s="258">
        <f t="shared" si="2"/>
        <v>12.850679717651239</v>
      </c>
      <c r="K11" s="230">
        <f>(B11/B10)-1</f>
        <v>-3.9436220734365035E-2</v>
      </c>
      <c r="L11" s="230">
        <f t="shared" si="3"/>
        <v>9.6208537998365706E-4</v>
      </c>
    </row>
    <row r="12" spans="2:15">
      <c r="B12" s="81">
        <v>387587.27477140259</v>
      </c>
      <c r="C12" s="229">
        <f>LN(B12)</f>
        <v>12.86769632763267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12.912984195488409</v>
      </c>
      <c r="J12" s="258">
        <f t="shared" si="2"/>
        <v>12.866478928506815</v>
      </c>
      <c r="K12" s="230">
        <f>(B12/B11)-1</f>
        <v>1.1776667983020461E-2</v>
      </c>
      <c r="L12" s="230">
        <f t="shared" si="3"/>
        <v>1.5924678278621096E-2</v>
      </c>
    </row>
    <row r="13" spans="2:15">
      <c r="B13" s="81">
        <v>377185.58453506918</v>
      </c>
      <c r="C13" s="229">
        <f>LN(B13)</f>
        <v>12.840492611977929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12.940029292348639</v>
      </c>
      <c r="J13" s="258">
        <f t="shared" si="2"/>
        <v>12.893524025367045</v>
      </c>
      <c r="K13" s="230">
        <f>(B13/B12)-1</f>
        <v>-2.6837027202372132E-2</v>
      </c>
      <c r="L13" s="230">
        <f t="shared" si="3"/>
        <v>2.7414134870403339E-2</v>
      </c>
    </row>
    <row r="14" spans="2:15">
      <c r="B14" s="81">
        <v>412859.9953005102</v>
      </c>
      <c r="C14" s="229">
        <f>LN(B14)</f>
        <v>12.930863820041813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12.930863820041813</v>
      </c>
      <c r="J14" s="258">
        <f t="shared" si="2"/>
        <v>12.884358553060219</v>
      </c>
      <c r="K14" s="230">
        <f>(B14/B13)-1</f>
        <v>9.4580525418049621E-2</v>
      </c>
      <c r="L14" s="230">
        <f t="shared" si="3"/>
        <v>-9.1235973976178109E-3</v>
      </c>
    </row>
    <row r="15" spans="2:15">
      <c r="B15" s="82">
        <v>422168.54402185127</v>
      </c>
      <c r="C15" s="229">
        <f>LN(B15)</f>
        <v>12.953159906698538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12.994356426398475</v>
      </c>
      <c r="J15" s="258">
        <f t="shared" si="2"/>
        <v>12.947851159416881</v>
      </c>
      <c r="K15" s="230">
        <f>(B15/B14)-1</f>
        <v>2.2546502028043758E-2</v>
      </c>
      <c r="L15" s="230">
        <f t="shared" si="3"/>
        <v>6.5551607463798955E-2</v>
      </c>
    </row>
    <row r="16" spans="2:15">
      <c r="B16" s="81">
        <v>423756.92003579153</v>
      </c>
      <c r="C16" s="229">
        <f>LN(B16)</f>
        <v>12.9569152680114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13.002203135867139</v>
      </c>
      <c r="J16" s="258">
        <f t="shared" si="2"/>
        <v>12.955697868885546</v>
      </c>
      <c r="K16" s="230">
        <f>(B16/B15)-1</f>
        <v>3.7624215172649134E-3</v>
      </c>
      <c r="L16" s="230">
        <f t="shared" si="3"/>
        <v>7.8775755730400299E-3</v>
      </c>
    </row>
    <row r="17" spans="2:12">
      <c r="B17" s="81">
        <v>389832.85859027191</v>
      </c>
      <c r="C17" s="229">
        <f>LN(B17)</f>
        <v>12.873473358527187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12.973010038897897</v>
      </c>
      <c r="J17" s="258">
        <f t="shared" si="2"/>
        <v>12.926504771916303</v>
      </c>
      <c r="K17" s="230">
        <f>(B17/B16)-1</f>
        <v>-8.0055474828952256E-2</v>
      </c>
      <c r="L17" s="230">
        <f t="shared" si="3"/>
        <v>-2.8771094999391122E-2</v>
      </c>
    </row>
    <row r="18" spans="2:12">
      <c r="B18" s="83">
        <v>448178.3838647629</v>
      </c>
      <c r="C18" s="229">
        <f>LN(B18)</f>
        <v>13.012946610414753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13.012946610414753</v>
      </c>
      <c r="J18" s="258">
        <f t="shared" si="2"/>
        <v>12.966441343433159</v>
      </c>
      <c r="K18" s="230">
        <f>(B18/B17)-1</f>
        <v>0.14966805385642012</v>
      </c>
      <c r="L18" s="230">
        <f t="shared" si="3"/>
        <v>4.0744759237377748E-2</v>
      </c>
    </row>
    <row r="19" spans="2:12">
      <c r="B19" s="82">
        <v>466223.72990988911</v>
      </c>
      <c r="C19" s="229">
        <f>LN(B19)</f>
        <v>13.05242090499601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13.093617424695948</v>
      </c>
      <c r="J19" s="258">
        <f t="shared" si="2"/>
        <v>13.047112157714354</v>
      </c>
      <c r="K19" s="230">
        <f>(B19/B18)-1</f>
        <v>4.0263758125762994E-2</v>
      </c>
      <c r="L19" s="230">
        <f t="shared" si="3"/>
        <v>8.401399590024683E-2</v>
      </c>
    </row>
    <row r="20" spans="2:12">
      <c r="B20" s="81">
        <v>472854.56876128016</v>
      </c>
      <c r="C20" s="229">
        <f>LN(B20)</f>
        <v>13.066543154575852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13.111831022431591</v>
      </c>
      <c r="J20" s="258">
        <f t="shared" si="2"/>
        <v>13.065325755449997</v>
      </c>
      <c r="K20" s="230">
        <f>(B20/B19)-1</f>
        <v>1.4222439627156414E-2</v>
      </c>
      <c r="L20" s="230">
        <f t="shared" si="3"/>
        <v>1.8380476924050537E-2</v>
      </c>
    </row>
    <row r="21" spans="2:12">
      <c r="B21" s="81">
        <v>450360.00236093195</v>
      </c>
      <c r="C21" s="229">
        <f>LN(B21)</f>
        <v>13.017802547159388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13.117339227530097</v>
      </c>
      <c r="J21" s="258">
        <f t="shared" si="2"/>
        <v>13.070833960548503</v>
      </c>
      <c r="K21" s="230">
        <f>(B21/B20)-1</f>
        <v>-4.7571849541977351E-2</v>
      </c>
      <c r="L21" s="230">
        <f t="shared" si="3"/>
        <v>5.5234031520616789E-3</v>
      </c>
    </row>
    <row r="22" spans="2:12">
      <c r="B22" s="83">
        <v>514411.28615742025</v>
      </c>
      <c r="C22" s="229">
        <f>LN(B22)</f>
        <v>13.150778392095303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13.150778392095303</v>
      </c>
      <c r="J22" s="258">
        <f t="shared" si="2"/>
        <v>13.104273125113709</v>
      </c>
      <c r="K22" s="230">
        <f>(B22/B21)-1</f>
        <v>0.14222240754221271</v>
      </c>
      <c r="L22" s="230">
        <f t="shared" si="3"/>
        <v>3.4004537697209791E-2</v>
      </c>
    </row>
    <row r="23" spans="2:12">
      <c r="B23" s="82">
        <v>512044.79293133598</v>
      </c>
      <c r="C23" s="229">
        <f>LN(B23)</f>
        <v>13.146167386388967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13.187363906088905</v>
      </c>
      <c r="J23" s="258">
        <f t="shared" si="2"/>
        <v>13.140858639107311</v>
      </c>
      <c r="K23" s="230">
        <f>(B23/B22)-1</f>
        <v>-4.6003913400921581E-3</v>
      </c>
      <c r="L23" s="230">
        <f t="shared" si="3"/>
        <v>3.7263000726898365E-2</v>
      </c>
    </row>
    <row r="24" spans="2:12">
      <c r="B24" s="81">
        <v>508973.89445333037</v>
      </c>
      <c r="C24" s="229">
        <f>LN(B24)</f>
        <v>13.140152006306447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13.185439874162187</v>
      </c>
      <c r="J24" s="258">
        <f t="shared" si="2"/>
        <v>13.138934607180593</v>
      </c>
      <c r="K24" s="230">
        <f>(B24/B23)-1</f>
        <v>-5.9973239068118467E-3</v>
      </c>
      <c r="L24" s="230">
        <f t="shared" si="3"/>
        <v>-1.9221821638149006E-3</v>
      </c>
    </row>
    <row r="25" spans="2:12">
      <c r="B25" s="81">
        <v>487552.76159360877</v>
      </c>
      <c r="C25" s="229">
        <f>LN(B25)</f>
        <v>13.09715379247368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13.19669047284439</v>
      </c>
      <c r="J25" s="258">
        <f t="shared" si="2"/>
        <v>13.150185205862796</v>
      </c>
      <c r="K25" s="230">
        <f>(B25/B24)-1</f>
        <v>-4.208689894150508E-2</v>
      </c>
      <c r="L25" s="230">
        <f t="shared" si="3"/>
        <v>1.1314124679198345E-2</v>
      </c>
    </row>
    <row r="26" spans="2:12">
      <c r="B26" s="83">
        <v>546192.89511000738</v>
      </c>
      <c r="C26" s="229">
        <f>LN(B26)</f>
        <v>13.210727480082886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13.210727480082886</v>
      </c>
      <c r="J26" s="258">
        <f t="shared" si="2"/>
        <v>13.164222213101292</v>
      </c>
      <c r="K26" s="230">
        <f>(B26/B25)-1</f>
        <v>0.12027443619584521</v>
      </c>
      <c r="L26" s="230">
        <f t="shared" si="3"/>
        <v>1.4135988616451378E-2</v>
      </c>
    </row>
    <row r="27" spans="2:12">
      <c r="B27" s="82">
        <v>507569.45390009828</v>
      </c>
      <c r="C27" s="229">
        <f>LN(B27)</f>
        <v>13.137388835509855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13.178585355209792</v>
      </c>
      <c r="J27" s="258">
        <f t="shared" si="2"/>
        <v>13.132080088228198</v>
      </c>
      <c r="K27" s="230">
        <f>(B27/B26)-1</f>
        <v>-7.0713920953017984E-2</v>
      </c>
      <c r="L27" s="230">
        <f t="shared" si="3"/>
        <v>-3.1631057014669506E-2</v>
      </c>
    </row>
    <row r="28" spans="2:12">
      <c r="B28" s="81">
        <v>548728.89594040578</v>
      </c>
      <c r="C28" s="229">
        <f>LN(B28)</f>
        <v>13.215359784209022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13.260647652064762</v>
      </c>
      <c r="J28" s="258">
        <f t="shared" si="2"/>
        <v>13.214142385083168</v>
      </c>
      <c r="K28" s="230">
        <f>(B28/B27)-1</f>
        <v>8.1091251106707896E-2</v>
      </c>
      <c r="L28" s="230">
        <f t="shared" si="3"/>
        <v>8.5523432419025269E-2</v>
      </c>
    </row>
    <row r="29" spans="2:12">
      <c r="B29" s="81">
        <v>532955.89967062359</v>
      </c>
      <c r="C29" s="229">
        <f>LN(B29)</f>
        <v>13.186193959894879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13.285730640265589</v>
      </c>
      <c r="J29" s="258">
        <f t="shared" si="2"/>
        <v>13.239225373283995</v>
      </c>
      <c r="K29" s="230">
        <f>(B29/B28)-1</f>
        <v>-2.8744606647241655E-2</v>
      </c>
      <c r="L29" s="230">
        <f t="shared" si="3"/>
        <v>2.5400213112353853E-2</v>
      </c>
    </row>
    <row r="30" spans="2:12">
      <c r="B30" s="81">
        <v>601537.05012288829</v>
      </c>
      <c r="C30" s="229">
        <f>LN(B30)</f>
        <v>13.30724340871418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13.30724340871418</v>
      </c>
      <c r="J30" s="258">
        <f t="shared" si="2"/>
        <v>13.260738141732586</v>
      </c>
      <c r="K30" s="230">
        <f>(B30/B29)-1</f>
        <v>0.12868072291656607</v>
      </c>
      <c r="L30" s="230">
        <f t="shared" si="3"/>
        <v>2.1745836363278093E-2</v>
      </c>
    </row>
    <row r="31" spans="2:12">
      <c r="B31" s="82">
        <v>561875.052750409</v>
      </c>
      <c r="C31" s="229">
        <f>LN(B31)</f>
        <v>13.239034778090836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13.280231297790774</v>
      </c>
      <c r="J31" s="258">
        <f t="shared" si="2"/>
        <v>13.23372603080918</v>
      </c>
      <c r="K31" s="230">
        <f>(B31/B30)-1</f>
        <v>-6.5934421436512847E-2</v>
      </c>
      <c r="L31" s="230">
        <f t="shared" si="3"/>
        <v>-2.6650546707722933E-2</v>
      </c>
    </row>
    <row r="32" spans="2:12">
      <c r="B32" s="81">
        <v>579648.5266042531</v>
      </c>
      <c r="C32" s="229">
        <f>LN(B32)</f>
        <v>13.270177210223935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13.315465078079674</v>
      </c>
      <c r="J32" s="258">
        <f t="shared" si="2"/>
        <v>13.26895981109808</v>
      </c>
      <c r="K32" s="230">
        <f>(B32/B31)-1</f>
        <v>3.1632431030425678E-2</v>
      </c>
      <c r="L32" s="230">
        <f t="shared" si="3"/>
        <v>3.5861844576520197E-2</v>
      </c>
    </row>
    <row r="33" spans="1:12">
      <c r="B33" s="81">
        <v>560718.98743478581</v>
      </c>
      <c r="C33" s="229">
        <f>LN(B33)</f>
        <v>13.236975145342189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13.336511825712899</v>
      </c>
      <c r="J33" s="258">
        <f t="shared" si="2"/>
        <v>13.290006558731305</v>
      </c>
      <c r="K33" s="230">
        <f>(B33/B32)-1</f>
        <v>-3.2656926224520766E-2</v>
      </c>
      <c r="L33" s="230">
        <f t="shared" si="3"/>
        <v>2.1269792467316417E-2</v>
      </c>
    </row>
    <row r="34" spans="1:12">
      <c r="A34" s="21" t="s">
        <v>117</v>
      </c>
      <c r="B34" s="81">
        <v>614400.02151554753</v>
      </c>
      <c r="C34" s="229">
        <f>LN(B34)</f>
        <v>13.328401495834393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13.328401495834393</v>
      </c>
      <c r="J34" s="258">
        <f t="shared" si="2"/>
        <v>13.2818962288528</v>
      </c>
      <c r="K34" s="230">
        <f>(B34/B33)-1</f>
        <v>9.5736073298222424E-2</v>
      </c>
      <c r="L34" s="230">
        <f t="shared" si="3"/>
        <v>-8.0775298859542266E-3</v>
      </c>
    </row>
    <row r="35" spans="1:12">
      <c r="A35" s="21" t="s">
        <v>115</v>
      </c>
      <c r="B35" s="82">
        <v>578936.45153065794</v>
      </c>
      <c r="C35" s="229">
        <f>LN(B35)</f>
        <v>13.268947994971374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13.310144514671311</v>
      </c>
      <c r="J35" s="258">
        <f t="shared" si="2"/>
        <v>13.263639247689717</v>
      </c>
      <c r="K35" s="230">
        <f>(B35/B34)-1</f>
        <v>-5.7720652250973559E-2</v>
      </c>
      <c r="L35" s="230">
        <f t="shared" si="3"/>
        <v>-1.8091332098284285E-2</v>
      </c>
    </row>
    <row r="36" spans="1:12">
      <c r="A36" s="21" t="s">
        <v>116</v>
      </c>
      <c r="B36" s="81">
        <v>576111.70659998397</v>
      </c>
      <c r="C36" s="229">
        <f>LN(B36)</f>
        <v>13.264056855944471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13.30934472380021</v>
      </c>
      <c r="J36" s="258">
        <f t="shared" si="2"/>
        <v>13.262839456818616</v>
      </c>
      <c r="K36" s="230">
        <f>(B36/B35)-1</f>
        <v>-4.8791968845727229E-3</v>
      </c>
      <c r="L36" s="230">
        <f t="shared" si="3"/>
        <v>-7.9947112363143447E-4</v>
      </c>
    </row>
    <row r="37" spans="1:12">
      <c r="A37" s="21" t="s">
        <v>118</v>
      </c>
      <c r="B37" s="81">
        <v>556493.97897613258</v>
      </c>
      <c r="C37" s="229">
        <f>LN(B37)</f>
        <v>13.229411630189309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13.328948310560019</v>
      </c>
      <c r="J37" s="258">
        <f t="shared" si="2"/>
        <v>13.282443043578425</v>
      </c>
      <c r="K37" s="230">
        <f>(B37/B36)-1</f>
        <v>-3.4051951035032002E-2</v>
      </c>
      <c r="L37" s="230">
        <f t="shared" si="3"/>
        <v>1.9796998856300041E-2</v>
      </c>
    </row>
    <row r="38" spans="1:12">
      <c r="A38" s="21" t="s">
        <v>117</v>
      </c>
      <c r="B38" s="81">
        <v>605738.25894267228</v>
      </c>
      <c r="C38" s="229">
        <f>LN(B38)</f>
        <v>13.314203255812712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13.314203255812712</v>
      </c>
      <c r="J38" s="258">
        <f t="shared" si="2"/>
        <v>13.267697988831118</v>
      </c>
      <c r="K38" s="230">
        <f>(B38/B37)-1</f>
        <v>8.849022959267594E-2</v>
      </c>
      <c r="L38" s="230">
        <f t="shared" si="3"/>
        <v>-1.463687876714248E-2</v>
      </c>
    </row>
    <row r="39" spans="1:12">
      <c r="A39" s="21" t="s">
        <v>115</v>
      </c>
      <c r="B39" s="219">
        <v>351395.56545868138</v>
      </c>
      <c r="C39" s="229">
        <f>LN(B39)</f>
        <v>12.76966783501601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12.810864354715948</v>
      </c>
      <c r="J39" s="258">
        <f t="shared" si="2"/>
        <v>12.764359087734354</v>
      </c>
      <c r="K39" s="230">
        <f>(B39/B38)-1</f>
        <v>-0.41988877164198102</v>
      </c>
      <c r="L39" s="230">
        <f t="shared" si="3"/>
        <v>-0.39549110905106455</v>
      </c>
    </row>
    <row r="40" spans="1:12">
      <c r="A40" s="21" t="s">
        <v>116</v>
      </c>
      <c r="B40" s="81">
        <v>579683</v>
      </c>
      <c r="C40" s="229">
        <f>LN(B40)</f>
        <v>13.270236681384626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13.315524549240365</v>
      </c>
      <c r="J40" s="258">
        <f t="shared" si="2"/>
        <v>13.269019282258771</v>
      </c>
      <c r="K40" s="230">
        <f>(B40/B39)-1</f>
        <v>0.64965940661013177</v>
      </c>
      <c r="L40" s="230">
        <f>(EXP(J40)/EXP(J39))-1</f>
        <v>0.65642256336140625</v>
      </c>
    </row>
    <row r="42" spans="1:12">
      <c r="J42" s="230">
        <f>J40-J38</f>
        <v>1.3212934276527477E-3</v>
      </c>
    </row>
  </sheetData>
  <phoneticPr fontId="27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BCEC-EE14-994E-AC91-AB9D730996A3}">
  <dimension ref="A1:O42"/>
  <sheetViews>
    <sheetView topLeftCell="A6" workbookViewId="0">
      <selection activeCell="J35" sqref="J35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1.6939739307251032E-2</v>
      </c>
      <c r="E2" cm="1">
        <f t="array" ref="E2">INDEX(LINEST($C$3:$C$38,$D$3:$H$38),E1)</f>
        <v>1.0889721887034549E-3</v>
      </c>
      <c r="F2" cm="1">
        <f t="array" ref="F2">INDEX(LINEST($C$3:$C$38,$D$3:$H$38),F1)</f>
        <v>7.1519803037276286E-2</v>
      </c>
      <c r="G2" cm="1">
        <f t="array" ref="G2">INDEX(LINEST($C$3:$C$38,$D$3:$H$38),G1)</f>
        <v>5.9879517168589323E-2</v>
      </c>
      <c r="H2" cm="1">
        <f t="array" ref="H2">INDEX(LINEST($C$3:$C$38,$D$3:$H$38),H1)</f>
        <v>1.3409425180170407E-2</v>
      </c>
      <c r="I2" cm="1">
        <f t="array" ref="I2">INDEX(LINEST($C$3:$C$38,$D$3:$H$38),I1)</f>
        <v>10.626988162047883</v>
      </c>
      <c r="J2" s="259">
        <f>AVERAGE(C3:C38)-AVERAGE(I3:I38)</f>
        <v>3.620218634650918E-2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46302.441025351291</v>
      </c>
      <c r="C3" s="229">
        <f>LN(B3)</f>
        <v>10.742949960614407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10.671430157577131</v>
      </c>
      <c r="J3" s="258">
        <f>I3+J$2</f>
        <v>10.70763234392364</v>
      </c>
      <c r="K3" s="230"/>
      <c r="L3" cm="1">
        <f t="array" ref="L3">INDEX(LINEST($K$4:$K$40,$F$4:$H$40),L2)</f>
        <v>7.4822884735849554E-2</v>
      </c>
      <c r="M3" cm="1">
        <f t="array" ref="M3">INDEX(LINEST($K$4:$K$40,$F$4:$H$40),M2)</f>
        <v>1.0745118551283166E-2</v>
      </c>
      <c r="N3" cm="1">
        <f t="array" ref="N3">INDEX(LINEST($K$4:$K$40,$F$4:$H$40),N2)</f>
        <v>-3.2375400531387453E-2</v>
      </c>
      <c r="O3" cm="1">
        <f t="array" ref="O3">INDEX(LINEST($K$4:$K$40,$F$4:$H$40),O2)</f>
        <v>3.9175297845097136E-3</v>
      </c>
    </row>
    <row r="4" spans="2:15">
      <c r="B4" s="81">
        <v>46466.052631855331</v>
      </c>
      <c r="C4" s="229">
        <f>LN(B4)</f>
        <v>10.746477274030656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10.686597756862067</v>
      </c>
      <c r="J4" s="258">
        <f t="shared" ref="J4:J40" si="2">I4+J$2</f>
        <v>10.722799943208576</v>
      </c>
      <c r="K4" s="230">
        <f>(B4/B3)-1</f>
        <v>3.5335417071091779E-3</v>
      </c>
      <c r="L4" s="230">
        <f t="shared" ref="L4:L40" si="3">(EXP(J4)/EXP(J3))-1</f>
        <v>1.5283211097294025E-2</v>
      </c>
    </row>
    <row r="5" spans="2:15">
      <c r="B5" s="81">
        <v>46622.948842777725</v>
      </c>
      <c r="C5" s="229">
        <f>LN(B5)</f>
        <v>10.749848163330213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10.736438738150044</v>
      </c>
      <c r="J5" s="258">
        <f t="shared" si="2"/>
        <v>10.772640924496553</v>
      </c>
      <c r="K5" s="230">
        <f>(B5/B4)-1</f>
        <v>3.376577136118275E-3</v>
      </c>
      <c r="L5" s="230">
        <f t="shared" si="3"/>
        <v>5.1103937891306961E-2</v>
      </c>
    </row>
    <row r="6" spans="2:15">
      <c r="B6" s="83">
        <v>47276.557500015653</v>
      </c>
      <c r="C6" s="229">
        <f>LN(B6)</f>
        <v>10.763769838515762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10.763769838515762</v>
      </c>
      <c r="J6" s="258">
        <f t="shared" si="2"/>
        <v>10.799972024862271</v>
      </c>
      <c r="K6" s="230">
        <f>(B6/B5)-1</f>
        <v>1.4019032975413737E-2</v>
      </c>
      <c r="L6" s="230">
        <f t="shared" si="3"/>
        <v>2.7708020938784106E-2</v>
      </c>
    </row>
    <row r="7" spans="2:15">
      <c r="B7" s="81">
        <v>48479.919230769221</v>
      </c>
      <c r="C7" s="229">
        <f>LN(B7)</f>
        <v>10.788904954709821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10.717385151672545</v>
      </c>
      <c r="J7" s="258">
        <f t="shared" si="2"/>
        <v>10.753587338019054</v>
      </c>
      <c r="K7" s="230">
        <f>(B7/B6)-1</f>
        <v>2.5453666560920185E-2</v>
      </c>
      <c r="L7" s="230">
        <f t="shared" si="3"/>
        <v>-4.5325359230471207E-2</v>
      </c>
    </row>
    <row r="8" spans="2:15">
      <c r="B8" s="81">
        <v>47289.98333333333</v>
      </c>
      <c r="C8" s="229">
        <f>LN(B8)</f>
        <v>10.764053783202531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10.704174266033942</v>
      </c>
      <c r="J8" s="258">
        <f t="shared" si="2"/>
        <v>10.740376452380451</v>
      </c>
      <c r="K8" s="230">
        <f>(B8/B7)-1</f>
        <v>-2.4544923265479857E-2</v>
      </c>
      <c r="L8" s="230">
        <f t="shared" si="3"/>
        <v>-1.3124004900250008E-2</v>
      </c>
    </row>
    <row r="9" spans="2:15">
      <c r="B9" s="81">
        <v>48003.944871794869</v>
      </c>
      <c r="C9" s="229">
        <f>LN(B9)</f>
        <v>10.779038471342099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10.76562904616193</v>
      </c>
      <c r="J9" s="258">
        <f t="shared" si="2"/>
        <v>10.801831232508439</v>
      </c>
      <c r="K9" s="230">
        <f>(B9/B8)-1</f>
        <v>1.5097521465148978E-2</v>
      </c>
      <c r="L9" s="230">
        <f t="shared" si="3"/>
        <v>6.3382409425107866E-2</v>
      </c>
    </row>
    <row r="10" spans="2:15">
      <c r="B10" s="81">
        <v>47861.152564102566</v>
      </c>
      <c r="C10" s="229">
        <f>LN(B10)</f>
        <v>10.776059443163676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10.776059443163676</v>
      </c>
      <c r="J10" s="258">
        <f t="shared" si="2"/>
        <v>10.812261629510186</v>
      </c>
      <c r="K10" s="230">
        <f>(B10/B9)-1</f>
        <v>-2.9745952769852924E-3</v>
      </c>
      <c r="L10" s="230">
        <f t="shared" si="3"/>
        <v>1.0484983212761367E-2</v>
      </c>
    </row>
    <row r="11" spans="2:15">
      <c r="B11" s="82">
        <v>49464.098647423307</v>
      </c>
      <c r="C11" s="229">
        <f>LN(B11)</f>
        <v>10.809002405564074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10.737482602526798</v>
      </c>
      <c r="J11" s="258">
        <f t="shared" si="2"/>
        <v>10.773684788873307</v>
      </c>
      <c r="K11" s="230">
        <f>(B11/B10)-1</f>
        <v>3.3491589680667344E-2</v>
      </c>
      <c r="L11" s="230">
        <f t="shared" si="3"/>
        <v>-3.7842230916531272E-2</v>
      </c>
    </row>
    <row r="12" spans="2:15">
      <c r="B12" s="81">
        <v>50076.285892398366</v>
      </c>
      <c r="C12" s="229">
        <f>LN(B12)</f>
        <v>10.821302839533285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10.761423322364696</v>
      </c>
      <c r="J12" s="258">
        <f t="shared" si="2"/>
        <v>10.797625508711205</v>
      </c>
      <c r="K12" s="230">
        <f>(B12/B11)-1</f>
        <v>1.2376395440634402E-2</v>
      </c>
      <c r="L12" s="230">
        <f t="shared" si="3"/>
        <v>2.4229599594249862E-2</v>
      </c>
    </row>
    <row r="13" spans="2:15">
      <c r="B13" s="81">
        <v>49637.359188453986</v>
      </c>
      <c r="C13" s="229">
        <f>LN(B13)</f>
        <v>10.81249903863778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10.79908961345761</v>
      </c>
      <c r="J13" s="258">
        <f t="shared" si="2"/>
        <v>10.83529179980412</v>
      </c>
      <c r="K13" s="230">
        <f>(B13/B12)-1</f>
        <v>-8.7651609164370869E-3</v>
      </c>
      <c r="L13" s="230">
        <f t="shared" si="3"/>
        <v>3.8384656844989484E-2</v>
      </c>
    </row>
    <row r="14" spans="2:15">
      <c r="B14" s="81">
        <v>50423.256271724349</v>
      </c>
      <c r="C14" s="229">
        <f>LN(B14)</f>
        <v>10.828207781594331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10.828207781594331</v>
      </c>
      <c r="J14" s="258">
        <f t="shared" si="2"/>
        <v>10.864409967940841</v>
      </c>
      <c r="K14" s="230">
        <f>(B14/B13)-1</f>
        <v>1.5832773864673522E-2</v>
      </c>
      <c r="L14" s="230">
        <f t="shared" si="3"/>
        <v>2.9546246848930258E-2</v>
      </c>
    </row>
    <row r="15" spans="2:15">
      <c r="B15" s="82">
        <v>53899.614701237166</v>
      </c>
      <c r="C15" s="229">
        <f>LN(B15)</f>
        <v>10.894878608471487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10.823358805434211</v>
      </c>
      <c r="J15" s="258">
        <f t="shared" si="2"/>
        <v>10.85956099178072</v>
      </c>
      <c r="K15" s="230">
        <f>(B15/B14)-1</f>
        <v>6.8943552768174543E-2</v>
      </c>
      <c r="L15" s="230">
        <f t="shared" si="3"/>
        <v>-4.8372388541889633E-3</v>
      </c>
    </row>
    <row r="16" spans="2:15">
      <c r="B16" s="81">
        <v>54880.050473808893</v>
      </c>
      <c r="C16" s="229">
        <f>LN(B16)</f>
        <v>10.912905182111604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10.853025664943015</v>
      </c>
      <c r="J16" s="258">
        <f t="shared" si="2"/>
        <v>10.889227851289524</v>
      </c>
      <c r="K16" s="230">
        <f>(B16/B15)-1</f>
        <v>1.8190033045806242E-2</v>
      </c>
      <c r="L16" s="230">
        <f t="shared" si="3"/>
        <v>3.0111304998826416E-2</v>
      </c>
    </row>
    <row r="17" spans="2:12">
      <c r="B17" s="81">
        <v>53220.851474072122</v>
      </c>
      <c r="C17" s="229">
        <f>LN(B17)</f>
        <v>10.882205543540714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10.868796118360544</v>
      </c>
      <c r="J17" s="258">
        <f t="shared" si="2"/>
        <v>10.904998304707053</v>
      </c>
      <c r="K17" s="230">
        <f>(B17/B16)-1</f>
        <v>-3.0233190119397069E-2</v>
      </c>
      <c r="L17" s="230">
        <f t="shared" si="3"/>
        <v>1.5895463307701085E-2</v>
      </c>
    </row>
    <row r="18" spans="2:12">
      <c r="B18" s="83">
        <v>52046.483350881812</v>
      </c>
      <c r="C18" s="229">
        <f>LN(B18)</f>
        <v>10.859892508857312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10.859892508857312</v>
      </c>
      <c r="J18" s="258">
        <f t="shared" si="2"/>
        <v>10.896094695203821</v>
      </c>
      <c r="K18" s="230">
        <f>(B18/B17)-1</f>
        <v>-2.2065940146831942E-2</v>
      </c>
      <c r="L18" s="230">
        <f t="shared" si="3"/>
        <v>-8.8640897485998682E-3</v>
      </c>
    </row>
    <row r="19" spans="2:12">
      <c r="B19" s="82">
        <v>55231.760833696528</v>
      </c>
      <c r="C19" s="229">
        <f>LN(B19)</f>
        <v>10.919293444221104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10.847773641183828</v>
      </c>
      <c r="J19" s="258">
        <f t="shared" si="2"/>
        <v>10.883975827530337</v>
      </c>
      <c r="K19" s="230">
        <f>(B19/B18)-1</f>
        <v>6.1200628317969796E-2</v>
      </c>
      <c r="L19" s="230">
        <f t="shared" si="3"/>
        <v>-1.2045729943598094E-2</v>
      </c>
    </row>
    <row r="20" spans="2:12">
      <c r="B20" s="81">
        <v>57848.306067492689</v>
      </c>
      <c r="C20" s="229">
        <f>LN(B20)</f>
        <v>10.965579450732312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10.905699933563723</v>
      </c>
      <c r="J20" s="258">
        <f t="shared" si="2"/>
        <v>10.941902119910232</v>
      </c>
      <c r="K20" s="230">
        <f>(B20/B19)-1</f>
        <v>4.7373923885472458E-2</v>
      </c>
      <c r="L20" s="230">
        <f t="shared" si="3"/>
        <v>5.9636889518509983E-2</v>
      </c>
    </row>
    <row r="21" spans="2:12">
      <c r="B21" s="81">
        <v>55199.980932071478</v>
      </c>
      <c r="C21" s="229">
        <f>LN(B21)</f>
        <v>10.91871788683164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10.905308461651471</v>
      </c>
      <c r="J21" s="258">
        <f t="shared" si="2"/>
        <v>10.94151064799798</v>
      </c>
      <c r="K21" s="230">
        <f>(B21/B20)-1</f>
        <v>-4.5780513129137446E-2</v>
      </c>
      <c r="L21" s="230">
        <f t="shared" si="3"/>
        <v>-3.9139529712084453E-4</v>
      </c>
    </row>
    <row r="22" spans="2:12">
      <c r="B22" s="83">
        <v>55877.952166739313</v>
      </c>
      <c r="C22" s="229">
        <f>LN(B22)</f>
        <v>10.930925165719055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10.930925165719055</v>
      </c>
      <c r="J22" s="258">
        <f t="shared" si="2"/>
        <v>10.967127352065564</v>
      </c>
      <c r="K22" s="230">
        <f>(B22/B21)-1</f>
        <v>1.2282091827207964E-2</v>
      </c>
      <c r="L22" s="230">
        <f t="shared" si="3"/>
        <v>2.5947631545824912E-2</v>
      </c>
    </row>
    <row r="23" spans="2:12">
      <c r="B23" s="82">
        <v>62529.070134149217</v>
      </c>
      <c r="C23" s="229">
        <f>LN(B23)</f>
        <v>11.043386849735104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10.971867046697827</v>
      </c>
      <c r="J23" s="258">
        <f t="shared" si="2"/>
        <v>11.008069233044337</v>
      </c>
      <c r="K23" s="230">
        <f>(B23/B22)-1</f>
        <v>0.11902937937959912</v>
      </c>
      <c r="L23" s="230">
        <f t="shared" si="3"/>
        <v>4.1791555880402509E-2</v>
      </c>
    </row>
    <row r="24" spans="2:12">
      <c r="B24" s="81">
        <v>62354.646975759009</v>
      </c>
      <c r="C24" s="229">
        <f>LN(B24)</f>
        <v>11.040593478816232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10.980713961647643</v>
      </c>
      <c r="J24" s="258">
        <f t="shared" si="2"/>
        <v>11.016916147994152</v>
      </c>
      <c r="K24" s="230">
        <f>(B24/B23)-1</f>
        <v>-2.7894730885330565E-3</v>
      </c>
      <c r="L24" s="230">
        <f t="shared" si="3"/>
        <v>8.8861645624920271E-3</v>
      </c>
    </row>
    <row r="25" spans="2:12">
      <c r="B25" s="81">
        <v>60850.247234643452</v>
      </c>
      <c r="C25" s="229">
        <f>LN(B25)</f>
        <v>11.016171161425389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11.002761736245219</v>
      </c>
      <c r="J25" s="258">
        <f t="shared" si="2"/>
        <v>11.038963922591728</v>
      </c>
      <c r="K25" s="230">
        <f>(B25/B24)-1</f>
        <v>-2.4126505626764438E-2</v>
      </c>
      <c r="L25" s="230">
        <f t="shared" si="3"/>
        <v>2.2292622922475136E-2</v>
      </c>
    </row>
    <row r="26" spans="2:12">
      <c r="B26" s="83">
        <v>60763.035655448344</v>
      </c>
      <c r="C26" s="229">
        <f>LN(B26)</f>
        <v>11.014736916874588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11.014736916874588</v>
      </c>
      <c r="J26" s="258">
        <f t="shared" si="2"/>
        <v>11.050939103221097</v>
      </c>
      <c r="K26" s="230">
        <f>(B26/B25)-1</f>
        <v>-1.4332165136291541E-3</v>
      </c>
      <c r="L26" s="230">
        <f t="shared" si="3"/>
        <v>1.2047170180551126E-2</v>
      </c>
    </row>
    <row r="27" spans="2:12">
      <c r="B27" s="82">
        <v>69504.425530726265</v>
      </c>
      <c r="C27" s="229">
        <f>LN(B27)</f>
        <v>11.149145706226706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11.07762590318943</v>
      </c>
      <c r="J27" s="258">
        <f t="shared" si="2"/>
        <v>11.113828089535939</v>
      </c>
      <c r="K27" s="230">
        <f>(B27/B26)-1</f>
        <v>0.14386032200308807</v>
      </c>
      <c r="L27" s="230">
        <f t="shared" si="3"/>
        <v>6.490861323956354E-2</v>
      </c>
    </row>
    <row r="28" spans="2:12">
      <c r="B28" s="81">
        <v>69697.785810055851</v>
      </c>
      <c r="C28" s="229">
        <f>LN(B28)</f>
        <v>11.15192382881297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11.092044311644381</v>
      </c>
      <c r="J28" s="258">
        <f t="shared" si="2"/>
        <v>11.12824649799089</v>
      </c>
      <c r="K28" s="230">
        <f>(B28/B27)-1</f>
        <v>2.7819851448755983E-3</v>
      </c>
      <c r="L28" s="230">
        <f t="shared" si="3"/>
        <v>1.4522855087141684E-2</v>
      </c>
    </row>
    <row r="29" spans="2:12">
      <c r="B29" s="81">
        <v>66967.993631284917</v>
      </c>
      <c r="C29" s="229">
        <f>LN(B29)</f>
        <v>11.111970077239018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11.098560652058849</v>
      </c>
      <c r="J29" s="258">
        <f t="shared" si="2"/>
        <v>11.134762838405358</v>
      </c>
      <c r="K29" s="230">
        <f>(B29/B28)-1</f>
        <v>-3.9166124820812942E-2</v>
      </c>
      <c r="L29" s="230">
        <f t="shared" si="3"/>
        <v>6.5376179527858458E-3</v>
      </c>
    </row>
    <row r="30" spans="2:12">
      <c r="B30" s="81">
        <v>67934.795027932967</v>
      </c>
      <c r="C30" s="229">
        <f>LN(B30)</f>
        <v>11.1263036274747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11.1263036274747</v>
      </c>
      <c r="J30" s="258">
        <f t="shared" si="2"/>
        <v>11.162505813821209</v>
      </c>
      <c r="K30" s="230">
        <f>(B30/B29)-1</f>
        <v>1.4436768136896871E-2</v>
      </c>
      <c r="L30" s="230">
        <f t="shared" si="3"/>
        <v>2.8131395414137117E-2</v>
      </c>
    </row>
    <row r="31" spans="2:12">
      <c r="B31" s="82">
        <v>74998.152522570366</v>
      </c>
      <c r="C31" s="229">
        <f>LN(B31)</f>
        <v>11.225218759182654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11.153698956145378</v>
      </c>
      <c r="J31" s="258">
        <f t="shared" si="2"/>
        <v>11.189901142491887</v>
      </c>
      <c r="K31" s="230">
        <f>(B31/B30)-1</f>
        <v>0.10397260331370894</v>
      </c>
      <c r="L31" s="230">
        <f t="shared" si="3"/>
        <v>2.7774031002798072E-2</v>
      </c>
    </row>
    <row r="32" spans="2:12">
      <c r="B32" s="81">
        <v>76567.153159851296</v>
      </c>
      <c r="C32" s="229">
        <f>LN(B32)</f>
        <v>11.245923453839804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11.186043936671215</v>
      </c>
      <c r="J32" s="258">
        <f t="shared" si="2"/>
        <v>11.222246123017724</v>
      </c>
      <c r="K32" s="230">
        <f>(B32/B31)-1</f>
        <v>2.0920523833020344E-2</v>
      </c>
      <c r="L32" s="230">
        <f t="shared" si="3"/>
        <v>3.2873765184861181E-2</v>
      </c>
    </row>
    <row r="33" spans="1:12">
      <c r="B33" s="81">
        <v>73338.195326606481</v>
      </c>
      <c r="C33" s="229">
        <f>LN(B33)</f>
        <v>11.202836834376917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11.189427409196748</v>
      </c>
      <c r="J33" s="258">
        <f t="shared" si="2"/>
        <v>11.225629595543257</v>
      </c>
      <c r="K33" s="230">
        <f>(B33/B32)-1</f>
        <v>-4.2171580109601758E-2</v>
      </c>
      <c r="L33" s="230">
        <f t="shared" si="3"/>
        <v>3.3892029297639681E-3</v>
      </c>
    </row>
    <row r="34" spans="1:12">
      <c r="A34" s="21" t="s">
        <v>117</v>
      </c>
      <c r="B34" s="81">
        <v>71655.498990971857</v>
      </c>
      <c r="C34" s="229">
        <f>LN(B34)</f>
        <v>11.17962517826629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11.17962517826629</v>
      </c>
      <c r="J34" s="258">
        <f t="shared" si="2"/>
        <v>11.215827364612799</v>
      </c>
      <c r="K34" s="230">
        <f>(B34/B33)-1</f>
        <v>-2.2944337914791224E-2</v>
      </c>
      <c r="L34" s="230">
        <f t="shared" si="3"/>
        <v>-9.7543456534201489E-3</v>
      </c>
    </row>
    <row r="35" spans="1:12">
      <c r="A35" s="21" t="s">
        <v>115</v>
      </c>
      <c r="B35" s="82">
        <v>81627.949427904401</v>
      </c>
      <c r="C35" s="229">
        <f>LN(B35)</f>
        <v>11.309926999805299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11.238407196768023</v>
      </c>
      <c r="J35" s="258">
        <f t="shared" si="2"/>
        <v>11.274609383114532</v>
      </c>
      <c r="K35" s="230">
        <f>(B35/B34)-1</f>
        <v>0.13917215813665629</v>
      </c>
      <c r="L35" s="230">
        <f t="shared" si="3"/>
        <v>6.0544036563889181E-2</v>
      </c>
    </row>
    <row r="36" spans="1:12">
      <c r="A36" s="21" t="s">
        <v>116</v>
      </c>
      <c r="B36" s="81">
        <v>79524.579008361135</v>
      </c>
      <c r="C36" s="229">
        <f>LN(B36)</f>
        <v>11.283821422775745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11.223941905607155</v>
      </c>
      <c r="J36" s="258">
        <f t="shared" si="2"/>
        <v>11.260144091953665</v>
      </c>
      <c r="K36" s="230">
        <f>(B36/B35)-1</f>
        <v>-2.5767772365775432E-2</v>
      </c>
      <c r="L36" s="230">
        <f t="shared" si="3"/>
        <v>-1.4361171481770185E-2</v>
      </c>
    </row>
    <row r="37" spans="1:12">
      <c r="A37" s="21" t="s">
        <v>118</v>
      </c>
      <c r="B37" s="81">
        <v>72816.532805493363</v>
      </c>
      <c r="C37" s="229">
        <f>LN(B37)</f>
        <v>11.195698307378265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11.182288882198096</v>
      </c>
      <c r="J37" s="258">
        <f t="shared" si="2"/>
        <v>11.218491068544605</v>
      </c>
      <c r="K37" s="230">
        <f>(B37/B36)-1</f>
        <v>-8.4351860601016182E-2</v>
      </c>
      <c r="L37" s="230">
        <f t="shared" si="3"/>
        <v>-4.0797456332733129E-2</v>
      </c>
    </row>
    <row r="38" spans="1:12">
      <c r="A38" s="21" t="s">
        <v>117</v>
      </c>
      <c r="B38" s="81">
        <v>74863.055375859796</v>
      </c>
      <c r="C38" s="229">
        <f>LN(B38)</f>
        <v>11.223415795157454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11.223415795157454</v>
      </c>
      <c r="J38" s="258">
        <f t="shared" si="2"/>
        <v>11.259617981503963</v>
      </c>
      <c r="K38" s="230">
        <f>(B38/B37)-1</f>
        <v>2.8105191108632965E-2</v>
      </c>
      <c r="L38" s="230">
        <f t="shared" si="3"/>
        <v>4.1984338470266058E-2</v>
      </c>
    </row>
    <row r="39" spans="1:12">
      <c r="A39" s="21" t="s">
        <v>115</v>
      </c>
      <c r="B39" s="219">
        <v>75876.688458041652</v>
      </c>
      <c r="C39" s="229">
        <f>LN(B39)</f>
        <v>11.236864781267963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11.165344978230687</v>
      </c>
      <c r="J39" s="258">
        <f t="shared" si="2"/>
        <v>11.201547164577196</v>
      </c>
      <c r="K39" s="230">
        <f>(B39/B38)-1</f>
        <v>1.3539830522449003E-2</v>
      </c>
      <c r="L39" s="230">
        <f t="shared" si="3"/>
        <v>-5.6416876586258824E-2</v>
      </c>
    </row>
    <row r="40" spans="1:12">
      <c r="A40" s="21" t="s">
        <v>116</v>
      </c>
      <c r="B40" s="81">
        <v>83051</v>
      </c>
      <c r="C40" s="229">
        <f>LN(B40)</f>
        <v>11.327210155908142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11.267330638739553</v>
      </c>
      <c r="J40" s="258">
        <f t="shared" si="2"/>
        <v>11.303532825086062</v>
      </c>
      <c r="K40" s="230">
        <f>(B40/B39)-1</f>
        <v>9.4552249020799062E-2</v>
      </c>
      <c r="L40" s="230">
        <f>(EXP(J40)/EXP(J39))-1</f>
        <v>0.10736759252630912</v>
      </c>
    </row>
    <row r="42" spans="1:12">
      <c r="J42" s="230">
        <f>J40-J38</f>
        <v>4.3914843582099294E-2</v>
      </c>
    </row>
  </sheetData>
  <phoneticPr fontId="27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1A2A-0CB6-FD4C-AA63-D59058B9EABC}">
  <dimension ref="A1:O42"/>
  <sheetViews>
    <sheetView topLeftCell="A10" workbookViewId="0">
      <selection activeCell="J42" sqref="J42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9.8223000563808435E-3</v>
      </c>
      <c r="E2" cm="1">
        <f t="array" ref="E2">INDEX(LINEST($C$3:$C$38,$D$3:$H$38),E1)</f>
        <v>1.6587344419586117E-3</v>
      </c>
      <c r="F2" cm="1">
        <f t="array" ref="F2">INDEX(LINEST($C$3:$C$38,$D$3:$H$38),F1)</f>
        <v>-1.9956209124905241E-2</v>
      </c>
      <c r="G2" cm="1">
        <f t="array" ref="G2">INDEX(LINEST($C$3:$C$38,$D$3:$H$38),G1)</f>
        <v>-6.507129321191954E-2</v>
      </c>
      <c r="H2" cm="1">
        <f t="array" ref="H2">INDEX(LINEST($C$3:$C$38,$D$3:$H$38),H1)</f>
        <v>-2.9722240588343978E-2</v>
      </c>
      <c r="I2" cm="1">
        <f t="array" ref="I2">INDEX(LINEST($C$3:$C$38,$D$3:$H$38),I1)</f>
        <v>12.149776005410553</v>
      </c>
      <c r="J2" s="259">
        <f>AVERAGE(C3:C38)-AVERAGE(I3:I38)</f>
        <v>-2.8687435731287181E-2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186776.63574958459</v>
      </c>
      <c r="C3" s="229">
        <f>LN(B3)</f>
        <v>12.137668720667168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12.157624929792073</v>
      </c>
      <c r="J3" s="258">
        <f>I3+J$2</f>
        <v>12.128937494060786</v>
      </c>
      <c r="K3" s="230"/>
      <c r="L3" cm="1">
        <f t="array" ref="L3">INDEX(LINEST($K$4:$K$40,$F$4:$H$40),L2)</f>
        <v>-0.10784196043714592</v>
      </c>
      <c r="M3" cm="1">
        <f t="array" ref="M3">INDEX(LINEST($K$4:$K$40,$F$4:$H$40),M2)</f>
        <v>-1.0291759574253805E-3</v>
      </c>
      <c r="N3" cm="1">
        <f t="array" ref="N3">INDEX(LINEST($K$4:$K$40,$F$4:$H$40),N2)</f>
        <v>5.8049037879813799E-3</v>
      </c>
      <c r="O3" cm="1">
        <f t="array" ref="O3">INDEX(LINEST($K$4:$K$40,$F$4:$H$40),O2)</f>
        <v>4.1090139792206097E-2</v>
      </c>
    </row>
    <row r="4" spans="2:15">
      <c r="B4" s="81">
        <v>190701.47413283761</v>
      </c>
      <c r="C4" s="229">
        <f>LN(B4)</f>
        <v>12.158464521673146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12.223535814885066</v>
      </c>
      <c r="J4" s="258">
        <f t="shared" ref="J4:J40" si="2">I4+J$2</f>
        <v>12.194848379153779</v>
      </c>
      <c r="K4" s="230">
        <f>(B4/B3)-1</f>
        <v>2.1013540411527476E-2</v>
      </c>
      <c r="L4" s="230">
        <f t="shared" ref="L4:L40" si="3">(EXP(J4)/EXP(J3))-1</f>
        <v>6.8131526482948512E-2</v>
      </c>
    </row>
    <row r="5" spans="2:15">
      <c r="B5" s="81">
        <v>195723.78053757502</v>
      </c>
      <c r="C5" s="229">
        <f>LN(B5)</f>
        <v>12.184459661267882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12.214181901856225</v>
      </c>
      <c r="J5" s="258">
        <f t="shared" si="2"/>
        <v>12.185494466124938</v>
      </c>
      <c r="K5" s="230">
        <f>(B5/B4)-1</f>
        <v>2.633596005261607E-2</v>
      </c>
      <c r="L5" s="230">
        <f t="shared" si="3"/>
        <v>-9.3103012704931487E-3</v>
      </c>
    </row>
    <row r="6" spans="2:15">
      <c r="B6" s="83">
        <v>204132.57196417433</v>
      </c>
      <c r="C6" s="229">
        <f>LN(B6)</f>
        <v>12.226524924326595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12.226524924326595</v>
      </c>
      <c r="J6" s="258">
        <f t="shared" si="2"/>
        <v>12.197837488595308</v>
      </c>
      <c r="K6" s="230">
        <f>(B6/B5)-1</f>
        <v>4.2962543455392632E-2</v>
      </c>
      <c r="L6" s="230">
        <f t="shared" si="3"/>
        <v>1.2419511952053375E-2</v>
      </c>
    </row>
    <row r="7" spans="2:15">
      <c r="B7" s="81">
        <v>189865.80084018208</v>
      </c>
      <c r="C7" s="229">
        <f>LN(B7)</f>
        <v>12.15407279021977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12.174028999344674</v>
      </c>
      <c r="J7" s="258">
        <f t="shared" si="2"/>
        <v>12.145341563613387</v>
      </c>
      <c r="K7" s="230">
        <f>(B7/B6)-1</f>
        <v>-6.9889733846571489E-2</v>
      </c>
      <c r="L7" s="230">
        <f t="shared" si="3"/>
        <v>-5.114181233780779E-2</v>
      </c>
    </row>
    <row r="8" spans="2:15">
      <c r="B8" s="81">
        <v>186137.1545351005</v>
      </c>
      <c r="C8" s="229">
        <f>LN(B8)</f>
        <v>12.134239070930587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12.199310364142507</v>
      </c>
      <c r="J8" s="258">
        <f t="shared" si="2"/>
        <v>12.17062292841122</v>
      </c>
      <c r="K8" s="230">
        <f>(B8/B7)-1</f>
        <v>-1.9638325009463609E-2</v>
      </c>
      <c r="L8" s="230">
        <f t="shared" si="3"/>
        <v>2.5603648694961567E-2</v>
      </c>
    </row>
    <row r="9" spans="2:15">
      <c r="B9" s="81">
        <v>194069.24820320826</v>
      </c>
      <c r="C9" s="229">
        <f>LN(B9)</f>
        <v>12.175970323855221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12.205692564443565</v>
      </c>
      <c r="J9" s="258">
        <f t="shared" si="2"/>
        <v>12.177005128712278</v>
      </c>
      <c r="K9" s="230">
        <f>(B9/B8)-1</f>
        <v>4.2614241567832556E-2</v>
      </c>
      <c r="L9" s="230">
        <f t="shared" si="3"/>
        <v>6.4026099377598733E-3</v>
      </c>
    </row>
    <row r="10" spans="2:15">
      <c r="B10" s="81">
        <v>209977.90338271009</v>
      </c>
      <c r="C10" s="229">
        <f>LN(B10)</f>
        <v>12.254757582176289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12.254757582176289</v>
      </c>
      <c r="J10" s="258">
        <f t="shared" si="2"/>
        <v>12.226070146445002</v>
      </c>
      <c r="K10" s="230">
        <f>(B10/B9)-1</f>
        <v>8.1974116593907853E-2</v>
      </c>
      <c r="L10" s="230">
        <f t="shared" si="3"/>
        <v>5.0288635905943568E-2</v>
      </c>
    </row>
    <row r="11" spans="2:15">
      <c r="B11" s="82">
        <v>198716.43732369426</v>
      </c>
      <c r="C11" s="229">
        <f>LN(B11)</f>
        <v>12.199634149445034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12.219590358569938</v>
      </c>
      <c r="J11" s="258">
        <f t="shared" si="2"/>
        <v>12.190902922838651</v>
      </c>
      <c r="K11" s="230">
        <f>(B11/B10)-1</f>
        <v>-5.363167208356423E-2</v>
      </c>
      <c r="L11" s="230">
        <f t="shared" si="3"/>
        <v>-3.455604226223763E-2</v>
      </c>
    </row>
    <row r="12" spans="2:15">
      <c r="B12" s="81">
        <v>194457.77552865801</v>
      </c>
      <c r="C12" s="229">
        <f>LN(B12)</f>
        <v>12.177970326075027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12.243041619286947</v>
      </c>
      <c r="J12" s="258">
        <f t="shared" si="2"/>
        <v>12.21435418355566</v>
      </c>
      <c r="K12" s="230">
        <f>(B12/B11)-1</f>
        <v>-2.1430848159275429E-2</v>
      </c>
      <c r="L12" s="230">
        <f t="shared" si="3"/>
        <v>2.372840374229046E-2</v>
      </c>
    </row>
    <row r="13" spans="2:15">
      <c r="B13" s="81">
        <v>198469.68435326419</v>
      </c>
      <c r="C13" s="229">
        <f>LN(B13)</f>
        <v>12.198391643784799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12.228113884373142</v>
      </c>
      <c r="J13" s="258">
        <f t="shared" si="2"/>
        <v>12.199426448641855</v>
      </c>
      <c r="K13" s="230">
        <f>(B13/B12)-1</f>
        <v>2.0631259478821606E-2</v>
      </c>
      <c r="L13" s="230">
        <f t="shared" si="3"/>
        <v>-1.4816868625401103E-2</v>
      </c>
    </row>
    <row r="14" spans="2:15">
      <c r="B14" s="81">
        <v>209126.98289019646</v>
      </c>
      <c r="C14" s="229">
        <f>LN(B14)</f>
        <v>12.250696920086117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12.250696920086117</v>
      </c>
      <c r="J14" s="258">
        <f t="shared" si="2"/>
        <v>12.22200948435483</v>
      </c>
      <c r="K14" s="230">
        <f>(B14/B13)-1</f>
        <v>5.3697362252881575E-2</v>
      </c>
      <c r="L14" s="230">
        <f t="shared" si="3"/>
        <v>2.2839962883915987E-2</v>
      </c>
    </row>
    <row r="15" spans="2:15">
      <c r="B15" s="82">
        <v>209578.9504929742</v>
      </c>
      <c r="C15" s="229">
        <f>LN(B15)</f>
        <v>12.252855799348556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12.27281200847346</v>
      </c>
      <c r="J15" s="258">
        <f t="shared" si="2"/>
        <v>12.244124572742173</v>
      </c>
      <c r="K15" s="230">
        <f>(B15/B14)-1</f>
        <v>2.1612113201816552E-3</v>
      </c>
      <c r="L15" s="230">
        <f t="shared" si="3"/>
        <v>2.2361439629305924E-2</v>
      </c>
    </row>
    <row r="16" spans="2:15">
      <c r="B16" s="81">
        <v>204911.79212414048</v>
      </c>
      <c r="C16" s="229">
        <f>LN(B16)</f>
        <v>12.230334883201278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12.295406176413199</v>
      </c>
      <c r="J16" s="258">
        <f t="shared" si="2"/>
        <v>12.266718740681911</v>
      </c>
      <c r="K16" s="230">
        <f>(B16/B15)-1</f>
        <v>-2.2269213381666209E-2</v>
      </c>
      <c r="L16" s="230">
        <f t="shared" si="3"/>
        <v>2.2851349433704371E-2</v>
      </c>
    </row>
    <row r="17" spans="2:12">
      <c r="B17" s="81">
        <v>206558.36820115306</v>
      </c>
      <c r="C17" s="229">
        <f>LN(B17)</f>
        <v>12.238338306171036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12.268060546759379</v>
      </c>
      <c r="J17" s="258">
        <f t="shared" si="2"/>
        <v>12.239373111028092</v>
      </c>
      <c r="K17" s="230">
        <f>(B17/B16)-1</f>
        <v>8.0355359735229115E-3</v>
      </c>
      <c r="L17" s="230">
        <f t="shared" si="3"/>
        <v>-2.6975122852512357E-2</v>
      </c>
    </row>
    <row r="18" spans="2:12">
      <c r="B18" s="83">
        <v>214179.5138850573</v>
      </c>
      <c r="C18" s="229">
        <f>LN(B18)</f>
        <v>12.274569792296194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12.274569792296194</v>
      </c>
      <c r="J18" s="258">
        <f t="shared" si="2"/>
        <v>12.245882356564907</v>
      </c>
      <c r="K18" s="230">
        <f>(B18/B17)-1</f>
        <v>3.689584571312321E-2</v>
      </c>
      <c r="L18" s="230">
        <f t="shared" si="3"/>
        <v>6.5304767168670175E-3</v>
      </c>
    </row>
    <row r="19" spans="2:12">
      <c r="B19" s="82">
        <v>218252.82731611878</v>
      </c>
      <c r="C19" s="229">
        <f>LN(B19)</f>
        <v>12.293409428101874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12.313365637226779</v>
      </c>
      <c r="J19" s="258">
        <f t="shared" si="2"/>
        <v>12.284678201495492</v>
      </c>
      <c r="K19" s="230">
        <f>(B19/B18)-1</f>
        <v>1.901822147774368E-2</v>
      </c>
      <c r="L19" s="230">
        <f t="shared" si="3"/>
        <v>3.955823090186672E-2</v>
      </c>
    </row>
    <row r="20" spans="2:12">
      <c r="B20" s="81">
        <v>205790.44719470252</v>
      </c>
      <c r="C20" s="229">
        <f>LN(B20)</f>
        <v>12.234613683397562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12.299684976609482</v>
      </c>
      <c r="J20" s="258">
        <f t="shared" si="2"/>
        <v>12.270997540878195</v>
      </c>
      <c r="K20" s="230">
        <f>(B20/B19)-1</f>
        <v>-5.7100658326710629E-2</v>
      </c>
      <c r="L20" s="230">
        <f t="shared" si="3"/>
        <v>-1.3587505670764721E-2</v>
      </c>
    </row>
    <row r="21" spans="2:12">
      <c r="B21" s="81">
        <v>216448.57811142481</v>
      </c>
      <c r="C21" s="229">
        <f>LN(B21)</f>
        <v>12.285108283716763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12.314830524305107</v>
      </c>
      <c r="J21" s="258">
        <f t="shared" si="2"/>
        <v>12.286143088573819</v>
      </c>
      <c r="K21" s="230">
        <f>(B21/B20)-1</f>
        <v>5.179118400300875E-2</v>
      </c>
      <c r="L21" s="230">
        <f t="shared" si="3"/>
        <v>1.5260822735738033E-2</v>
      </c>
    </row>
    <row r="22" spans="2:12">
      <c r="B22" s="83">
        <v>224843.07833150556</v>
      </c>
      <c r="C22" s="229">
        <f>LN(B22)</f>
        <v>12.323158008231617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12.323158008231617</v>
      </c>
      <c r="J22" s="258">
        <f t="shared" si="2"/>
        <v>12.29447057250033</v>
      </c>
      <c r="K22" s="230">
        <f>(B22/B21)-1</f>
        <v>3.8782884569282583E-2</v>
      </c>
      <c r="L22" s="230">
        <f t="shared" si="3"/>
        <v>8.3622538691487946E-3</v>
      </c>
    </row>
    <row r="23" spans="2:12">
      <c r="B23" s="82">
        <v>234541.37056361852</v>
      </c>
      <c r="C23" s="229">
        <f>LN(B23)</f>
        <v>12.365387271622176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12.38534348074708</v>
      </c>
      <c r="J23" s="258">
        <f t="shared" si="2"/>
        <v>12.356656045015793</v>
      </c>
      <c r="K23" s="230">
        <f>(B23/B22)-1</f>
        <v>4.3133603685206356E-2</v>
      </c>
      <c r="L23" s="230">
        <f t="shared" si="3"/>
        <v>6.4159698801780518E-2</v>
      </c>
    </row>
    <row r="24" spans="2:12">
      <c r="B24" s="81">
        <v>222843.91837638104</v>
      </c>
      <c r="C24" s="229">
        <f>LN(B24)</f>
        <v>12.314226887790879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12.379298181002799</v>
      </c>
      <c r="J24" s="258">
        <f t="shared" si="2"/>
        <v>12.350610745271512</v>
      </c>
      <c r="K24" s="230">
        <f>(B24/B23)-1</f>
        <v>-4.9873726580209388E-2</v>
      </c>
      <c r="L24" s="230">
        <f t="shared" si="3"/>
        <v>-6.0270636857671089E-3</v>
      </c>
    </row>
    <row r="25" spans="2:12">
      <c r="B25" s="81">
        <v>232427.06721037859</v>
      </c>
      <c r="C25" s="229">
        <f>LN(B25)</f>
        <v>12.356331765381004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12.386054005969347</v>
      </c>
      <c r="J25" s="258">
        <f t="shared" si="2"/>
        <v>12.35736657023806</v>
      </c>
      <c r="K25" s="230">
        <f>(B25/B24)-1</f>
        <v>4.3003860746209321E-2</v>
      </c>
      <c r="L25" s="230">
        <f t="shared" si="3"/>
        <v>6.7786970295788951E-3</v>
      </c>
    </row>
    <row r="26" spans="2:12">
      <c r="B26" s="83">
        <v>226632.17140678869</v>
      </c>
      <c r="C26" s="229">
        <f>LN(B26)</f>
        <v>12.331083591932822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12.331083591932822</v>
      </c>
      <c r="J26" s="258">
        <f t="shared" si="2"/>
        <v>12.302396156201535</v>
      </c>
      <c r="K26" s="230">
        <f>(B26/B25)-1</f>
        <v>-2.4932103963368091E-2</v>
      </c>
      <c r="L26" s="230">
        <f t="shared" si="3"/>
        <v>-5.3486848957252087E-2</v>
      </c>
    </row>
    <row r="27" spans="2:12">
      <c r="B27" s="82">
        <v>234843.79409984031</v>
      </c>
      <c r="C27" s="229">
        <f>LN(B27)</f>
        <v>12.366675866153219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12.386632075278124</v>
      </c>
      <c r="J27" s="258">
        <f t="shared" si="2"/>
        <v>12.357944639546837</v>
      </c>
      <c r="K27" s="230">
        <f>(B27/B26)-1</f>
        <v>3.6233261333018518E-2</v>
      </c>
      <c r="L27" s="230">
        <f t="shared" si="3"/>
        <v>5.7120268556996701E-2</v>
      </c>
    </row>
    <row r="28" spans="2:12">
      <c r="B28" s="81">
        <v>226097.80424578619</v>
      </c>
      <c r="C28" s="229">
        <f>LN(B28)</f>
        <v>12.328722946789387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12.393794240001307</v>
      </c>
      <c r="J28" s="258">
        <f t="shared" si="2"/>
        <v>12.36510680427002</v>
      </c>
      <c r="K28" s="230">
        <f>(B28/B27)-1</f>
        <v>-3.7241732904110258E-2</v>
      </c>
      <c r="L28" s="230">
        <f t="shared" si="3"/>
        <v>7.1878743671953682E-3</v>
      </c>
    </row>
    <row r="29" spans="2:12">
      <c r="B29" s="81">
        <v>243407.65297440681</v>
      </c>
      <c r="C29" s="229">
        <f>LN(B29)</f>
        <v>12.402492901006793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12.432215141595137</v>
      </c>
      <c r="J29" s="258">
        <f t="shared" si="2"/>
        <v>12.40352770586385</v>
      </c>
      <c r="K29" s="230">
        <f>(B29/B28)-1</f>
        <v>7.6559119122640684E-2</v>
      </c>
      <c r="L29" s="230">
        <f t="shared" si="3"/>
        <v>3.9168528532739666E-2</v>
      </c>
    </row>
    <row r="30" spans="2:12">
      <c r="B30" s="81">
        <v>257659.82249834031</v>
      </c>
      <c r="C30" s="229">
        <f>LN(B30)</f>
        <v>12.459395476446499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12.459395476446499</v>
      </c>
      <c r="J30" s="258">
        <f t="shared" si="2"/>
        <v>12.430708040715212</v>
      </c>
      <c r="K30" s="230">
        <f>(B30/B29)-1</f>
        <v>5.8552676342645826E-2</v>
      </c>
      <c r="L30" s="230">
        <f t="shared" si="3"/>
        <v>2.7553089689838162E-2</v>
      </c>
    </row>
    <row r="31" spans="2:12">
      <c r="B31" s="82">
        <v>249912.66250509236</v>
      </c>
      <c r="C31" s="229">
        <f>LN(B31)</f>
        <v>12.428866785827832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12.448822994952737</v>
      </c>
      <c r="J31" s="258">
        <f t="shared" si="2"/>
        <v>12.42013555922145</v>
      </c>
      <c r="K31" s="230">
        <f>(B31/B30)-1</f>
        <v>-3.0067396298458005E-2</v>
      </c>
      <c r="L31" s="230">
        <f t="shared" si="3"/>
        <v>-1.0516789252489223E-2</v>
      </c>
    </row>
    <row r="32" spans="2:12">
      <c r="B32" s="81">
        <v>237907.11688870573</v>
      </c>
      <c r="C32" s="229">
        <f>LN(B32)</f>
        <v>12.379635611306835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12.444706904518755</v>
      </c>
      <c r="J32" s="258">
        <f t="shared" si="2"/>
        <v>12.416019468787468</v>
      </c>
      <c r="K32" s="230">
        <f>(B32/B31)-1</f>
        <v>-4.8038964876947809E-2</v>
      </c>
      <c r="L32" s="230">
        <f t="shared" si="3"/>
        <v>-4.1076309444062487E-3</v>
      </c>
    </row>
    <row r="33" spans="1:12">
      <c r="B33" s="81">
        <v>259448.7937165171</v>
      </c>
      <c r="C33" s="229">
        <f>LN(B33)</f>
        <v>12.466314635397978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12.496036875986322</v>
      </c>
      <c r="J33" s="258">
        <f t="shared" si="2"/>
        <v>12.467349440255035</v>
      </c>
      <c r="K33" s="230">
        <f>(B33/B32)-1</f>
        <v>9.0546584354131321E-2</v>
      </c>
      <c r="L33" s="230">
        <f t="shared" si="3"/>
        <v>5.2670187108030175E-2</v>
      </c>
    </row>
    <row r="34" spans="1:12">
      <c r="A34" s="21" t="s">
        <v>117</v>
      </c>
      <c r="B34" s="81">
        <v>273045.85417093924</v>
      </c>
      <c r="C34" s="229">
        <f>LN(B34)</f>
        <v>12.517395024058839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12.517395024058839</v>
      </c>
      <c r="J34" s="258">
        <f t="shared" si="2"/>
        <v>12.488707588327552</v>
      </c>
      <c r="K34" s="230">
        <f>(B34/B33)-1</f>
        <v>5.2407491511711424E-2</v>
      </c>
      <c r="L34" s="230">
        <f t="shared" si="3"/>
        <v>2.158786585085215E-2</v>
      </c>
    </row>
    <row r="35" spans="1:12">
      <c r="A35" s="21" t="s">
        <v>115</v>
      </c>
      <c r="B35" s="82">
        <v>262827.76260363904</v>
      </c>
      <c r="C35" s="229">
        <f>LN(B35)</f>
        <v>12.479254201579273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12.499210410704178</v>
      </c>
      <c r="J35" s="258">
        <f t="shared" si="2"/>
        <v>12.470522974972891</v>
      </c>
      <c r="K35" s="230">
        <f>(B35/B34)-1</f>
        <v>-3.7422621186927851E-2</v>
      </c>
      <c r="L35" s="230">
        <f t="shared" si="3"/>
        <v>-1.802027094867964E-2</v>
      </c>
    </row>
    <row r="36" spans="1:12">
      <c r="A36" s="21" t="s">
        <v>116</v>
      </c>
      <c r="B36" s="81">
        <v>244091.75884159989</v>
      </c>
      <c r="C36" s="229">
        <f>LN(B36)</f>
        <v>12.405299494408418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12.470370787620338</v>
      </c>
      <c r="J36" s="258">
        <f t="shared" si="2"/>
        <v>12.441683351889051</v>
      </c>
      <c r="K36" s="230">
        <f>(B36/B35)-1</f>
        <v>-7.128624303778075E-2</v>
      </c>
      <c r="L36" s="230">
        <f t="shared" si="3"/>
        <v>-2.8427730263066664E-2</v>
      </c>
    </row>
    <row r="37" spans="1:12">
      <c r="A37" s="21" t="s">
        <v>118</v>
      </c>
      <c r="B37" s="81">
        <v>259356.6830728265</v>
      </c>
      <c r="C37" s="229">
        <f>LN(B37)</f>
        <v>12.465959547995167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12.495681788583511</v>
      </c>
      <c r="J37" s="258">
        <f t="shared" si="2"/>
        <v>12.466994352852224</v>
      </c>
      <c r="K37" s="230">
        <f>(B37/B36)-1</f>
        <v>6.2537646922903978E-2</v>
      </c>
      <c r="L37" s="230">
        <f t="shared" si="3"/>
        <v>2.5634044104667408E-2</v>
      </c>
    </row>
    <row r="38" spans="1:12">
      <c r="A38" s="21" t="s">
        <v>117</v>
      </c>
      <c r="B38" s="81">
        <v>267000.03906897124</v>
      </c>
      <c r="C38" s="229">
        <f>LN(B38)</f>
        <v>12.49500408370811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12.49500408370811</v>
      </c>
      <c r="J38" s="258">
        <f t="shared" si="2"/>
        <v>12.466316647976823</v>
      </c>
      <c r="K38" s="230">
        <f>(B38/B37)-1</f>
        <v>2.9470441654277701E-2</v>
      </c>
      <c r="L38" s="230">
        <f t="shared" si="3"/>
        <v>-6.774752853189181E-4</v>
      </c>
    </row>
    <row r="39" spans="1:12">
      <c r="A39" s="21" t="s">
        <v>115</v>
      </c>
      <c r="B39" s="219">
        <v>130749.58265726785</v>
      </c>
      <c r="C39" s="229">
        <f>LN(B39)</f>
        <v>11.781039190008254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11.800995399133159</v>
      </c>
      <c r="J39" s="258">
        <f t="shared" si="2"/>
        <v>11.772307963401872</v>
      </c>
      <c r="K39" s="230">
        <f>(B39/B38)-1</f>
        <v>-0.5103012602050867</v>
      </c>
      <c r="L39" s="230">
        <f t="shared" si="3"/>
        <v>-0.50043056651348294</v>
      </c>
    </row>
    <row r="40" spans="1:12">
      <c r="A40" s="21" t="s">
        <v>116</v>
      </c>
      <c r="B40" s="81">
        <v>223121</v>
      </c>
      <c r="C40" s="229">
        <f>LN(B40)</f>
        <v>12.315469504184479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12.380540797396399</v>
      </c>
      <c r="J40" s="258">
        <f t="shared" si="2"/>
        <v>12.351853361665112</v>
      </c>
      <c r="K40" s="230">
        <f>(B40/B39)-1</f>
        <v>0.70647581021244354</v>
      </c>
      <c r="L40" s="230">
        <f>(EXP(J40)/EXP(J39))-1</f>
        <v>0.78522667910336952</v>
      </c>
    </row>
    <row r="42" spans="1:12">
      <c r="J42" s="230">
        <f>J40-J38</f>
        <v>-0.11446328631171099</v>
      </c>
    </row>
  </sheetData>
  <phoneticPr fontId="27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4B4E-8F15-694B-8805-1E6C6C697E92}">
  <dimension ref="A1:O42"/>
  <sheetViews>
    <sheetView topLeftCell="A6" workbookViewId="0">
      <selection activeCell="J42" sqref="J42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2.0597334353274658E-2</v>
      </c>
      <c r="E2" cm="1">
        <f t="array" ref="E2">INDEX(LINEST($C$3:$C$38,$D$3:$H$38),E1)</f>
        <v>-1.0649826092895703E-2</v>
      </c>
      <c r="F2" cm="1">
        <f t="array" ref="F2">INDEX(LINEST($C$3:$C$38,$D$3:$H$38),F1)</f>
        <v>-7.6043144975245364E-2</v>
      </c>
      <c r="G2" cm="1">
        <f t="array" ref="G2">INDEX(LINEST($C$3:$C$38,$D$3:$H$38),G1)</f>
        <v>-0.10526229241161288</v>
      </c>
      <c r="H2" cm="1">
        <f t="array" ref="H2">INDEX(LINEST($C$3:$C$38,$D$3:$H$38),H1)</f>
        <v>-9.1995083324293792E-2</v>
      </c>
      <c r="I2" cm="1">
        <f t="array" ref="I2">INDEX(LINEST($C$3:$C$38,$D$3:$H$38),I1)</f>
        <v>12.79282037336</v>
      </c>
      <c r="J2" s="259">
        <f>AVERAGE(C3:C38)-AVERAGE(I3:I38)</f>
        <v>-6.8325130177788296E-2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338657.91795373021</v>
      </c>
      <c r="C3" s="229">
        <f>LN(B3)</f>
        <v>12.732745785304992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12.808788930280237</v>
      </c>
      <c r="J3" s="258">
        <f>I3+J$2</f>
        <v>12.740463800102448</v>
      </c>
      <c r="K3" s="230"/>
      <c r="L3" cm="1">
        <f t="array" ref="L3">INDEX(LINEST($K$4:$K$40,$F$4:$H$40),L2)</f>
        <v>-0.22352411801380598</v>
      </c>
      <c r="M3" cm="1">
        <f t="array" ref="M3">INDEX(LINEST($K$4:$K$40,$F$4:$H$40),M2)</f>
        <v>-7.2052146218531593E-2</v>
      </c>
      <c r="N3" cm="1">
        <f t="array" ref="N3">INDEX(LINEST($K$4:$K$40,$F$4:$H$40),N2)</f>
        <v>-8.4917105477011326E-2</v>
      </c>
      <c r="O3" cm="1">
        <f t="array" ref="O3">INDEX(LINEST($K$4:$K$40,$F$4:$H$40),O2)</f>
        <v>0.11695521665424602</v>
      </c>
    </row>
    <row r="4" spans="2:15">
      <c r="B4" s="81">
        <v>340496.56340415915</v>
      </c>
      <c r="C4" s="229">
        <f>LN(B4)</f>
        <v>12.738160311728288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12.843422604139901</v>
      </c>
      <c r="J4" s="258">
        <f t="shared" ref="J4:J40" si="2">I4+J$2</f>
        <v>12.775097473962113</v>
      </c>
      <c r="K4" s="230">
        <f>(B4/B3)-1</f>
        <v>5.4292114637053412E-3</v>
      </c>
      <c r="L4" s="230">
        <f t="shared" ref="L4:L40" si="3">(EXP(J4)/EXP(J3))-1</f>
        <v>3.5240403707770263E-2</v>
      </c>
    </row>
    <row r="5" spans="2:15">
      <c r="B5" s="81">
        <v>348957.0714756407</v>
      </c>
      <c r="C5" s="229">
        <f>LN(B5)</f>
        <v>12.762704189251115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12.854699272575409</v>
      </c>
      <c r="J5" s="258">
        <f t="shared" si="2"/>
        <v>12.786374142397621</v>
      </c>
      <c r="K5" s="230">
        <f>(B5/B4)-1</f>
        <v>2.4847557892792027E-2</v>
      </c>
      <c r="L5" s="230">
        <f t="shared" si="3"/>
        <v>1.1340489732606596E-2</v>
      </c>
    </row>
    <row r="6" spans="2:15">
      <c r="B6" s="83">
        <v>385005.51442471938</v>
      </c>
      <c r="C6" s="229">
        <f>LN(B6)</f>
        <v>12.861012936348434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12.861012936348434</v>
      </c>
      <c r="J6" s="258">
        <f t="shared" si="2"/>
        <v>12.792687806170646</v>
      </c>
      <c r="K6" s="230">
        <f>(B6/B5)-1</f>
        <v>0.10330337424210967</v>
      </c>
      <c r="L6" s="230">
        <f t="shared" si="3"/>
        <v>6.3336369606823428E-3</v>
      </c>
    </row>
    <row r="7" spans="2:15">
      <c r="B7" s="81">
        <v>374094.99191500666</v>
      </c>
      <c r="C7" s="229">
        <f>LN(B7)</f>
        <v>12.832265033224461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12.908308178199706</v>
      </c>
      <c r="J7" s="258">
        <f t="shared" si="2"/>
        <v>12.839983048021917</v>
      </c>
      <c r="K7" s="230">
        <f>(B7/B6)-1</f>
        <v>-2.8338613606652796E-2</v>
      </c>
      <c r="L7" s="230">
        <f t="shared" si="3"/>
        <v>4.8431504247689716E-2</v>
      </c>
    </row>
    <row r="8" spans="2:15">
      <c r="B8" s="81">
        <v>376920.59388688888</v>
      </c>
      <c r="C8" s="229">
        <f>LN(B8)</f>
        <v>12.83978981795059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12.945052110362203</v>
      </c>
      <c r="J8" s="258">
        <f t="shared" si="2"/>
        <v>12.876726980184415</v>
      </c>
      <c r="K8" s="230">
        <f>(B8/B7)-1</f>
        <v>7.5531670643806947E-3</v>
      </c>
      <c r="L8" s="230">
        <f t="shared" si="3"/>
        <v>3.7427335048564547E-2</v>
      </c>
    </row>
    <row r="9" spans="2:15">
      <c r="B9" s="81">
        <v>383184.31964594591</v>
      </c>
      <c r="C9" s="229">
        <f>LN(B9)</f>
        <v>12.856271404737301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12.948266488061595</v>
      </c>
      <c r="J9" s="258">
        <f t="shared" si="2"/>
        <v>12.879941357883807</v>
      </c>
      <c r="K9" s="230">
        <f>(B9/B8)-1</f>
        <v>1.6618157406747436E-2</v>
      </c>
      <c r="L9" s="230">
        <f t="shared" si="3"/>
        <v>3.2195493511182338E-3</v>
      </c>
    </row>
    <row r="10" spans="2:15">
      <c r="B10" s="81">
        <v>416943.02613764809</v>
      </c>
      <c r="C10" s="229">
        <f>LN(B10)</f>
        <v>12.940704863479217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12.940704863479217</v>
      </c>
      <c r="J10" s="258">
        <f t="shared" si="2"/>
        <v>12.872379733301429</v>
      </c>
      <c r="K10" s="230">
        <f>(B10/B9)-1</f>
        <v>8.8100438250955815E-2</v>
      </c>
      <c r="L10" s="230">
        <f t="shared" si="3"/>
        <v>-7.5331074231698159E-3</v>
      </c>
    </row>
    <row r="11" spans="2:15">
      <c r="B11" s="82">
        <v>388784.29313631594</v>
      </c>
      <c r="C11" s="229">
        <f>LN(B11)</f>
        <v>12.870779952440442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12.946823097415686</v>
      </c>
      <c r="J11" s="258">
        <f t="shared" si="2"/>
        <v>12.878497967237898</v>
      </c>
      <c r="K11" s="230">
        <f>(B11/B10)-1</f>
        <v>-6.7536164982013425E-2</v>
      </c>
      <c r="L11" s="230">
        <f t="shared" si="3"/>
        <v>6.1369885585993433E-3</v>
      </c>
    </row>
    <row r="12" spans="2:15">
      <c r="B12" s="81">
        <v>401894.75530556537</v>
      </c>
      <c r="C12" s="229">
        <f>LN(B12)</f>
        <v>12.903945530602369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13.009207823013982</v>
      </c>
      <c r="J12" s="258">
        <f t="shared" si="2"/>
        <v>12.940882692836194</v>
      </c>
      <c r="K12" s="230">
        <f>(B12/B11)-1</f>
        <v>3.372168680860943E-2</v>
      </c>
      <c r="L12" s="230">
        <f t="shared" si="3"/>
        <v>6.4371757028319765E-2</v>
      </c>
    </row>
    <row r="13" spans="2:15">
      <c r="B13" s="81">
        <v>417976.09967599995</v>
      </c>
      <c r="C13" s="229">
        <f>LN(B13)</f>
        <v>12.943179532063567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13.035174615387861</v>
      </c>
      <c r="J13" s="258">
        <f t="shared" si="2"/>
        <v>12.966849485210073</v>
      </c>
      <c r="K13" s="230">
        <f>(B13/B12)-1</f>
        <v>4.0013819932055883E-2</v>
      </c>
      <c r="L13" s="230">
        <f t="shared" si="3"/>
        <v>2.630686669284299E-2</v>
      </c>
    </row>
    <row r="14" spans="2:15">
      <c r="B14" s="81">
        <v>443406.52329092857</v>
      </c>
      <c r="C14" s="229">
        <f>LN(B14)</f>
        <v>13.002242288033864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13.002242288033864</v>
      </c>
      <c r="J14" s="258">
        <f t="shared" si="2"/>
        <v>12.933917157856076</v>
      </c>
      <c r="K14" s="230">
        <f>(B14/B13)-1</f>
        <v>6.0841812808534623E-2</v>
      </c>
      <c r="L14" s="230">
        <f t="shared" si="3"/>
        <v>-3.2395962301017045E-2</v>
      </c>
    </row>
    <row r="15" spans="2:15">
      <c r="B15" s="82">
        <v>432297.62475440622</v>
      </c>
      <c r="C15" s="229">
        <f>LN(B15)</f>
        <v>12.976869576202521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13.052912721177766</v>
      </c>
      <c r="J15" s="258">
        <f t="shared" si="2"/>
        <v>12.984587590999977</v>
      </c>
      <c r="K15" s="230">
        <f>(B15/B14)-1</f>
        <v>-2.5053529781368544E-2</v>
      </c>
      <c r="L15" s="230">
        <f t="shared" si="3"/>
        <v>5.1976139678050259E-2</v>
      </c>
    </row>
    <row r="16" spans="2:15">
      <c r="B16" s="81">
        <v>432834.33487391926</v>
      </c>
      <c r="C16" s="229">
        <f>LN(B16)</f>
        <v>12.978110335331564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13.083372627743177</v>
      </c>
      <c r="J16" s="258">
        <f t="shared" si="2"/>
        <v>13.015047497565389</v>
      </c>
      <c r="K16" s="230">
        <f>(B16/B15)-1</f>
        <v>1.2415291891043623E-3</v>
      </c>
      <c r="L16" s="230">
        <f t="shared" si="3"/>
        <v>3.0928555753554132E-2</v>
      </c>
    </row>
    <row r="17" spans="2:12">
      <c r="B17" s="81">
        <v>440657.70488974929</v>
      </c>
      <c r="C17" s="229">
        <f>LN(B17)</f>
        <v>12.996023673657476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13.08801875698177</v>
      </c>
      <c r="J17" s="258">
        <f t="shared" si="2"/>
        <v>13.019693626803981</v>
      </c>
      <c r="K17" s="230">
        <f>(B17/B16)-1</f>
        <v>1.8074744504982254E-2</v>
      </c>
      <c r="L17" s="230">
        <f t="shared" si="3"/>
        <v>4.6569392321016423E-3</v>
      </c>
    </row>
    <row r="18" spans="2:12">
      <c r="B18" s="83">
        <v>501900.39359623857</v>
      </c>
      <c r="C18" s="229">
        <f>LN(B18)</f>
        <v>13.126156959855187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13.126156959855187</v>
      </c>
      <c r="J18" s="258">
        <f t="shared" si="2"/>
        <v>13.057831829677399</v>
      </c>
      <c r="K18" s="230">
        <f>(B18/B17)-1</f>
        <v>0.13898018354589303</v>
      </c>
      <c r="L18" s="230">
        <f t="shared" si="3"/>
        <v>3.8874798439948233E-2</v>
      </c>
    </row>
    <row r="19" spans="2:12">
      <c r="B19" s="82">
        <v>475242.25318253442</v>
      </c>
      <c r="C19" s="229">
        <f>LN(B19)</f>
        <v>13.071579959707636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13.14762310468288</v>
      </c>
      <c r="J19" s="258">
        <f t="shared" si="2"/>
        <v>13.079297974505092</v>
      </c>
      <c r="K19" s="230">
        <f>(B19/B18)-1</f>
        <v>-5.311440427988523E-2</v>
      </c>
      <c r="L19" s="230">
        <f t="shared" si="3"/>
        <v>2.1698199983247957E-2</v>
      </c>
    </row>
    <row r="20" spans="2:12">
      <c r="B20" s="81">
        <v>467654.97857159068</v>
      </c>
      <c r="C20" s="229">
        <f>LN(B20)</f>
        <v>13.055486077741218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13.160748370152831</v>
      </c>
      <c r="J20" s="258">
        <f t="shared" si="2"/>
        <v>13.092423239975043</v>
      </c>
      <c r="K20" s="230">
        <f>(B20/B19)-1</f>
        <v>-1.5965067415900758E-2</v>
      </c>
      <c r="L20" s="230">
        <f t="shared" si="3"/>
        <v>1.3211779860529793E-2</v>
      </c>
    </row>
    <row r="21" spans="2:12">
      <c r="B21" s="81">
        <v>484331.20388318575</v>
      </c>
      <c r="C21" s="229">
        <f>LN(B21)</f>
        <v>13.090524257212262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13.182519340536556</v>
      </c>
      <c r="J21" s="258">
        <f t="shared" si="2"/>
        <v>13.114194210358768</v>
      </c>
      <c r="K21" s="230">
        <f>(B21/B20)-1</f>
        <v>3.5659248967114809E-2</v>
      </c>
      <c r="L21" s="230">
        <f t="shared" si="3"/>
        <v>2.2009687177371839E-2</v>
      </c>
    </row>
    <row r="22" spans="2:12">
      <c r="B22" s="83">
        <v>565595.46536728856</v>
      </c>
      <c r="C22" s="229">
        <f>LN(B22)</f>
        <v>13.245634376147793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13.245634376147793</v>
      </c>
      <c r="J22" s="258">
        <f t="shared" si="2"/>
        <v>13.177309245970005</v>
      </c>
      <c r="K22" s="230">
        <f>(B22/B21)-1</f>
        <v>0.16778654943674187</v>
      </c>
      <c r="L22" s="230">
        <f t="shared" si="3"/>
        <v>6.5149362291861967E-2</v>
      </c>
    </row>
    <row r="23" spans="2:12">
      <c r="B23" s="82">
        <v>520052.54575567599</v>
      </c>
      <c r="C23" s="229">
        <f>LN(B23)</f>
        <v>13.161685134982596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13.237728279957841</v>
      </c>
      <c r="J23" s="258">
        <f t="shared" si="2"/>
        <v>13.169403149780052</v>
      </c>
      <c r="K23" s="230">
        <f>(B23/B22)-1</f>
        <v>-8.052207346117557E-2</v>
      </c>
      <c r="L23" s="230">
        <f t="shared" si="3"/>
        <v>-7.8749252124783453E-3</v>
      </c>
    </row>
    <row r="24" spans="2:12">
      <c r="B24" s="81">
        <v>503823.2601206401</v>
      </c>
      <c r="C24" s="229">
        <f>LN(B24)</f>
        <v>13.129980811189064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13.235243103600677</v>
      </c>
      <c r="J24" s="258">
        <f t="shared" si="2"/>
        <v>13.166917973422889</v>
      </c>
      <c r="K24" s="230">
        <f>(B24/B23)-1</f>
        <v>-3.120701122893943E-2</v>
      </c>
      <c r="L24" s="230">
        <f t="shared" si="3"/>
        <v>-2.4820908629288319E-3</v>
      </c>
    </row>
    <row r="25" spans="2:12">
      <c r="B25" s="81">
        <v>522805.08595292608</v>
      </c>
      <c r="C25" s="229">
        <f>LN(B25)</f>
        <v>13.166963988980458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13.258959072304751</v>
      </c>
      <c r="J25" s="258">
        <f t="shared" si="2"/>
        <v>13.190633942126963</v>
      </c>
      <c r="K25" s="230">
        <f>(B25/B24)-1</f>
        <v>3.7675564696518338E-2</v>
      </c>
      <c r="L25" s="230">
        <f t="shared" si="3"/>
        <v>2.3999428696999781E-2</v>
      </c>
    </row>
    <row r="26" spans="2:12">
      <c r="B26" s="83">
        <v>599697.7400645297</v>
      </c>
      <c r="C26" s="229">
        <f>LN(B26)</f>
        <v>13.304181040706162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13.304181040706162</v>
      </c>
      <c r="J26" s="258">
        <f t="shared" si="2"/>
        <v>13.235855910528374</v>
      </c>
      <c r="K26" s="230">
        <f>(B26/B25)-1</f>
        <v>0.14707709656544377</v>
      </c>
      <c r="L26" s="230">
        <f t="shared" si="3"/>
        <v>4.6260070811399601E-2</v>
      </c>
    </row>
    <row r="27" spans="2:12">
      <c r="B27" s="82">
        <v>561802.97525837971</v>
      </c>
      <c r="C27" s="229">
        <f>LN(B27)</f>
        <v>13.238906489576989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13.314949634552233</v>
      </c>
      <c r="J27" s="258">
        <f t="shared" si="2"/>
        <v>13.246624504374445</v>
      </c>
      <c r="K27" s="230">
        <f>(B27/B26)-1</f>
        <v>-6.3189774238722962E-2</v>
      </c>
      <c r="L27" s="230">
        <f t="shared" si="3"/>
        <v>1.0826783840010901E-2</v>
      </c>
    </row>
    <row r="28" spans="2:12">
      <c r="B28" s="81">
        <v>544822.44552452094</v>
      </c>
      <c r="C28" s="229">
        <f>LN(B28)</f>
        <v>13.20821523253653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13.313477524948143</v>
      </c>
      <c r="J28" s="258">
        <f t="shared" si="2"/>
        <v>13.245152394770354</v>
      </c>
      <c r="K28" s="230">
        <f>(B28/B27)-1</f>
        <v>-3.0225061955304167E-2</v>
      </c>
      <c r="L28" s="230">
        <f t="shared" si="3"/>
        <v>-1.4710265822551749E-3</v>
      </c>
    </row>
    <row r="29" spans="2:12">
      <c r="B29" s="81">
        <v>565596.60975834006</v>
      </c>
      <c r="C29" s="229">
        <f>LN(B29)</f>
        <v>13.245636399484194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13.337631482808488</v>
      </c>
      <c r="J29" s="258">
        <f t="shared" si="2"/>
        <v>13.2693063526307</v>
      </c>
      <c r="K29" s="230">
        <f>(B29/B28)-1</f>
        <v>3.813015488710092E-2</v>
      </c>
      <c r="L29" s="230">
        <f t="shared" si="3"/>
        <v>2.4448027576348341E-2</v>
      </c>
    </row>
    <row r="30" spans="2:12">
      <c r="B30" s="81">
        <v>637635.52914605592</v>
      </c>
      <c r="C30" s="229">
        <f>LN(B30)</f>
        <v>13.36552212815857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13.36552212815857</v>
      </c>
      <c r="J30" s="258">
        <f t="shared" si="2"/>
        <v>13.297196997980782</v>
      </c>
      <c r="K30" s="230">
        <f>(B30/B29)-1</f>
        <v>0.12736801838061873</v>
      </c>
      <c r="L30" s="230">
        <f t="shared" si="3"/>
        <v>2.8283230720157704E-2</v>
      </c>
    </row>
    <row r="31" spans="2:12">
      <c r="B31" s="82">
        <v>609330.43533381983</v>
      </c>
      <c r="C31" s="229">
        <f>LN(B31)</f>
        <v>13.320115986300106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13.396159131275351</v>
      </c>
      <c r="J31" s="258">
        <f t="shared" si="2"/>
        <v>13.327834001097562</v>
      </c>
      <c r="K31" s="230">
        <f>(B31/B30)-1</f>
        <v>-4.4390709925062222E-2</v>
      </c>
      <c r="L31" s="230">
        <f t="shared" si="3"/>
        <v>3.1111145813043084E-2</v>
      </c>
    </row>
    <row r="32" spans="2:12">
      <c r="B32" s="81">
        <v>587337.44302853022</v>
      </c>
      <c r="C32" s="229">
        <f>LN(B32)</f>
        <v>13.283354793996564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13.388617086408177</v>
      </c>
      <c r="J32" s="258">
        <f t="shared" si="2"/>
        <v>13.320291956230388</v>
      </c>
      <c r="K32" s="230">
        <f>(B32/B31)-1</f>
        <v>-3.6093703891946216E-2</v>
      </c>
      <c r="L32" s="230">
        <f t="shared" si="3"/>
        <v>-7.5136750138241615E-3</v>
      </c>
    </row>
    <row r="33" spans="1:12">
      <c r="B33" s="81">
        <v>609595.13140548882</v>
      </c>
      <c r="C33" s="229">
        <f>LN(B33)</f>
        <v>13.320550296783129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13.412545380107423</v>
      </c>
      <c r="J33" s="258">
        <f t="shared" si="2"/>
        <v>13.344220249929634</v>
      </c>
      <c r="K33" s="230">
        <f>(B33/B32)-1</f>
        <v>3.7895912547631472E-2</v>
      </c>
      <c r="L33" s="230">
        <f t="shared" si="3"/>
        <v>2.4216872454309257E-2</v>
      </c>
    </row>
    <row r="34" spans="1:12">
      <c r="A34" s="21" t="s">
        <v>117</v>
      </c>
      <c r="B34" s="81">
        <v>681785.55464761669</v>
      </c>
      <c r="C34" s="229">
        <f>LN(B34)</f>
        <v>13.432470451379674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13.432470451379674</v>
      </c>
      <c r="J34" s="258">
        <f t="shared" si="2"/>
        <v>13.364145321201885</v>
      </c>
      <c r="K34" s="230">
        <f>(B34/B33)-1</f>
        <v>0.11842355609974264</v>
      </c>
      <c r="L34" s="230">
        <f t="shared" si="3"/>
        <v>2.012490050209359E-2</v>
      </c>
    </row>
    <row r="35" spans="1:12">
      <c r="A35" s="21" t="s">
        <v>115</v>
      </c>
      <c r="B35" s="82">
        <v>630860.46844116156</v>
      </c>
      <c r="C35" s="229">
        <f>LN(B35)</f>
        <v>13.3548399894025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13.430883134377744</v>
      </c>
      <c r="J35" s="258">
        <f t="shared" si="2"/>
        <v>13.362558004199956</v>
      </c>
      <c r="K35" s="230">
        <f>(B35/B34)-1</f>
        <v>-7.4693700767503035E-2</v>
      </c>
      <c r="L35" s="230">
        <f t="shared" si="3"/>
        <v>-1.5860578805932946E-3</v>
      </c>
    </row>
    <row r="36" spans="1:12">
      <c r="A36" s="21" t="s">
        <v>116</v>
      </c>
      <c r="B36" s="81">
        <v>611609.34109646908</v>
      </c>
      <c r="C36" s="229">
        <f>LN(B36)</f>
        <v>13.323849026132427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13.42911131854404</v>
      </c>
      <c r="J36" s="258">
        <f t="shared" si="2"/>
        <v>13.360786188366252</v>
      </c>
      <c r="K36" s="230">
        <f>(B36/B35)-1</f>
        <v>-3.051566599546407E-2</v>
      </c>
      <c r="L36" s="230">
        <f t="shared" si="3"/>
        <v>-1.7702470946723281E-3</v>
      </c>
    </row>
    <row r="37" spans="1:12">
      <c r="A37" s="21" t="s">
        <v>118</v>
      </c>
      <c r="B37" s="81">
        <v>635723.77619304345</v>
      </c>
      <c r="C37" s="229">
        <f>LN(B37)</f>
        <v>13.362519433818665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13.454514517142959</v>
      </c>
      <c r="J37" s="258">
        <f t="shared" si="2"/>
        <v>13.386189386965171</v>
      </c>
      <c r="K37" s="230">
        <f>(B37/B36)-1</f>
        <v>3.9427839760169281E-2</v>
      </c>
      <c r="L37" s="230">
        <f t="shared" si="3"/>
        <v>2.5728609497960742E-2</v>
      </c>
    </row>
    <row r="38" spans="1:12">
      <c r="A38" s="21" t="s">
        <v>117</v>
      </c>
      <c r="B38" s="81">
        <v>699751.28153304418</v>
      </c>
      <c r="C38" s="229">
        <f>LN(B38)</f>
        <v>13.458480238791591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13.458480238791591</v>
      </c>
      <c r="J38" s="258">
        <f t="shared" si="2"/>
        <v>13.390155108613802</v>
      </c>
      <c r="K38" s="230">
        <f>(B38/B37)-1</f>
        <v>0.10071592055817358</v>
      </c>
      <c r="L38" s="230">
        <f t="shared" si="3"/>
        <v>3.973595527825724E-3</v>
      </c>
    </row>
    <row r="39" spans="1:12">
      <c r="A39" s="21" t="s">
        <v>115</v>
      </c>
      <c r="B39" s="219">
        <v>334284.38366224337</v>
      </c>
      <c r="C39" s="229">
        <f>LN(B39)</f>
        <v>12.719747357773086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12.79579050274833</v>
      </c>
      <c r="J39" s="258">
        <f t="shared" si="2"/>
        <v>12.727465372570542</v>
      </c>
      <c r="K39" s="230">
        <f>(B39/B38)-1</f>
        <v>-0.52228114119365487</v>
      </c>
      <c r="L39" s="230">
        <f t="shared" si="3"/>
        <v>-0.48453699121982963</v>
      </c>
    </row>
    <row r="40" spans="1:12">
      <c r="A40" s="21" t="s">
        <v>116</v>
      </c>
      <c r="B40" s="81">
        <v>516500</v>
      </c>
      <c r="C40" s="229">
        <f>LN(B40)</f>
        <v>13.154830567541831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13.260092859953444</v>
      </c>
      <c r="J40" s="258">
        <f t="shared" si="2"/>
        <v>13.191767729775655</v>
      </c>
      <c r="K40" s="230">
        <f>(B40/B39)-1</f>
        <v>0.54509162031889868</v>
      </c>
      <c r="L40" s="230">
        <f>(EXP(J40)/EXP(J39))-1</f>
        <v>0.59090391898979533</v>
      </c>
    </row>
    <row r="42" spans="1:12">
      <c r="J42" s="230">
        <f>J40-J38</f>
        <v>-0.19838737883814694</v>
      </c>
    </row>
  </sheetData>
  <phoneticPr fontId="27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6B01-8DEB-DC47-8729-1DBA71F0385C}">
  <dimension ref="A1:O42"/>
  <sheetViews>
    <sheetView topLeftCell="A15" workbookViewId="0">
      <selection activeCell="B3" sqref="B3:B40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2.2526498500700053E-2</v>
      </c>
      <c r="E2" cm="1">
        <f t="array" ref="E2">INDEX(LINEST($C$3:$C$38,$D$3:$H$38),E1)</f>
        <v>-1.980924976033659E-2</v>
      </c>
      <c r="F2" cm="1">
        <f t="array" ref="F2">INDEX(LINEST($C$3:$C$38,$D$3:$H$38),F1)</f>
        <v>0.21441675433700946</v>
      </c>
      <c r="G2" cm="1">
        <f t="array" ref="G2">INDEX(LINEST($C$3:$C$38,$D$3:$H$38),G1)</f>
        <v>0.26559495587899451</v>
      </c>
      <c r="H2" cm="1">
        <f t="array" ref="H2">INDEX(LINEST($C$3:$C$38,$D$3:$H$38),H1)</f>
        <v>-2.3349436884845223E-2</v>
      </c>
      <c r="I2" cm="1">
        <f t="array" ref="I2">INDEX(LINEST($C$3:$C$38,$D$3:$H$38),I1)</f>
        <v>12.695459507481873</v>
      </c>
      <c r="J2" s="259">
        <f>AVERAGE(C3:C38)-AVERAGE(I3:I38)</f>
        <v>0.11416556833279046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>
      <c r="B3" s="82">
        <v>404493.01370413933</v>
      </c>
      <c r="C3" s="229">
        <f>LN(B3)</f>
        <v>12.910389743895534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12.695972989558525</v>
      </c>
      <c r="J3" s="258">
        <f>I3+J$2</f>
        <v>12.810138557891316</v>
      </c>
      <c r="K3" s="230"/>
      <c r="L3" cm="1">
        <f t="array" ref="L3">INDEX(LINEST($K$4:$K$40,$F$4:$H$40),L2)</f>
        <v>0.2171818659625456</v>
      </c>
      <c r="M3" cm="1">
        <f t="array" ref="M3">INDEX(LINEST($K$4:$K$40,$F$4:$H$40),M2)</f>
        <v>2.6778335700929089E-2</v>
      </c>
      <c r="N3" cm="1">
        <f t="array" ref="N3">INDEX(LINEST($K$4:$K$40,$F$4:$H$40),N2)</f>
        <v>-0.2789157534583302</v>
      </c>
      <c r="O3" cm="1">
        <f t="array" ref="O3">INDEX(LINEST($K$4:$K$40,$F$4:$H$40),O2)</f>
        <v>4.2830273218310497E-2</v>
      </c>
    </row>
    <row r="4" spans="2:15">
      <c r="B4" s="81">
        <v>410625.8988906726</v>
      </c>
      <c r="C4" s="229">
        <f>LN(B4)</f>
        <v>12.925437857297879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12.659842901418886</v>
      </c>
      <c r="J4" s="258">
        <f t="shared" ref="J4:J40" si="2">I4+J$2</f>
        <v>12.774008469751676</v>
      </c>
      <c r="K4" s="230">
        <f>(B4/B3)-1</f>
        <v>1.5161906333984509E-2</v>
      </c>
      <c r="L4" s="230">
        <f t="shared" ref="L4:L40" si="3">(EXP(J4)/EXP(J3))-1</f>
        <v>-3.5485186616164177E-2</v>
      </c>
    </row>
    <row r="5" spans="2:15">
      <c r="B5" s="81">
        <v>340343.23855712282</v>
      </c>
      <c r="C5" s="229">
        <f>LN(B5)</f>
        <v>12.737709912532511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12.761059349417355</v>
      </c>
      <c r="J5" s="258">
        <f t="shared" si="2"/>
        <v>12.875224917750145</v>
      </c>
      <c r="K5" s="230">
        <f>(B5/B4)-1</f>
        <v>-0.17115983313137839</v>
      </c>
      <c r="L5" s="230">
        <f t="shared" si="3"/>
        <v>0.10651611904454072</v>
      </c>
    </row>
    <row r="6" spans="2:15">
      <c r="B6" s="83">
        <v>375416.48757050186</v>
      </c>
      <c r="C6" s="229">
        <f>LN(B6)</f>
        <v>12.835791322176755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12.835791322176755</v>
      </c>
      <c r="J6" s="258">
        <f t="shared" si="2"/>
        <v>12.949956890509545</v>
      </c>
      <c r="K6" s="230">
        <f>(B6/B5)-1</f>
        <v>0.10305258057151723</v>
      </c>
      <c r="L6" s="230">
        <f t="shared" si="3"/>
        <v>7.759528728336984E-2</v>
      </c>
    </row>
    <row r="7" spans="2:15">
      <c r="B7" s="81">
        <v>442486.83290553611</v>
      </c>
      <c r="C7" s="229">
        <f>LN(B7)</f>
        <v>13.000165986841717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12.785749232504708</v>
      </c>
      <c r="J7" s="258">
        <f t="shared" si="2"/>
        <v>12.899914800837498</v>
      </c>
      <c r="K7" s="230">
        <f>(B7/B6)-1</f>
        <v>0.17865583306976807</v>
      </c>
      <c r="L7" s="230">
        <f t="shared" si="3"/>
        <v>-4.8810611591245778E-2</v>
      </c>
    </row>
    <row r="8" spans="2:15">
      <c r="B8" s="81">
        <v>452821.42656613269</v>
      </c>
      <c r="C8" s="229">
        <f>LN(B8)</f>
        <v>13.023253124906434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12.75765816902744</v>
      </c>
      <c r="J8" s="258">
        <f t="shared" si="2"/>
        <v>12.871823737360231</v>
      </c>
      <c r="K8" s="230">
        <f>(B8/B7)-1</f>
        <v>2.3355708898128658E-2</v>
      </c>
      <c r="L8" s="230">
        <f t="shared" si="3"/>
        <v>-2.770017823301818E-2</v>
      </c>
    </row>
    <row r="9" spans="2:15">
      <c r="B9" s="81">
        <v>377983.12467029411</v>
      </c>
      <c r="C9" s="229">
        <f>LN(B9)</f>
        <v>12.842604829875784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12.865954266760628</v>
      </c>
      <c r="J9" s="258">
        <f t="shared" si="2"/>
        <v>12.980119835093419</v>
      </c>
      <c r="K9" s="230">
        <f>(B9/B8)-1</f>
        <v>-0.16527111462758659</v>
      </c>
      <c r="L9" s="230">
        <f t="shared" si="3"/>
        <v>0.11437766123979731</v>
      </c>
    </row>
    <row r="10" spans="2:15">
      <c r="B10" s="81">
        <v>406740.09054420562</v>
      </c>
      <c r="C10" s="229">
        <f>LN(B10)</f>
        <v>12.915929662262585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12.915929662262585</v>
      </c>
      <c r="J10" s="258">
        <f t="shared" si="2"/>
        <v>13.030095230595375</v>
      </c>
      <c r="K10" s="230">
        <f>(B10/B9)-1</f>
        <v>7.6080025792145012E-2</v>
      </c>
      <c r="L10" s="230">
        <f t="shared" si="3"/>
        <v>5.1245230696597144E-2</v>
      </c>
    </row>
    <row r="11" spans="2:15">
      <c r="B11" s="82">
        <v>494882.78399862954</v>
      </c>
      <c r="C11" s="229">
        <f>LN(B11)</f>
        <v>13.11207621350651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12.897659459169502</v>
      </c>
      <c r="J11" s="258">
        <f t="shared" si="2"/>
        <v>13.011825027502292</v>
      </c>
      <c r="K11" s="230">
        <f>(B11/B10)-1</f>
        <v>0.21670520193003773</v>
      </c>
      <c r="L11" s="230">
        <f t="shared" si="3"/>
        <v>-1.8104314740130301E-2</v>
      </c>
    </row>
    <row r="12" spans="2:15">
      <c r="B12" s="81">
        <v>524246.02450184408</v>
      </c>
      <c r="C12" s="229">
        <f>LN(B12)</f>
        <v>13.169716365524815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12.904121409645821</v>
      </c>
      <c r="J12" s="258">
        <f t="shared" si="2"/>
        <v>13.018286977978612</v>
      </c>
      <c r="K12" s="230">
        <f>(B12/B11)-1</f>
        <v>5.9333728011229159E-2</v>
      </c>
      <c r="L12" s="230">
        <f t="shared" si="3"/>
        <v>6.4828739227773546E-3</v>
      </c>
    </row>
    <row r="13" spans="2:15">
      <c r="B13" s="81">
        <v>409823.15327562066</v>
      </c>
      <c r="C13" s="229">
        <f>LN(B13)</f>
        <v>12.923481012155353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12.946830449040197</v>
      </c>
      <c r="J13" s="258">
        <f t="shared" si="2"/>
        <v>13.060996017372988</v>
      </c>
      <c r="K13" s="230">
        <f>(B13/B12)-1</f>
        <v>-0.21826178145070685</v>
      </c>
      <c r="L13" s="230">
        <f t="shared" si="3"/>
        <v>4.3634194233093559E-2</v>
      </c>
    </row>
    <row r="14" spans="2:15">
      <c r="B14" s="81">
        <v>438454.73606531334</v>
      </c>
      <c r="C14" s="229">
        <f>LN(B14)</f>
        <v>12.991011860985891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12.991011860985891</v>
      </c>
      <c r="J14" s="258">
        <f t="shared" si="2"/>
        <v>13.105177429318681</v>
      </c>
      <c r="K14" s="230">
        <f>(B14/B13)-1</f>
        <v>6.986326311934099E-2</v>
      </c>
      <c r="L14" s="230">
        <f t="shared" si="3"/>
        <v>4.5171944367037753E-2</v>
      </c>
    </row>
    <row r="15" spans="2:15">
      <c r="B15" s="82">
        <v>540066.6635354812</v>
      </c>
      <c r="C15" s="229">
        <f>LN(B15)</f>
        <v>13.199447861912642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12.985031107575633</v>
      </c>
      <c r="J15" s="258">
        <f t="shared" si="2"/>
        <v>13.099196675908424</v>
      </c>
      <c r="K15" s="230">
        <f>(B15/B14)-1</f>
        <v>0.23175009667367696</v>
      </c>
      <c r="L15" s="230">
        <f t="shared" si="3"/>
        <v>-5.9629043060054343E-3</v>
      </c>
    </row>
    <row r="16" spans="2:15">
      <c r="B16" s="81">
        <v>592769.17969592707</v>
      </c>
      <c r="C16" s="229">
        <f>LN(B16)</f>
        <v>13.292560360546181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13.026965404667187</v>
      </c>
      <c r="J16" s="258">
        <f t="shared" si="2"/>
        <v>13.141130972999978</v>
      </c>
      <c r="K16" s="230">
        <f>(B16/B15)-1</f>
        <v>9.7585205158628341E-2</v>
      </c>
      <c r="L16" s="230">
        <f t="shared" si="3"/>
        <v>4.2825959801279234E-2</v>
      </c>
    </row>
    <row r="17" spans="2:12">
      <c r="B17" s="81">
        <v>459477.70305997803</v>
      </c>
      <c r="C17" s="229">
        <f>LN(B17)</f>
        <v>13.037845695247929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13.061195132132774</v>
      </c>
      <c r="J17" s="258">
        <f t="shared" si="2"/>
        <v>13.175360700465564</v>
      </c>
      <c r="K17" s="230">
        <f>(B17/B16)-1</f>
        <v>-0.22486235992283476</v>
      </c>
      <c r="L17" s="230">
        <f t="shared" si="3"/>
        <v>3.4822306529797231E-2</v>
      </c>
    </row>
    <row r="18" spans="2:12">
      <c r="B18" s="83">
        <v>481400.8920520182</v>
      </c>
      <c r="C18" s="229">
        <f>LN(B18)</f>
        <v>13.084455657366405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13.084455657366405</v>
      </c>
      <c r="J18" s="258">
        <f t="shared" si="2"/>
        <v>13.198621225699195</v>
      </c>
      <c r="K18" s="230">
        <f>(B18/B17)-1</f>
        <v>4.7713281506455152E-2</v>
      </c>
      <c r="L18" s="230">
        <f t="shared" si="3"/>
        <v>2.3533161030804273E-2</v>
      </c>
    </row>
    <row r="19" spans="2:12">
      <c r="B19" s="82">
        <v>594978.04698523658</v>
      </c>
      <c r="C19" s="229">
        <f>LN(B19)</f>
        <v>13.296279788023968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13.081863033686959</v>
      </c>
      <c r="J19" s="258">
        <f t="shared" si="2"/>
        <v>13.19602860201975</v>
      </c>
      <c r="K19" s="230">
        <f>(B19/B18)-1</f>
        <v>0.23593050367872137</v>
      </c>
      <c r="L19" s="230">
        <f t="shared" si="3"/>
        <v>-2.5892657332644564E-3</v>
      </c>
    </row>
    <row r="20" spans="2:12">
      <c r="B20" s="81">
        <v>669972.58552658139</v>
      </c>
      <c r="C20" s="229">
        <f>LN(B20)</f>
        <v>13.414992073405514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13.149397117526521</v>
      </c>
      <c r="J20" s="258">
        <f t="shared" si="2"/>
        <v>13.263562685859311</v>
      </c>
      <c r="K20" s="230">
        <f>(B20/B19)-1</f>
        <v>0.12604589181288839</v>
      </c>
      <c r="L20" s="230">
        <f t="shared" si="3"/>
        <v>6.9866724142250147E-2</v>
      </c>
    </row>
    <row r="21" spans="2:12">
      <c r="B21" s="81">
        <v>506287.93530981266</v>
      </c>
      <c r="C21" s="229">
        <f>LN(B21)</f>
        <v>13.134860828540788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13.158210265425632</v>
      </c>
      <c r="J21" s="258">
        <f t="shared" si="2"/>
        <v>13.272375833758423</v>
      </c>
      <c r="K21" s="230">
        <f>(B21/B20)-1</f>
        <v>-0.24431544477020173</v>
      </c>
      <c r="L21" s="230">
        <f t="shared" si="3"/>
        <v>8.8520980273851801E-3</v>
      </c>
    </row>
    <row r="22" spans="2:12">
      <c r="B22" s="83">
        <v>523545.89104308316</v>
      </c>
      <c r="C22" s="229">
        <f>LN(B22)</f>
        <v>13.168379967424059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13.168379967424059</v>
      </c>
      <c r="J22" s="258">
        <f t="shared" si="2"/>
        <v>13.282545535756849</v>
      </c>
      <c r="K22" s="230">
        <f>(B22/B21)-1</f>
        <v>3.4087234811767342E-2</v>
      </c>
      <c r="L22" s="230">
        <f t="shared" si="3"/>
        <v>1.0221589160956723E-2</v>
      </c>
    </row>
    <row r="23" spans="2:12">
      <c r="B23" s="82">
        <v>675148.74125581374</v>
      </c>
      <c r="C23" s="229">
        <f>LN(B23)</f>
        <v>13.422688302995558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13.20827154865855</v>
      </c>
      <c r="J23" s="258">
        <f t="shared" si="2"/>
        <v>13.32243711699134</v>
      </c>
      <c r="K23" s="230">
        <f>(B23/B22)-1</f>
        <v>0.28956936308044678</v>
      </c>
      <c r="L23" s="230">
        <f t="shared" si="3"/>
        <v>4.0697936890072617E-2</v>
      </c>
    </row>
    <row r="24" spans="2:12">
      <c r="B24" s="81">
        <v>745019.24091278133</v>
      </c>
      <c r="C24" s="229">
        <f>LN(B24)</f>
        <v>13.521165323756758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13.255570367877764</v>
      </c>
      <c r="J24" s="258">
        <f t="shared" si="2"/>
        <v>13.369735936210555</v>
      </c>
      <c r="K24" s="230">
        <f>(B24/B23)-1</f>
        <v>0.10348904676472426</v>
      </c>
      <c r="L24" s="230">
        <f t="shared" si="3"/>
        <v>4.8435254879652279E-2</v>
      </c>
    </row>
    <row r="25" spans="2:12">
      <c r="B25" s="81">
        <v>532369.69162032485</v>
      </c>
      <c r="C25" s="229">
        <f>LN(B25)</f>
        <v>13.18509343604704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13.208442872931885</v>
      </c>
      <c r="J25" s="258">
        <f t="shared" si="2"/>
        <v>13.322608441264675</v>
      </c>
      <c r="K25" s="230">
        <f>(B25/B24)-1</f>
        <v>-0.28542826495584583</v>
      </c>
      <c r="L25" s="230">
        <f t="shared" si="3"/>
        <v>-4.6034235976751603E-2</v>
      </c>
    </row>
    <row r="26" spans="2:12">
      <c r="B26" s="83">
        <v>540428.88103292161</v>
      </c>
      <c r="C26" s="229">
        <f>LN(B26)</f>
        <v>13.200118327446406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13.200118327446406</v>
      </c>
      <c r="J26" s="258">
        <f t="shared" si="2"/>
        <v>13.314283895779196</v>
      </c>
      <c r="K26" s="230">
        <f>(B26/B25)-1</f>
        <v>1.513833251488772E-2</v>
      </c>
      <c r="L26" s="230">
        <f t="shared" si="3"/>
        <v>-8.2899924027547423E-3</v>
      </c>
    </row>
    <row r="27" spans="2:12">
      <c r="B27" s="82">
        <v>715261.84455340228</v>
      </c>
      <c r="C27" s="229">
        <f>LN(B27)</f>
        <v>13.480403970793979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13.265987216456971</v>
      </c>
      <c r="J27" s="258">
        <f t="shared" si="2"/>
        <v>13.380152784789761</v>
      </c>
      <c r="K27" s="230">
        <f>(B27/B26)-1</f>
        <v>0.32350780954993086</v>
      </c>
      <c r="L27" s="230">
        <f t="shared" si="3"/>
        <v>6.8086670085220735E-2</v>
      </c>
    </row>
    <row r="28" spans="2:12">
      <c r="B28" s="81">
        <v>766706.91263850569</v>
      </c>
      <c r="C28" s="229">
        <f>LN(B28)</f>
        <v>13.549859885599345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13.284264929720351</v>
      </c>
      <c r="J28" s="258">
        <f t="shared" si="2"/>
        <v>13.398430498053141</v>
      </c>
      <c r="K28" s="230">
        <f>(B28/B27)-1</f>
        <v>7.1924804149485766E-2</v>
      </c>
      <c r="L28" s="230">
        <f t="shared" si="3"/>
        <v>1.8445773018989753E-2</v>
      </c>
    </row>
    <row r="29" spans="2:12">
      <c r="B29" s="81">
        <v>562903.16775571939</v>
      </c>
      <c r="C29" s="229">
        <f>LN(B29)</f>
        <v>13.240862899000183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13.264212335885027</v>
      </c>
      <c r="J29" s="258">
        <f t="shared" si="2"/>
        <v>13.378377904217817</v>
      </c>
      <c r="K29" s="230">
        <f>(B29/B28)-1</f>
        <v>-0.26581701758945486</v>
      </c>
      <c r="L29" s="230">
        <f t="shared" si="3"/>
        <v>-1.9852877745207498E-2</v>
      </c>
    </row>
    <row r="30" spans="2:12">
      <c r="B30" s="81">
        <v>564147.16324546351</v>
      </c>
      <c r="C30" s="229">
        <f>LN(B30)</f>
        <v>13.243070424184657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13.243070424184657</v>
      </c>
      <c r="J30" s="258">
        <f t="shared" si="2"/>
        <v>13.357235992517447</v>
      </c>
      <c r="K30" s="230">
        <f>(B30/B29)-1</f>
        <v>2.2099635621235514E-3</v>
      </c>
      <c r="L30" s="230">
        <f t="shared" si="3"/>
        <v>-2.0919988199092465E-2</v>
      </c>
    </row>
    <row r="31" spans="2:12">
      <c r="B31" s="82">
        <v>757849.87787342281</v>
      </c>
      <c r="C31" s="229">
        <f>LN(B31)</f>
        <v>13.538240594711043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13.323823840374034</v>
      </c>
      <c r="J31" s="258">
        <f t="shared" si="2"/>
        <v>13.437989408706825</v>
      </c>
      <c r="K31" s="230">
        <f>(B31/B30)-1</f>
        <v>0.3433549386539736</v>
      </c>
      <c r="L31" s="230">
        <f t="shared" si="3"/>
        <v>8.4103541223061518E-2</v>
      </c>
    </row>
    <row r="32" spans="2:12">
      <c r="B32" s="81">
        <v>816259.54351672076</v>
      </c>
      <c r="C32" s="229">
        <f>LN(B32)</f>
        <v>13.612487651408527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13.346892695529533</v>
      </c>
      <c r="J32" s="258">
        <f t="shared" si="2"/>
        <v>13.461058263862324</v>
      </c>
      <c r="K32" s="230">
        <f>(B32/B31)-1</f>
        <v>7.7072870694654405E-2</v>
      </c>
      <c r="L32" s="230">
        <f t="shared" si="3"/>
        <v>2.3336999149640159E-2</v>
      </c>
    </row>
    <row r="33" spans="1:12">
      <c r="B33" s="81">
        <v>599504.7710783669</v>
      </c>
      <c r="C33" s="229">
        <f>LN(B33)</f>
        <v>13.303859211847341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13.327208648732185</v>
      </c>
      <c r="J33" s="258">
        <f t="shared" si="2"/>
        <v>13.441374217064975</v>
      </c>
      <c r="K33" s="230">
        <f>(B33/B32)-1</f>
        <v>-0.26554638675892395</v>
      </c>
      <c r="L33" s="230">
        <f t="shared" si="3"/>
        <v>-1.9491580853159829E-2</v>
      </c>
    </row>
    <row r="34" spans="1:12">
      <c r="A34" s="21" t="s">
        <v>117</v>
      </c>
      <c r="B34" s="81">
        <v>613241.28060095466</v>
      </c>
      <c r="C34" s="229">
        <f>LN(B34)</f>
        <v>13.326513743676328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13.326513743676328</v>
      </c>
      <c r="J34" s="258">
        <f t="shared" si="2"/>
        <v>13.440679312009118</v>
      </c>
      <c r="K34" s="230">
        <f>(B34/B33)-1</f>
        <v>2.2913094582848847E-2</v>
      </c>
      <c r="L34" s="230">
        <f t="shared" si="3"/>
        <v>-6.9466366525661183E-4</v>
      </c>
    </row>
    <row r="35" spans="1:12">
      <c r="A35" s="21" t="s">
        <v>115</v>
      </c>
      <c r="B35" s="82">
        <v>803322.20600341202</v>
      </c>
      <c r="C35" s="229">
        <f>LN(B35)</f>
        <v>13.596511165254761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13.382094410917752</v>
      </c>
      <c r="J35" s="258">
        <f t="shared" si="2"/>
        <v>13.496259979250542</v>
      </c>
      <c r="K35" s="230">
        <f>(B35/B34)-1</f>
        <v>0.30996107309701126</v>
      </c>
      <c r="L35" s="230">
        <f t="shared" si="3"/>
        <v>5.7154291353399111E-2</v>
      </c>
    </row>
    <row r="36" spans="1:12">
      <c r="A36" s="21" t="s">
        <v>116</v>
      </c>
      <c r="B36" s="81">
        <v>864974.05076960567</v>
      </c>
      <c r="C36" s="229">
        <f>LN(B36)</f>
        <v>13.670454786353751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13.404859830474757</v>
      </c>
      <c r="J36" s="258">
        <f t="shared" si="2"/>
        <v>13.519025398807548</v>
      </c>
      <c r="K36" s="230">
        <f>(B36/B35)-1</f>
        <v>7.6746098023253051E-2</v>
      </c>
      <c r="L36" s="230">
        <f t="shared" si="3"/>
        <v>2.3026529381015459E-2</v>
      </c>
    </row>
    <row r="37" spans="1:12">
      <c r="A37" s="21" t="s">
        <v>118</v>
      </c>
      <c r="B37" s="81">
        <v>619228.76523613557</v>
      </c>
      <c r="C37" s="229">
        <f>LN(B37)</f>
        <v>13.336230055663346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13.359579492548191</v>
      </c>
      <c r="J37" s="258">
        <f t="shared" si="2"/>
        <v>13.473745060880981</v>
      </c>
      <c r="K37" s="230">
        <f>(B37/B36)-1</f>
        <v>-0.28410711895324448</v>
      </c>
      <c r="L37" s="230">
        <f t="shared" si="3"/>
        <v>-4.4270482956658586E-2</v>
      </c>
    </row>
    <row r="38" spans="1:12">
      <c r="A38" s="21" t="s">
        <v>117</v>
      </c>
      <c r="B38" s="81">
        <v>628154.75128417811</v>
      </c>
      <c r="C38" s="229">
        <f>LN(B38)</f>
        <v>13.350541834336424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13.350541834336424</v>
      </c>
      <c r="J38" s="258">
        <f t="shared" si="2"/>
        <v>13.464707402669214</v>
      </c>
      <c r="K38" s="230">
        <f>(B38/B37)-1</f>
        <v>1.4414682503708809E-2</v>
      </c>
      <c r="L38" s="230">
        <f t="shared" si="3"/>
        <v>-8.9969413328612191E-3</v>
      </c>
    </row>
    <row r="39" spans="1:12">
      <c r="A39" s="21" t="s">
        <v>115</v>
      </c>
      <c r="B39" s="219">
        <v>760490.89728073054</v>
      </c>
      <c r="C39" s="229">
        <f>LN(B39)</f>
        <v>13.54171942122225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13.327302666885242</v>
      </c>
      <c r="J39" s="258">
        <f t="shared" si="2"/>
        <v>13.441468235218032</v>
      </c>
      <c r="K39" s="230">
        <f>(B39/B38)-1</f>
        <v>0.2106744328941379</v>
      </c>
      <c r="L39" s="230">
        <f t="shared" si="3"/>
        <v>-2.2971217656101217E-2</v>
      </c>
    </row>
    <row r="40" spans="1:12">
      <c r="A40" s="21" t="s">
        <v>116</v>
      </c>
      <c r="B40" s="81">
        <v>794995</v>
      </c>
      <c r="C40" s="229">
        <f>LN(B40)</f>
        <v>13.586091104308515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13.320496148429521</v>
      </c>
      <c r="J40" s="258">
        <f t="shared" si="2"/>
        <v>13.434661716762312</v>
      </c>
      <c r="K40" s="230">
        <f>(B40/B39)-1</f>
        <v>4.5370829345420027E-2</v>
      </c>
      <c r="L40" s="230">
        <f>(EXP(J40)/EXP(J39))-1</f>
        <v>-6.7834065758510809E-3</v>
      </c>
    </row>
    <row r="42" spans="1:12">
      <c r="J42" s="230">
        <f>J40-J38</f>
        <v>-3.0045685906902264E-2</v>
      </c>
    </row>
  </sheetData>
  <phoneticPr fontId="27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537B-627E-894E-A2E3-6645E2D2D9F1}">
  <dimension ref="A1:O42"/>
  <sheetViews>
    <sheetView topLeftCell="A12" workbookViewId="0">
      <selection activeCell="B3" sqref="B3:B40"/>
    </sheetView>
  </sheetViews>
  <sheetFormatPr baseColWidth="10" defaultRowHeight="16"/>
  <cols>
    <col min="10" max="10" width="11.5703125" customWidth="1"/>
  </cols>
  <sheetData>
    <row r="1" spans="2:15">
      <c r="D1">
        <f>COUNT(D3:H3)</f>
        <v>5</v>
      </c>
      <c r="E1">
        <f>D1-1</f>
        <v>4</v>
      </c>
      <c r="F1">
        <f t="shared" ref="F1:H1" si="0">E1-1</f>
        <v>3</v>
      </c>
      <c r="G1">
        <f t="shared" si="0"/>
        <v>2</v>
      </c>
      <c r="H1">
        <f t="shared" si="0"/>
        <v>1</v>
      </c>
      <c r="I1">
        <f>D1+1</f>
        <v>6</v>
      </c>
    </row>
    <row r="2" spans="2:15">
      <c r="D2" cm="1">
        <f t="array" ref="D2">INDEX(LINEST($C$3:$C$38,$D$3:$H$38),D1)</f>
        <v>1.7357896304972503E-2</v>
      </c>
      <c r="E2" cm="1">
        <f t="array" ref="E2">INDEX(LINEST($C$3:$C$38,$D$3:$H$38),E1)</f>
        <v>1.2596881876232832E-2</v>
      </c>
      <c r="F2" cm="1">
        <f t="array" ref="F2">INDEX(LINEST($C$3:$C$38,$D$3:$H$38),F1)</f>
        <v>-6.2444361396005829E-2</v>
      </c>
      <c r="G2" cm="1">
        <f t="array" ref="G2">INDEX(LINEST($C$3:$C$38,$D$3:$H$38),G1)</f>
        <v>2.5973827144263911E-2</v>
      </c>
      <c r="H2" cm="1">
        <f t="array" ref="H2">INDEX(LINEST($C$3:$C$38,$D$3:$H$38),H1)</f>
        <v>-1.3635763384104682E-2</v>
      </c>
      <c r="I2" cm="1">
        <f t="array" ref="I2">INDEX(LINEST($C$3:$C$38,$D$3:$H$38),I1)</f>
        <v>12.388835018970335</v>
      </c>
      <c r="J2" s="259">
        <f>AVERAGE(C3:C38)-AVERAGE(I3:I38)</f>
        <v>-1.2526574408958879E-2</v>
      </c>
      <c r="L2">
        <v>3</v>
      </c>
      <c r="M2">
        <f>L2-1</f>
        <v>2</v>
      </c>
      <c r="N2">
        <f t="shared" ref="N2" si="1">M2-1</f>
        <v>1</v>
      </c>
      <c r="O2">
        <v>4</v>
      </c>
    </row>
    <row r="3" spans="2:15" ht="17" thickBot="1">
      <c r="B3" s="85">
        <v>232898.34927120499</v>
      </c>
      <c r="C3" s="229">
        <f>LN(B3)</f>
        <v>12.358357368132436</v>
      </c>
      <c r="D3" s="95">
        <v>1</v>
      </c>
      <c r="E3" s="95">
        <v>0</v>
      </c>
      <c r="F3" s="228">
        <v>1</v>
      </c>
      <c r="G3" s="228">
        <v>0</v>
      </c>
      <c r="H3" s="228">
        <v>0</v>
      </c>
      <c r="I3">
        <f t="array" ref="I3">C3-SUM(F$2:H$2*F3:H3)</f>
        <v>12.420801729528442</v>
      </c>
      <c r="J3" s="258">
        <f>I3+J$2</f>
        <v>12.408275155119483</v>
      </c>
      <c r="K3" s="230"/>
      <c r="L3" cm="1">
        <f t="array" ref="L3">INDEX(LINEST($K$4:$K$40,$F$4:$H$40),L2)</f>
        <v>-0.10350296930532119</v>
      </c>
      <c r="M3" cm="1">
        <f t="array" ref="M3">INDEX(LINEST($K$4:$K$40,$F$4:$H$40),M2)</f>
        <v>7.4170135960818728E-2</v>
      </c>
      <c r="N3" cm="1">
        <f t="array" ref="N3">INDEX(LINEST($K$4:$K$40,$F$4:$H$40),N2)</f>
        <v>-5.5419423037470709E-2</v>
      </c>
      <c r="O3" cm="1">
        <f t="array" ref="O3">INDEX(LINEST($K$4:$K$40,$F$4:$H$40),O2)</f>
        <v>3.8291283418196723E-2</v>
      </c>
    </row>
    <row r="4" spans="2:15" ht="17" thickBot="1">
      <c r="B4" s="86">
        <v>265771.15939133521</v>
      </c>
      <c r="C4" s="229">
        <f>LN(B4)</f>
        <v>12.490390914450703</v>
      </c>
      <c r="D4" s="95">
        <v>2</v>
      </c>
      <c r="E4" s="95">
        <v>0</v>
      </c>
      <c r="F4" s="228">
        <v>0</v>
      </c>
      <c r="G4" s="228">
        <v>1</v>
      </c>
      <c r="H4" s="228">
        <v>0</v>
      </c>
      <c r="I4">
        <f t="array" ref="I4">C4-SUM(F$2:H$2*F4:H4)</f>
        <v>12.464417087306439</v>
      </c>
      <c r="J4" s="258">
        <f t="shared" ref="J4:J40" si="2">I4+J$2</f>
        <v>12.45189051289748</v>
      </c>
      <c r="K4" s="230">
        <f>(B4/B3)-1</f>
        <v>0.1411465998921726</v>
      </c>
      <c r="L4" s="230">
        <f t="shared" ref="L4:L40" si="3">(EXP(J4)/EXP(J3))-1</f>
        <v>4.4580487845975902E-2</v>
      </c>
    </row>
    <row r="5" spans="2:15" ht="17" thickBot="1">
      <c r="B5" s="86">
        <v>242759.66751958785</v>
      </c>
      <c r="C5" s="229">
        <f>LN(B5)</f>
        <v>12.399827210364029</v>
      </c>
      <c r="D5" s="95">
        <v>3</v>
      </c>
      <c r="E5" s="95">
        <v>0</v>
      </c>
      <c r="F5" s="228">
        <v>0</v>
      </c>
      <c r="G5" s="228">
        <v>0</v>
      </c>
      <c r="H5" s="228">
        <v>1</v>
      </c>
      <c r="I5">
        <f t="array" ref="I5">C5-SUM(F$2:H$2*F5:H5)</f>
        <v>12.413462973748134</v>
      </c>
      <c r="J5" s="258">
        <f t="shared" si="2"/>
        <v>12.400936399339175</v>
      </c>
      <c r="K5" s="230">
        <f>(B5/B4)-1</f>
        <v>-8.6583856293692363E-2</v>
      </c>
      <c r="L5" s="230">
        <f t="shared" si="3"/>
        <v>-4.9677723560311415E-2</v>
      </c>
    </row>
    <row r="6" spans="2:15" ht="17" thickBot="1">
      <c r="B6" s="87">
        <v>284552.6076574293</v>
      </c>
      <c r="C6" s="229">
        <f>LN(B6)</f>
        <v>12.558673428134172</v>
      </c>
      <c r="D6" s="95">
        <v>4</v>
      </c>
      <c r="E6" s="95">
        <v>0</v>
      </c>
      <c r="F6" s="228">
        <v>0</v>
      </c>
      <c r="G6" s="228">
        <v>0</v>
      </c>
      <c r="H6" s="228">
        <v>0</v>
      </c>
      <c r="I6">
        <f t="array" ref="I6">C6-SUM(F$2:H$2*F6:H6)</f>
        <v>12.558673428134172</v>
      </c>
      <c r="J6" s="258">
        <f t="shared" si="2"/>
        <v>12.546146853725213</v>
      </c>
      <c r="K6" s="230">
        <f>(B6/B5)-1</f>
        <v>0.17215767579871666</v>
      </c>
      <c r="L6" s="230">
        <f t="shared" si="3"/>
        <v>0.15628288946891722</v>
      </c>
    </row>
    <row r="7" spans="2:15">
      <c r="B7" s="81">
        <v>249342.58598622878</v>
      </c>
      <c r="C7" s="229">
        <f>LN(B7)</f>
        <v>12.426583077170397</v>
      </c>
      <c r="D7" s="95">
        <v>5</v>
      </c>
      <c r="E7" s="95">
        <v>0</v>
      </c>
      <c r="F7" s="95">
        <f t="shared" ref="F7:H22" si="4">F3</f>
        <v>1</v>
      </c>
      <c r="G7" s="95">
        <f t="shared" si="4"/>
        <v>0</v>
      </c>
      <c r="H7" s="95">
        <f t="shared" si="4"/>
        <v>0</v>
      </c>
      <c r="I7">
        <f t="array" ref="I7">C7-SUM(F$2:H$2*F7:H7)</f>
        <v>12.489027438566403</v>
      </c>
      <c r="J7" s="258">
        <f t="shared" si="2"/>
        <v>12.476500864157444</v>
      </c>
      <c r="K7" s="230">
        <f>(B7/B6)-1</f>
        <v>-0.12373817959731925</v>
      </c>
      <c r="L7" s="230">
        <f t="shared" si="3"/>
        <v>-6.7276044522587397E-2</v>
      </c>
    </row>
    <row r="8" spans="2:15">
      <c r="B8" s="81">
        <v>280805.53689423762</v>
      </c>
      <c r="C8" s="229">
        <f>LN(B8)</f>
        <v>12.545417669223712</v>
      </c>
      <c r="D8" s="95">
        <v>6</v>
      </c>
      <c r="E8" s="95">
        <v>0</v>
      </c>
      <c r="F8" s="95">
        <f t="shared" si="4"/>
        <v>0</v>
      </c>
      <c r="G8" s="95">
        <f t="shared" si="4"/>
        <v>1</v>
      </c>
      <c r="H8" s="95">
        <f t="shared" si="4"/>
        <v>0</v>
      </c>
      <c r="I8">
        <f t="array" ref="I8">C8-SUM(F$2:H$2*F8:H8)</f>
        <v>12.519443842079447</v>
      </c>
      <c r="J8" s="258">
        <f t="shared" si="2"/>
        <v>12.506917267670488</v>
      </c>
      <c r="K8" s="230">
        <f>(B8/B7)-1</f>
        <v>0.12618362316073251</v>
      </c>
      <c r="L8" s="230">
        <f t="shared" si="3"/>
        <v>3.0883708190116099E-2</v>
      </c>
    </row>
    <row r="9" spans="2:15">
      <c r="B9" s="81">
        <v>247602.21785698234</v>
      </c>
      <c r="C9" s="229">
        <f>LN(B9)</f>
        <v>12.419578777171614</v>
      </c>
      <c r="D9" s="95">
        <v>7</v>
      </c>
      <c r="E9" s="95">
        <v>0</v>
      </c>
      <c r="F9" s="95">
        <f t="shared" si="4"/>
        <v>0</v>
      </c>
      <c r="G9" s="95">
        <f t="shared" si="4"/>
        <v>0</v>
      </c>
      <c r="H9" s="95">
        <f t="shared" si="4"/>
        <v>1</v>
      </c>
      <c r="I9">
        <f t="array" ref="I9">C9-SUM(F$2:H$2*F9:H9)</f>
        <v>12.433214540555719</v>
      </c>
      <c r="J9" s="258">
        <f t="shared" si="2"/>
        <v>12.42068796614676</v>
      </c>
      <c r="K9" s="230">
        <f>(B9/B8)-1</f>
        <v>-0.11824310661566817</v>
      </c>
      <c r="L9" s="230">
        <f t="shared" si="3"/>
        <v>-8.2616150413895584E-2</v>
      </c>
    </row>
    <row r="10" spans="2:15">
      <c r="B10" s="81">
        <v>291895.98627234087</v>
      </c>
      <c r="C10" s="229">
        <f>LN(B10)</f>
        <v>12.584152806395977</v>
      </c>
      <c r="D10" s="95">
        <v>8</v>
      </c>
      <c r="E10" s="95">
        <v>0</v>
      </c>
      <c r="F10" s="95">
        <f t="shared" si="4"/>
        <v>0</v>
      </c>
      <c r="G10" s="95">
        <f t="shared" si="4"/>
        <v>0</v>
      </c>
      <c r="H10" s="95">
        <f t="shared" si="4"/>
        <v>0</v>
      </c>
      <c r="I10">
        <f t="array" ref="I10">C10-SUM(F$2:H$2*F10:H10)</f>
        <v>12.584152806395977</v>
      </c>
      <c r="J10" s="258">
        <f t="shared" si="2"/>
        <v>12.571626231987018</v>
      </c>
      <c r="K10" s="230">
        <f>(B10/B9)-1</f>
        <v>0.17889083869573041</v>
      </c>
      <c r="L10" s="230">
        <f t="shared" si="3"/>
        <v>0.16292486367645753</v>
      </c>
    </row>
    <row r="11" spans="2:15" ht="17" thickBot="1">
      <c r="B11" s="85">
        <v>268722.60423129034</v>
      </c>
      <c r="C11" s="229">
        <f>LN(B11)</f>
        <v>12.501434915483969</v>
      </c>
      <c r="D11" s="95">
        <v>9</v>
      </c>
      <c r="E11" s="95">
        <v>0</v>
      </c>
      <c r="F11" s="95">
        <f t="shared" si="4"/>
        <v>1</v>
      </c>
      <c r="G11" s="95">
        <f t="shared" si="4"/>
        <v>0</v>
      </c>
      <c r="H11" s="95">
        <f t="shared" si="4"/>
        <v>0</v>
      </c>
      <c r="I11">
        <f t="array" ref="I11">C11-SUM(F$2:H$2*F11:H11)</f>
        <v>12.563879276879975</v>
      </c>
      <c r="J11" s="258">
        <f t="shared" si="2"/>
        <v>12.551352702471016</v>
      </c>
      <c r="K11" s="230">
        <f>(B11/B10)-1</f>
        <v>-7.9389176730335742E-2</v>
      </c>
      <c r="L11" s="230">
        <f t="shared" si="3"/>
        <v>-2.006940329683693E-2</v>
      </c>
    </row>
    <row r="12" spans="2:15" ht="17" thickBot="1">
      <c r="B12" s="86">
        <v>290608.80614263809</v>
      </c>
      <c r="C12" s="229">
        <f>LN(B12)</f>
        <v>12.579733332971772</v>
      </c>
      <c r="D12" s="95">
        <v>10</v>
      </c>
      <c r="E12" s="95">
        <v>0</v>
      </c>
      <c r="F12" s="95">
        <f t="shared" si="4"/>
        <v>0</v>
      </c>
      <c r="G12" s="95">
        <f t="shared" si="4"/>
        <v>1</v>
      </c>
      <c r="H12" s="95">
        <f t="shared" si="4"/>
        <v>0</v>
      </c>
      <c r="I12">
        <f t="array" ref="I12">C12-SUM(F$2:H$2*F12:H12)</f>
        <v>12.553759505827507</v>
      </c>
      <c r="J12" s="258">
        <f t="shared" si="2"/>
        <v>12.541232931418548</v>
      </c>
      <c r="K12" s="230">
        <f>(B12/B11)-1</f>
        <v>8.1445332721285402E-2</v>
      </c>
      <c r="L12" s="230">
        <f t="shared" si="3"/>
        <v>-1.0068738460514703E-2</v>
      </c>
    </row>
    <row r="13" spans="2:15" ht="17" thickBot="1">
      <c r="B13" s="86">
        <v>258069.54121572478</v>
      </c>
      <c r="C13" s="229">
        <f>LN(B13)</f>
        <v>12.460984367180316</v>
      </c>
      <c r="D13" s="95">
        <v>11</v>
      </c>
      <c r="E13" s="95">
        <v>0</v>
      </c>
      <c r="F13" s="95">
        <f t="shared" si="4"/>
        <v>0</v>
      </c>
      <c r="G13" s="95">
        <f t="shared" si="4"/>
        <v>0</v>
      </c>
      <c r="H13" s="95">
        <f t="shared" si="4"/>
        <v>1</v>
      </c>
      <c r="I13">
        <f t="array" ref="I13">C13-SUM(F$2:H$2*F13:H13)</f>
        <v>12.474620130564421</v>
      </c>
      <c r="J13" s="258">
        <f t="shared" si="2"/>
        <v>12.462093556155462</v>
      </c>
      <c r="K13" s="230">
        <f>(B13/B12)-1</f>
        <v>-0.11196930113309167</v>
      </c>
      <c r="L13" s="230">
        <f t="shared" si="3"/>
        <v>-7.6088854887949475E-2</v>
      </c>
    </row>
    <row r="14" spans="2:15" ht="17" thickBot="1">
      <c r="B14" s="86">
        <v>293392.61400556285</v>
      </c>
      <c r="C14" s="229">
        <f>LN(B14)</f>
        <v>12.589266970568982</v>
      </c>
      <c r="D14" s="95">
        <v>12</v>
      </c>
      <c r="E14" s="95">
        <v>0</v>
      </c>
      <c r="F14" s="95">
        <f t="shared" si="4"/>
        <v>0</v>
      </c>
      <c r="G14" s="95">
        <f t="shared" si="4"/>
        <v>0</v>
      </c>
      <c r="H14" s="95">
        <f t="shared" si="4"/>
        <v>0</v>
      </c>
      <c r="I14">
        <f t="array" ref="I14">C14-SUM(F$2:H$2*F14:H14)</f>
        <v>12.589266970568982</v>
      </c>
      <c r="J14" s="258">
        <f t="shared" si="2"/>
        <v>12.576740396160023</v>
      </c>
      <c r="K14" s="230">
        <f>(B14/B13)-1</f>
        <v>0.13687424181651453</v>
      </c>
      <c r="L14" s="230">
        <f t="shared" si="3"/>
        <v>0.12147730670674628</v>
      </c>
    </row>
    <row r="15" spans="2:15">
      <c r="B15" s="82">
        <v>276953.89733672689</v>
      </c>
      <c r="C15" s="229">
        <f>LN(B15)</f>
        <v>12.531606335710048</v>
      </c>
      <c r="D15" s="95">
        <v>13</v>
      </c>
      <c r="E15" s="95">
        <v>0</v>
      </c>
      <c r="F15" s="95">
        <f t="shared" si="4"/>
        <v>1</v>
      </c>
      <c r="G15" s="95">
        <f t="shared" si="4"/>
        <v>0</v>
      </c>
      <c r="H15" s="95">
        <f t="shared" si="4"/>
        <v>0</v>
      </c>
      <c r="I15">
        <f t="array" ref="I15">C15-SUM(F$2:H$2*F15:H15)</f>
        <v>12.594050697106054</v>
      </c>
      <c r="J15" s="258">
        <f t="shared" si="2"/>
        <v>12.581524122697095</v>
      </c>
      <c r="K15" s="230">
        <f>(B15/B14)-1</f>
        <v>-5.6029756320056023E-2</v>
      </c>
      <c r="L15" s="230">
        <f t="shared" si="3"/>
        <v>4.7951868238682582E-3</v>
      </c>
    </row>
    <row r="16" spans="2:15">
      <c r="B16" s="81">
        <v>312769.99534719868</v>
      </c>
      <c r="C16" s="229">
        <f>LN(B16)</f>
        <v>12.653223360249333</v>
      </c>
      <c r="D16" s="95">
        <v>14</v>
      </c>
      <c r="E16" s="95">
        <v>0</v>
      </c>
      <c r="F16" s="95">
        <f t="shared" si="4"/>
        <v>0</v>
      </c>
      <c r="G16" s="95">
        <f t="shared" si="4"/>
        <v>1</v>
      </c>
      <c r="H16" s="95">
        <f t="shared" si="4"/>
        <v>0</v>
      </c>
      <c r="I16">
        <f t="array" ref="I16">C16-SUM(F$2:H$2*F16:H16)</f>
        <v>12.627249533105068</v>
      </c>
      <c r="J16" s="258">
        <f t="shared" si="2"/>
        <v>12.61472295869611</v>
      </c>
      <c r="K16" s="230">
        <f>(B16/B15)-1</f>
        <v>0.12932151652275081</v>
      </c>
      <c r="L16" s="230">
        <f t="shared" si="3"/>
        <v>3.3756066727762102E-2</v>
      </c>
    </row>
    <row r="17" spans="2:12">
      <c r="B17" s="81">
        <v>315706.00402099761</v>
      </c>
      <c r="C17" s="229">
        <f>LN(B17)</f>
        <v>12.662566692486868</v>
      </c>
      <c r="D17" s="95">
        <v>15</v>
      </c>
      <c r="E17" s="95">
        <v>0</v>
      </c>
      <c r="F17" s="95">
        <f t="shared" si="4"/>
        <v>0</v>
      </c>
      <c r="G17" s="95">
        <f t="shared" si="4"/>
        <v>0</v>
      </c>
      <c r="H17" s="95">
        <f t="shared" si="4"/>
        <v>1</v>
      </c>
      <c r="I17">
        <f t="array" ref="I17">C17-SUM(F$2:H$2*F17:H17)</f>
        <v>12.676202455870973</v>
      </c>
      <c r="J17" s="258">
        <f t="shared" si="2"/>
        <v>12.663675881462014</v>
      </c>
      <c r="K17" s="230">
        <f>(B17/B16)-1</f>
        <v>9.3871174264645862E-3</v>
      </c>
      <c r="L17" s="230">
        <f t="shared" si="3"/>
        <v>5.0170910434489846E-2</v>
      </c>
    </row>
    <row r="18" spans="2:12">
      <c r="B18" s="83">
        <v>297685.26189758605</v>
      </c>
      <c r="C18" s="229">
        <f>LN(B18)</f>
        <v>12.603792039220052</v>
      </c>
      <c r="D18" s="95">
        <v>16</v>
      </c>
      <c r="E18" s="95">
        <v>0</v>
      </c>
      <c r="F18" s="95">
        <f t="shared" si="4"/>
        <v>0</v>
      </c>
      <c r="G18" s="95">
        <f t="shared" si="4"/>
        <v>0</v>
      </c>
      <c r="H18" s="95">
        <f t="shared" si="4"/>
        <v>0</v>
      </c>
      <c r="I18">
        <f t="array" ref="I18">C18-SUM(F$2:H$2*F18:H18)</f>
        <v>12.603792039220052</v>
      </c>
      <c r="J18" s="258">
        <f t="shared" si="2"/>
        <v>12.591265464811093</v>
      </c>
      <c r="K18" s="230">
        <f>(B18/B17)-1</f>
        <v>-5.7080771014456189E-2</v>
      </c>
      <c r="L18" s="230">
        <f t="shared" si="3"/>
        <v>-6.9850931203190081E-2</v>
      </c>
    </row>
    <row r="19" spans="2:12">
      <c r="B19" s="82">
        <v>291805.26168342103</v>
      </c>
      <c r="C19" s="229">
        <f>LN(B19)</f>
        <v>12.583841946722579</v>
      </c>
      <c r="D19" s="95">
        <v>17</v>
      </c>
      <c r="E19" s="95">
        <v>0</v>
      </c>
      <c r="F19" s="95">
        <f t="shared" si="4"/>
        <v>1</v>
      </c>
      <c r="G19" s="95">
        <f t="shared" si="4"/>
        <v>0</v>
      </c>
      <c r="H19" s="95">
        <f t="shared" si="4"/>
        <v>0</v>
      </c>
      <c r="I19">
        <f t="array" ref="I19">C19-SUM(F$2:H$2*F19:H19)</f>
        <v>12.646286308118585</v>
      </c>
      <c r="J19" s="258">
        <f t="shared" si="2"/>
        <v>12.633759733709626</v>
      </c>
      <c r="K19" s="230">
        <f>(B19/B18)-1</f>
        <v>-1.9752406204738282E-2</v>
      </c>
      <c r="L19" s="230">
        <f t="shared" si="3"/>
        <v>4.3410076467522707E-2</v>
      </c>
    </row>
    <row r="20" spans="2:12">
      <c r="B20" s="81">
        <v>332828.2116655368</v>
      </c>
      <c r="C20" s="229">
        <f>LN(B20)</f>
        <v>12.715381754965982</v>
      </c>
      <c r="D20" s="95">
        <v>18</v>
      </c>
      <c r="E20" s="95">
        <v>0</v>
      </c>
      <c r="F20" s="95">
        <f t="shared" si="4"/>
        <v>0</v>
      </c>
      <c r="G20" s="95">
        <f t="shared" si="4"/>
        <v>1</v>
      </c>
      <c r="H20" s="95">
        <f t="shared" si="4"/>
        <v>0</v>
      </c>
      <c r="I20">
        <f t="array" ref="I20">C20-SUM(F$2:H$2*F20:H20)</f>
        <v>12.689407927821717</v>
      </c>
      <c r="J20" s="258">
        <f t="shared" si="2"/>
        <v>12.676881353412758</v>
      </c>
      <c r="K20" s="230">
        <f>(B20/B19)-1</f>
        <v>0.14058331143672631</v>
      </c>
      <c r="L20" s="230">
        <f t="shared" si="3"/>
        <v>4.406486598841286E-2</v>
      </c>
    </row>
    <row r="21" spans="2:12">
      <c r="B21" s="81">
        <v>336948.4178751827</v>
      </c>
      <c r="C21" s="229">
        <f>LN(B21)</f>
        <v>12.727685134934292</v>
      </c>
      <c r="D21" s="95">
        <v>19</v>
      </c>
      <c r="E21" s="95">
        <v>0</v>
      </c>
      <c r="F21" s="95">
        <f t="shared" si="4"/>
        <v>0</v>
      </c>
      <c r="G21" s="95">
        <f t="shared" si="4"/>
        <v>0</v>
      </c>
      <c r="H21" s="95">
        <f t="shared" si="4"/>
        <v>1</v>
      </c>
      <c r="I21">
        <f t="array" ref="I21">C21-SUM(F$2:H$2*F21:H21)</f>
        <v>12.741320898318397</v>
      </c>
      <c r="J21" s="258">
        <f t="shared" si="2"/>
        <v>12.728794323909439</v>
      </c>
      <c r="K21" s="230">
        <f>(B21/B20)-1</f>
        <v>1.2379377904978561E-2</v>
      </c>
      <c r="L21" s="230">
        <f t="shared" si="3"/>
        <v>5.3284071734773564E-2</v>
      </c>
    </row>
    <row r="22" spans="2:12">
      <c r="B22" s="83">
        <v>315215.6879746085</v>
      </c>
      <c r="C22" s="229">
        <f>LN(B22)</f>
        <v>12.661012407220349</v>
      </c>
      <c r="D22" s="95">
        <v>20</v>
      </c>
      <c r="E22" s="95">
        <v>0</v>
      </c>
      <c r="F22" s="95">
        <f t="shared" si="4"/>
        <v>0</v>
      </c>
      <c r="G22" s="95">
        <f t="shared" si="4"/>
        <v>0</v>
      </c>
      <c r="H22" s="95">
        <f t="shared" si="4"/>
        <v>0</v>
      </c>
      <c r="I22">
        <f t="array" ref="I22">C22-SUM(F$2:H$2*F22:H22)</f>
        <v>12.661012407220349</v>
      </c>
      <c r="J22" s="258">
        <f t="shared" si="2"/>
        <v>12.64848583281139</v>
      </c>
      <c r="K22" s="230">
        <f>(B22/B21)-1</f>
        <v>-6.4498685103263287E-2</v>
      </c>
      <c r="L22" s="230">
        <f t="shared" si="3"/>
        <v>-7.7168382868208818E-2</v>
      </c>
    </row>
    <row r="23" spans="2:12">
      <c r="B23" s="82">
        <v>311418.3901584032</v>
      </c>
      <c r="C23" s="229">
        <f>LN(B23)</f>
        <v>12.648892593023643</v>
      </c>
      <c r="D23" s="95">
        <v>21</v>
      </c>
      <c r="E23" s="95">
        <v>0</v>
      </c>
      <c r="F23" s="95">
        <f t="shared" ref="F23:H38" si="5">F19</f>
        <v>1</v>
      </c>
      <c r="G23" s="95">
        <f t="shared" si="5"/>
        <v>0</v>
      </c>
      <c r="H23" s="95">
        <f t="shared" si="5"/>
        <v>0</v>
      </c>
      <c r="I23">
        <f t="array" ref="I23">C23-SUM(F$2:H$2*F23:H23)</f>
        <v>12.711336954419648</v>
      </c>
      <c r="J23" s="258">
        <f t="shared" si="2"/>
        <v>12.69881038001069</v>
      </c>
      <c r="K23" s="230">
        <f>(B23/B22)-1</f>
        <v>-1.2046665064814888E-2</v>
      </c>
      <c r="L23" s="230">
        <f t="shared" si="3"/>
        <v>5.1612338837704108E-2</v>
      </c>
    </row>
    <row r="24" spans="2:12">
      <c r="B24" s="81">
        <v>354768.89109353843</v>
      </c>
      <c r="C24" s="229">
        <f>LN(B24)</f>
        <v>12.779221845453758</v>
      </c>
      <c r="D24" s="95">
        <v>22</v>
      </c>
      <c r="E24" s="95">
        <v>0</v>
      </c>
      <c r="F24" s="95">
        <f t="shared" si="5"/>
        <v>0</v>
      </c>
      <c r="G24" s="95">
        <f t="shared" si="5"/>
        <v>1</v>
      </c>
      <c r="H24" s="95">
        <f t="shared" si="5"/>
        <v>0</v>
      </c>
      <c r="I24">
        <f t="array" ref="I24">C24-SUM(F$2:H$2*F24:H24)</f>
        <v>12.753248018309494</v>
      </c>
      <c r="J24" s="258">
        <f t="shared" si="2"/>
        <v>12.740721443900535</v>
      </c>
      <c r="K24" s="230">
        <f>(B24/B23)-1</f>
        <v>0.13920340707266821</v>
      </c>
      <c r="L24" s="230">
        <f t="shared" si="3"/>
        <v>4.2801731896854545E-2</v>
      </c>
    </row>
    <row r="25" spans="2:12">
      <c r="B25" s="81">
        <v>367658.94452755776</v>
      </c>
      <c r="C25" s="229">
        <f>LN(B25)</f>
        <v>12.814911006248751</v>
      </c>
      <c r="D25" s="95">
        <v>23</v>
      </c>
      <c r="E25" s="95">
        <v>0</v>
      </c>
      <c r="F25" s="95">
        <f t="shared" si="5"/>
        <v>0</v>
      </c>
      <c r="G25" s="95">
        <f t="shared" si="5"/>
        <v>0</v>
      </c>
      <c r="H25" s="95">
        <f t="shared" si="5"/>
        <v>1</v>
      </c>
      <c r="I25">
        <f t="array" ref="I25">C25-SUM(F$2:H$2*F25:H25)</f>
        <v>12.828546769632856</v>
      </c>
      <c r="J25" s="258">
        <f t="shared" si="2"/>
        <v>12.816020195223897</v>
      </c>
      <c r="K25" s="230">
        <f>(B25/B24)-1</f>
        <v>3.6333663287914097E-2</v>
      </c>
      <c r="L25" s="230">
        <f t="shared" si="3"/>
        <v>7.8206218307778963E-2</v>
      </c>
    </row>
    <row r="26" spans="2:12">
      <c r="B26" s="83">
        <v>362136.08265643922</v>
      </c>
      <c r="C26" s="229">
        <f>LN(B26)</f>
        <v>12.799775339108526</v>
      </c>
      <c r="D26" s="95">
        <v>24</v>
      </c>
      <c r="E26" s="95">
        <v>0</v>
      </c>
      <c r="F26" s="95">
        <f t="shared" si="5"/>
        <v>0</v>
      </c>
      <c r="G26" s="95">
        <f t="shared" si="5"/>
        <v>0</v>
      </c>
      <c r="H26" s="95">
        <f t="shared" si="5"/>
        <v>0</v>
      </c>
      <c r="I26">
        <f t="array" ref="I26">C26-SUM(F$2:H$2*F26:H26)</f>
        <v>12.799775339108526</v>
      </c>
      <c r="J26" s="258">
        <f t="shared" si="2"/>
        <v>12.787248764699568</v>
      </c>
      <c r="K26" s="230">
        <f>(B26/B25)-1</f>
        <v>-1.5021698651219939E-2</v>
      </c>
      <c r="L26" s="230">
        <f t="shared" si="3"/>
        <v>-2.8361474004177878E-2</v>
      </c>
    </row>
    <row r="27" spans="2:12">
      <c r="B27" s="82">
        <v>356199.13855844596</v>
      </c>
      <c r="C27" s="229">
        <f>LN(B27)</f>
        <v>12.783245231413792</v>
      </c>
      <c r="D27" s="95">
        <v>25</v>
      </c>
      <c r="E27" s="95">
        <v>0</v>
      </c>
      <c r="F27" s="95">
        <f t="shared" si="5"/>
        <v>1</v>
      </c>
      <c r="G27" s="95">
        <f t="shared" si="5"/>
        <v>0</v>
      </c>
      <c r="H27" s="95">
        <f t="shared" si="5"/>
        <v>0</v>
      </c>
      <c r="I27">
        <f t="array" ref="I27">C27-SUM(F$2:H$2*F27:H27)</f>
        <v>12.845689592809798</v>
      </c>
      <c r="J27" s="258">
        <f t="shared" si="2"/>
        <v>12.833163018400839</v>
      </c>
      <c r="K27" s="230">
        <f>(B27/B26)-1</f>
        <v>-1.6394235157245252E-2</v>
      </c>
      <c r="L27" s="230">
        <f t="shared" si="3"/>
        <v>4.6984632050863784E-2</v>
      </c>
    </row>
    <row r="28" spans="2:12">
      <c r="B28" s="81">
        <v>385050.41985858593</v>
      </c>
      <c r="C28" s="229">
        <f>LN(B28)</f>
        <v>12.861129565366973</v>
      </c>
      <c r="D28" s="95">
        <v>26</v>
      </c>
      <c r="E28" s="95">
        <v>0</v>
      </c>
      <c r="F28" s="95">
        <f t="shared" si="5"/>
        <v>0</v>
      </c>
      <c r="G28" s="95">
        <f t="shared" si="5"/>
        <v>1</v>
      </c>
      <c r="H28" s="95">
        <f t="shared" si="5"/>
        <v>0</v>
      </c>
      <c r="I28">
        <f t="array" ref="I28">C28-SUM(F$2:H$2*F28:H28)</f>
        <v>12.835155738222708</v>
      </c>
      <c r="J28" s="258">
        <f t="shared" si="2"/>
        <v>12.822629163813749</v>
      </c>
      <c r="K28" s="230">
        <f>(B28/B27)-1</f>
        <v>8.0997616717722654E-2</v>
      </c>
      <c r="L28" s="230">
        <f t="shared" si="3"/>
        <v>-1.0478567838671071E-2</v>
      </c>
    </row>
    <row r="29" spans="2:12">
      <c r="B29" s="81">
        <v>400441.15375880245</v>
      </c>
      <c r="C29" s="229">
        <f>LN(B29)</f>
        <v>12.900322102756926</v>
      </c>
      <c r="D29" s="95">
        <v>27</v>
      </c>
      <c r="E29" s="95">
        <v>0</v>
      </c>
      <c r="F29" s="95">
        <f t="shared" si="5"/>
        <v>0</v>
      </c>
      <c r="G29" s="95">
        <f t="shared" si="5"/>
        <v>0</v>
      </c>
      <c r="H29" s="95">
        <f t="shared" si="5"/>
        <v>1</v>
      </c>
      <c r="I29">
        <f t="array" ref="I29">C29-SUM(F$2:H$2*F29:H29)</f>
        <v>12.913957866141031</v>
      </c>
      <c r="J29" s="258">
        <f t="shared" si="2"/>
        <v>12.901431291732072</v>
      </c>
      <c r="K29" s="230">
        <f>(B29/B28)-1</f>
        <v>3.9970697618948003E-2</v>
      </c>
      <c r="L29" s="230">
        <f t="shared" si="3"/>
        <v>8.1990205232877367E-2</v>
      </c>
    </row>
    <row r="30" spans="2:12">
      <c r="B30" s="81">
        <v>392119.60543600877</v>
      </c>
      <c r="C30" s="229">
        <f>LN(B30)</f>
        <v>12.879322188142392</v>
      </c>
      <c r="D30" s="95">
        <v>28</v>
      </c>
      <c r="E30" s="95">
        <v>0</v>
      </c>
      <c r="F30" s="95">
        <f t="shared" si="5"/>
        <v>0</v>
      </c>
      <c r="G30" s="95">
        <f t="shared" si="5"/>
        <v>0</v>
      </c>
      <c r="H30" s="95">
        <f t="shared" si="5"/>
        <v>0</v>
      </c>
      <c r="I30">
        <f t="array" ref="I30">C30-SUM(F$2:H$2*F30:H30)</f>
        <v>12.879322188142392</v>
      </c>
      <c r="J30" s="258">
        <f t="shared" si="2"/>
        <v>12.866795613733434</v>
      </c>
      <c r="K30" s="230">
        <f>(B30/B29)-1</f>
        <v>-2.0780951819467597E-2</v>
      </c>
      <c r="L30" s="230">
        <f t="shared" si="3"/>
        <v>-3.4042728354219065E-2</v>
      </c>
    </row>
    <row r="31" spans="2:12">
      <c r="B31" s="82">
        <v>387589.08349227044</v>
      </c>
      <c r="C31" s="229">
        <f>LN(B31)</f>
        <v>12.867700994237497</v>
      </c>
      <c r="D31" s="95">
        <v>29</v>
      </c>
      <c r="E31" s="95">
        <v>0</v>
      </c>
      <c r="F31" s="95">
        <f t="shared" si="5"/>
        <v>1</v>
      </c>
      <c r="G31" s="95">
        <f t="shared" si="5"/>
        <v>0</v>
      </c>
      <c r="H31" s="95">
        <f t="shared" si="5"/>
        <v>0</v>
      </c>
      <c r="I31">
        <f t="array" ref="I31">C31-SUM(F$2:H$2*F31:H31)</f>
        <v>12.930145355633503</v>
      </c>
      <c r="J31" s="258">
        <f t="shared" si="2"/>
        <v>12.917618781224544</v>
      </c>
      <c r="K31" s="230">
        <f>(B31/B30)-1</f>
        <v>-1.1553928650674616E-2</v>
      </c>
      <c r="L31" s="230">
        <f t="shared" si="3"/>
        <v>5.2136824837782259E-2</v>
      </c>
    </row>
    <row r="32" spans="2:12">
      <c r="B32" s="81">
        <v>419300.08539723622</v>
      </c>
      <c r="C32" s="229">
        <f>LN(B32)</f>
        <v>12.946342136825029</v>
      </c>
      <c r="D32" s="95">
        <v>30</v>
      </c>
      <c r="E32" s="95">
        <v>1</v>
      </c>
      <c r="F32" s="95">
        <f t="shared" si="5"/>
        <v>0</v>
      </c>
      <c r="G32" s="95">
        <f t="shared" si="5"/>
        <v>1</v>
      </c>
      <c r="H32" s="95">
        <f t="shared" si="5"/>
        <v>0</v>
      </c>
      <c r="I32">
        <f t="array" ref="I32">C32-SUM(F$2:H$2*F32:H32)</f>
        <v>12.920368309680764</v>
      </c>
      <c r="J32" s="258">
        <f t="shared" si="2"/>
        <v>12.907841735271806</v>
      </c>
      <c r="K32" s="230">
        <f>(B32/B31)-1</f>
        <v>8.1816034701602147E-2</v>
      </c>
      <c r="L32" s="230">
        <f t="shared" si="3"/>
        <v>-9.7294060246281289E-3</v>
      </c>
    </row>
    <row r="33" spans="1:12">
      <c r="B33" s="81">
        <v>432842.30566761794</v>
      </c>
      <c r="C33" s="229">
        <f>LN(B33)</f>
        <v>12.978128750507221</v>
      </c>
      <c r="D33" s="95">
        <v>31</v>
      </c>
      <c r="E33" s="95">
        <v>2</v>
      </c>
      <c r="F33" s="95">
        <f t="shared" si="5"/>
        <v>0</v>
      </c>
      <c r="G33" s="95">
        <f t="shared" si="5"/>
        <v>0</v>
      </c>
      <c r="H33" s="95">
        <f t="shared" si="5"/>
        <v>1</v>
      </c>
      <c r="I33">
        <f t="array" ref="I33">C33-SUM(F$2:H$2*F33:H33)</f>
        <v>12.991764513891326</v>
      </c>
      <c r="J33" s="258">
        <f t="shared" si="2"/>
        <v>12.979237939482367</v>
      </c>
      <c r="K33" s="230">
        <f>(B33/B32)-1</f>
        <v>3.229720370209832E-2</v>
      </c>
      <c r="L33" s="230">
        <f t="shared" si="3"/>
        <v>7.4006667545752691E-2</v>
      </c>
    </row>
    <row r="34" spans="1:12">
      <c r="A34" s="21" t="s">
        <v>117</v>
      </c>
      <c r="B34" s="81">
        <v>437563.83994862239</v>
      </c>
      <c r="C34" s="229">
        <f>LN(B34)</f>
        <v>12.988977894017101</v>
      </c>
      <c r="D34" s="95">
        <v>32</v>
      </c>
      <c r="E34" s="95">
        <v>3</v>
      </c>
      <c r="F34" s="95">
        <f t="shared" si="5"/>
        <v>0</v>
      </c>
      <c r="G34" s="95">
        <f t="shared" si="5"/>
        <v>0</v>
      </c>
      <c r="H34" s="95">
        <f t="shared" si="5"/>
        <v>0</v>
      </c>
      <c r="I34">
        <f t="array" ref="I34">C34-SUM(F$2:H$2*F34:H34)</f>
        <v>12.988977894017101</v>
      </c>
      <c r="J34" s="258">
        <f t="shared" si="2"/>
        <v>12.976451319608142</v>
      </c>
      <c r="K34" s="230">
        <f>(B34/B33)-1</f>
        <v>1.0908208876953429E-2</v>
      </c>
      <c r="L34" s="230">
        <f t="shared" si="3"/>
        <v>-2.7827408530193276E-3</v>
      </c>
    </row>
    <row r="35" spans="1:12" ht="17" thickBot="1">
      <c r="A35" s="21" t="s">
        <v>115</v>
      </c>
      <c r="B35" s="85">
        <v>417483.00607820577</v>
      </c>
      <c r="C35" s="229">
        <f>LN(B35)</f>
        <v>12.94199911844032</v>
      </c>
      <c r="D35" s="95">
        <v>33</v>
      </c>
      <c r="E35" s="95">
        <v>4</v>
      </c>
      <c r="F35" s="95">
        <f t="shared" si="5"/>
        <v>1</v>
      </c>
      <c r="G35" s="95">
        <f t="shared" si="5"/>
        <v>0</v>
      </c>
      <c r="H35" s="95">
        <f t="shared" si="5"/>
        <v>0</v>
      </c>
      <c r="I35">
        <f t="array" ref="I35">C35-SUM(F$2:H$2*F35:H35)</f>
        <v>13.004443479836326</v>
      </c>
      <c r="J35" s="258">
        <f t="shared" si="2"/>
        <v>12.991916905427367</v>
      </c>
      <c r="K35" s="230">
        <f>(B35/B34)-1</f>
        <v>-4.5892352240017087E-2</v>
      </c>
      <c r="L35" s="230">
        <f t="shared" si="3"/>
        <v>1.5585796903699434E-2</v>
      </c>
    </row>
    <row r="36" spans="1:12" ht="17" thickBot="1">
      <c r="A36" s="21" t="s">
        <v>116</v>
      </c>
      <c r="B36" s="86">
        <v>465096.19223020255</v>
      </c>
      <c r="C36" s="229">
        <f>LN(B36)</f>
        <v>13.049999528187065</v>
      </c>
      <c r="D36" s="95">
        <v>34</v>
      </c>
      <c r="E36" s="95">
        <v>5</v>
      </c>
      <c r="F36" s="95">
        <f t="shared" si="5"/>
        <v>0</v>
      </c>
      <c r="G36" s="95">
        <f t="shared" si="5"/>
        <v>1</v>
      </c>
      <c r="H36" s="95">
        <f t="shared" si="5"/>
        <v>0</v>
      </c>
      <c r="I36">
        <f t="array" ref="I36">C36-SUM(F$2:H$2*F36:H36)</f>
        <v>13.024025701042801</v>
      </c>
      <c r="J36" s="258">
        <f t="shared" si="2"/>
        <v>13.011499126633842</v>
      </c>
      <c r="K36" s="230">
        <f>(B36/B35)-1</f>
        <v>0.11404820186400011</v>
      </c>
      <c r="L36" s="230">
        <f t="shared" si="3"/>
        <v>1.977521056189202E-2</v>
      </c>
    </row>
    <row r="37" spans="1:12" ht="17" thickBot="1">
      <c r="A37" s="21" t="s">
        <v>118</v>
      </c>
      <c r="B37" s="86">
        <v>480107.14743017586</v>
      </c>
      <c r="C37" s="229">
        <f>LN(B37)</f>
        <v>13.081764581786212</v>
      </c>
      <c r="D37" s="95">
        <v>35</v>
      </c>
      <c r="E37" s="95">
        <v>6</v>
      </c>
      <c r="F37" s="95">
        <f t="shared" si="5"/>
        <v>0</v>
      </c>
      <c r="G37" s="95">
        <f t="shared" si="5"/>
        <v>0</v>
      </c>
      <c r="H37" s="95">
        <f t="shared" si="5"/>
        <v>1</v>
      </c>
      <c r="I37">
        <f t="array" ref="I37">C37-SUM(F$2:H$2*F37:H37)</f>
        <v>13.095400345170317</v>
      </c>
      <c r="J37" s="258">
        <f t="shared" si="2"/>
        <v>13.082873770761358</v>
      </c>
      <c r="K37" s="230">
        <f>(B37/B36)-1</f>
        <v>3.2274947528582398E-2</v>
      </c>
      <c r="L37" s="230">
        <f t="shared" si="3"/>
        <v>7.3983512122426598E-2</v>
      </c>
    </row>
    <row r="38" spans="1:12" ht="17" thickBot="1">
      <c r="A38" s="21" t="s">
        <v>117</v>
      </c>
      <c r="B38" s="86">
        <v>481630.37961483403</v>
      </c>
      <c r="C38" s="229">
        <f>LN(B38)</f>
        <v>13.084932251582837</v>
      </c>
      <c r="D38" s="95">
        <v>36</v>
      </c>
      <c r="E38" s="95">
        <v>7</v>
      </c>
      <c r="F38" s="95">
        <f t="shared" si="5"/>
        <v>0</v>
      </c>
      <c r="G38" s="95">
        <f t="shared" si="5"/>
        <v>0</v>
      </c>
      <c r="H38" s="95">
        <f t="shared" si="5"/>
        <v>0</v>
      </c>
      <c r="I38">
        <f t="array" ref="I38">C38-SUM(F$2:H$2*F38:H38)</f>
        <v>13.084932251582837</v>
      </c>
      <c r="J38" s="258">
        <f t="shared" si="2"/>
        <v>13.072405677173878</v>
      </c>
      <c r="K38" s="230">
        <f>(B38/B37)-1</f>
        <v>3.172692164262525E-3</v>
      </c>
      <c r="L38" s="230">
        <f t="shared" si="3"/>
        <v>-1.041349378051315E-2</v>
      </c>
    </row>
    <row r="39" spans="1:12">
      <c r="A39" s="21" t="s">
        <v>115</v>
      </c>
      <c r="B39" s="219">
        <v>374656.19143906096</v>
      </c>
      <c r="C39" s="229">
        <f>LN(B39)</f>
        <v>12.833764061584267</v>
      </c>
      <c r="D39" s="95">
        <v>37</v>
      </c>
      <c r="E39" s="95">
        <v>8</v>
      </c>
      <c r="F39" s="95">
        <f t="shared" ref="F39:H40" si="6">F35</f>
        <v>1</v>
      </c>
      <c r="G39" s="95">
        <f t="shared" si="6"/>
        <v>0</v>
      </c>
      <c r="H39" s="95">
        <f t="shared" si="6"/>
        <v>0</v>
      </c>
      <c r="I39">
        <f t="array" ref="I39">C39-SUM(F$2:H$2*F39:H39)</f>
        <v>12.896208422980273</v>
      </c>
      <c r="J39" s="258">
        <f t="shared" si="2"/>
        <v>12.883681848571314</v>
      </c>
      <c r="K39" s="230">
        <f>(B39/B38)-1</f>
        <v>-0.22210847301891901</v>
      </c>
      <c r="L39" s="230">
        <f t="shared" si="3"/>
        <v>-0.17198485077812387</v>
      </c>
    </row>
    <row r="40" spans="1:12">
      <c r="A40" s="21" t="s">
        <v>116</v>
      </c>
      <c r="B40" s="81">
        <v>408326</v>
      </c>
      <c r="C40" s="229">
        <f>LN(B40)</f>
        <v>12.919821153947913</v>
      </c>
      <c r="D40" s="95">
        <v>38</v>
      </c>
      <c r="E40" s="95">
        <v>9</v>
      </c>
      <c r="F40" s="95">
        <f t="shared" si="6"/>
        <v>0</v>
      </c>
      <c r="G40" s="95">
        <f t="shared" si="6"/>
        <v>1</v>
      </c>
      <c r="H40" s="95">
        <f t="shared" si="6"/>
        <v>0</v>
      </c>
      <c r="I40">
        <f t="array" ref="I40">C40-SUM(F$2:H$2*F40:H40)</f>
        <v>12.893847326803648</v>
      </c>
      <c r="J40" s="258">
        <f t="shared" si="2"/>
        <v>12.881320752394689</v>
      </c>
      <c r="K40" s="230">
        <f>(B40/B39)-1</f>
        <v>8.9868549700494071E-2</v>
      </c>
      <c r="L40" s="230">
        <f>(EXP(J40)/EXP(J39))-1</f>
        <v>-2.3583109815159542E-3</v>
      </c>
    </row>
    <row r="42" spans="1:12">
      <c r="J42" s="230">
        <f>J40-J38</f>
        <v>-0.19108492477918837</v>
      </c>
    </row>
  </sheetData>
  <phoneticPr fontId="2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</vt:i4>
      </vt:variant>
    </vt:vector>
  </HeadingPairs>
  <TitlesOfParts>
    <vt:vector size="16" baseType="lpstr">
      <vt:lpstr>ANNUAL CONS</vt:lpstr>
      <vt:lpstr>QTR Const</vt:lpstr>
      <vt:lpstr>GVA</vt:lpstr>
      <vt:lpstr>GDP</vt:lpstr>
      <vt:lpstr>個人消費</vt:lpstr>
      <vt:lpstr>固定資本形成</vt:lpstr>
      <vt:lpstr>在庫投資</vt:lpstr>
      <vt:lpstr>輸出</vt:lpstr>
      <vt:lpstr>輸入</vt:lpstr>
      <vt:lpstr>製造業</vt:lpstr>
      <vt:lpstr>公益</vt:lpstr>
      <vt:lpstr>建設業</vt:lpstr>
      <vt:lpstr>商業ホテル等</vt:lpstr>
      <vt:lpstr>金融不動産</vt:lpstr>
      <vt:lpstr>政府</vt:lpstr>
      <vt:lpstr>'QTR Const'!Print_Area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cp:lastPrinted>2020-09-01T07:41:37Z</cp:lastPrinted>
  <dcterms:created xsi:type="dcterms:W3CDTF">2011-02-28T05:04:13Z</dcterms:created>
  <dcterms:modified xsi:type="dcterms:W3CDTF">2020-12-02T02:44:31Z</dcterms:modified>
</cp:coreProperties>
</file>