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estminster\Financial Risk Management\2020-2021\week 3\"/>
    </mc:Choice>
  </mc:AlternateContent>
  <bookViews>
    <workbookView xWindow="0" yWindow="0" windowWidth="19200" windowHeight="7050" activeTab="3"/>
  </bookViews>
  <sheets>
    <sheet name="Bond Price" sheetId="1" r:id="rId1"/>
    <sheet name="Duration" sheetId="2" r:id="rId2"/>
    <sheet name="GAP analysis" sheetId="3" r:id="rId3"/>
    <sheet name="Duration GA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4" l="1"/>
  <c r="I18" i="4"/>
  <c r="I17" i="4"/>
  <c r="D18" i="4"/>
  <c r="D17" i="4"/>
  <c r="D13" i="4"/>
  <c r="D11" i="4"/>
  <c r="I8" i="4"/>
  <c r="K6" i="4"/>
  <c r="I6" i="4"/>
  <c r="F6" i="4"/>
  <c r="D6" i="4"/>
  <c r="D15" i="3"/>
  <c r="F13" i="3"/>
  <c r="J11" i="3"/>
  <c r="F11" i="3"/>
  <c r="H8" i="3"/>
  <c r="H7" i="3"/>
  <c r="D7" i="3"/>
  <c r="I7" i="1"/>
  <c r="R5" i="1"/>
  <c r="M19" i="2"/>
  <c r="M15" i="2"/>
  <c r="M13" i="2"/>
  <c r="I7" i="2"/>
  <c r="R5" i="2"/>
  <c r="R11" i="2" s="1"/>
  <c r="N11" i="2"/>
  <c r="O11" i="2"/>
  <c r="P11" i="2"/>
  <c r="Q11" i="2"/>
  <c r="M11" i="2"/>
  <c r="O5" i="2"/>
  <c r="N5" i="2"/>
  <c r="R3" i="2"/>
  <c r="Q3" i="2"/>
  <c r="Q5" i="2" s="1"/>
  <c r="P3" i="2"/>
  <c r="P5" i="2" s="1"/>
  <c r="O3" i="2"/>
  <c r="N3" i="2"/>
  <c r="M3" i="2"/>
  <c r="M5" i="2" s="1"/>
  <c r="R3" i="1"/>
  <c r="N3" i="1"/>
  <c r="N5" i="1" s="1"/>
  <c r="O3" i="1"/>
  <c r="O5" i="1" s="1"/>
  <c r="P3" i="1"/>
  <c r="P5" i="1" s="1"/>
  <c r="Q3" i="1"/>
  <c r="Q5" i="1" s="1"/>
  <c r="M3" i="1"/>
  <c r="M5" i="1" s="1"/>
</calcChain>
</file>

<file path=xl/sharedStrings.xml><?xml version="1.0" encoding="utf-8"?>
<sst xmlns="http://schemas.openxmlformats.org/spreadsheetml/2006/main" count="59" uniqueCount="42">
  <si>
    <t>Periods</t>
  </si>
  <si>
    <t>Face value</t>
  </si>
  <si>
    <t>Coupon rate</t>
  </si>
  <si>
    <t>coupon payment</t>
  </si>
  <si>
    <t>Discount rate</t>
  </si>
  <si>
    <t>Price</t>
  </si>
  <si>
    <t>Discount value</t>
  </si>
  <si>
    <t>Duration</t>
  </si>
  <si>
    <t>Numerator</t>
  </si>
  <si>
    <t>years</t>
  </si>
  <si>
    <t>Modified duration</t>
  </si>
  <si>
    <t>Years</t>
  </si>
  <si>
    <t>Interest rate changes</t>
  </si>
  <si>
    <t>Price Change</t>
  </si>
  <si>
    <t>Asset</t>
  </si>
  <si>
    <t>Yield</t>
  </si>
  <si>
    <t>Liabilities</t>
  </si>
  <si>
    <t>Interest costs</t>
  </si>
  <si>
    <t>Rate sensitive</t>
  </si>
  <si>
    <t>fixed rate</t>
  </si>
  <si>
    <t>nonearning/nonpaying</t>
  </si>
  <si>
    <t>total</t>
  </si>
  <si>
    <t>Equity</t>
  </si>
  <si>
    <t>total asset&amp;liability</t>
  </si>
  <si>
    <t>GAP</t>
  </si>
  <si>
    <t>Interest income</t>
  </si>
  <si>
    <t>Net Interest Income</t>
  </si>
  <si>
    <t>Cash</t>
  </si>
  <si>
    <t>Market Value</t>
  </si>
  <si>
    <t>3 year commercial loan</t>
  </si>
  <si>
    <t>6 year treasury bond</t>
  </si>
  <si>
    <t>rate</t>
  </si>
  <si>
    <t>1 year time deposit</t>
  </si>
  <si>
    <t>3 year certificate of deposit</t>
  </si>
  <si>
    <t>Total liablity</t>
  </si>
  <si>
    <t>DGAP</t>
  </si>
  <si>
    <t>Chang in Equity</t>
  </si>
  <si>
    <t>change in commerical loan</t>
  </si>
  <si>
    <t>Chane in treasury bond</t>
  </si>
  <si>
    <t xml:space="preserve">if interest rate increase by </t>
  </si>
  <si>
    <t>3 yr CD</t>
  </si>
  <si>
    <t>change in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</si>
</sst>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&quot;£&quot;#,##0"/>
    <numFmt numFmtId="169" formatCode="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8" fontId="0" fillId="0" borderId="0" xfId="0" applyNumberFormat="1"/>
    <xf numFmtId="10" fontId="0" fillId="0" borderId="0" xfId="0" applyNumberFormat="1"/>
    <xf numFmtId="169" fontId="0" fillId="0" borderId="0" xfId="0" applyNumberFormat="1"/>
    <xf numFmtId="4" fontId="0" fillId="0" borderId="0" xfId="0" applyNumberFormat="1"/>
    <xf numFmtId="2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9" fontId="0" fillId="0" borderId="1" xfId="0" applyNumberFormat="1" applyBorder="1"/>
    <xf numFmtId="0" fontId="0" fillId="0" borderId="4" xfId="0" applyBorder="1"/>
    <xf numFmtId="9" fontId="0" fillId="0" borderId="3" xfId="0" applyNumberFormat="1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5" xfId="0" applyBorder="1"/>
    <xf numFmtId="9" fontId="0" fillId="0" borderId="0" xfId="0" applyNumberForma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12700</xdr:rowOff>
    </xdr:from>
    <xdr:to>
      <xdr:col>6</xdr:col>
      <xdr:colOff>406400</xdr:colOff>
      <xdr:row>8</xdr:row>
      <xdr:rowOff>152400</xdr:rowOff>
    </xdr:to>
    <xdr:sp macro="" textlink="">
      <xdr:nvSpPr>
        <xdr:cNvPr id="2" name="TextBox 1"/>
        <xdr:cNvSpPr txBox="1"/>
      </xdr:nvSpPr>
      <xdr:spPr>
        <a:xfrm>
          <a:off x="615950" y="196850"/>
          <a:ext cx="3448050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Bond with $10,000 face value and fixed interest payments of $470 that matures in three years:  </a:t>
          </a:r>
        </a:p>
        <a:p>
          <a:pPr rtl="0" eaLnBrk="1" latinLnBrk="0" hangingPunct="1"/>
          <a:endParaRPr lang="en-GB" sz="1100"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Semiannual coupon rate is 4.7% ($470/$10,000) or 9.4% per annum.</a:t>
          </a:r>
        </a:p>
        <a:p>
          <a:pPr rtl="0" eaLnBrk="1" latinLnBrk="0" hangingPunct="1"/>
          <a:endParaRPr lang="en-GB"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 market rate of interest equals 4.7% semiannually, the bond sells for face value: </a:t>
          </a:r>
          <a:endParaRPr lang="en-GB">
            <a:effectLst/>
          </a:endParaRPr>
        </a:p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400050</xdr:colOff>
      <xdr:row>8</xdr:row>
      <xdr:rowOff>139700</xdr:rowOff>
    </xdr:to>
    <xdr:sp macro="" textlink="">
      <xdr:nvSpPr>
        <xdr:cNvPr id="2" name="TextBox 1"/>
        <xdr:cNvSpPr txBox="1"/>
      </xdr:nvSpPr>
      <xdr:spPr>
        <a:xfrm>
          <a:off x="609600" y="184150"/>
          <a:ext cx="3448050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Bond with $10,000 face value and fixed interest payments of $470 that matures in three years:  </a:t>
          </a:r>
        </a:p>
        <a:p>
          <a:pPr rtl="0" eaLnBrk="1" latinLnBrk="0" hangingPunct="1"/>
          <a:endParaRPr lang="en-GB" sz="1100"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Semiannual coupon rate is 4.7% ($470/$10,000) or 9.4% per annum.</a:t>
          </a:r>
        </a:p>
        <a:p>
          <a:pPr rtl="0" eaLnBrk="1" latinLnBrk="0" hangingPunct="1"/>
          <a:endParaRPr lang="en-GB"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 market rate of interest equals 4.7% semiannually, the bond sells for face value: </a:t>
          </a:r>
          <a:endParaRPr lang="en-GB">
            <a:effectLst/>
          </a:endParaRPr>
        </a:p>
        <a:p>
          <a:endParaRPr lang="en-GB" sz="1100"/>
        </a:p>
      </xdr:txBody>
    </xdr:sp>
    <xdr:clientData/>
  </xdr:twoCellAnchor>
  <xdr:twoCellAnchor editAs="oneCell">
    <xdr:from>
      <xdr:col>1</xdr:col>
      <xdr:colOff>44451</xdr:colOff>
      <xdr:row>10</xdr:row>
      <xdr:rowOff>31751</xdr:rowOff>
    </xdr:from>
    <xdr:to>
      <xdr:col>6</xdr:col>
      <xdr:colOff>444501</xdr:colOff>
      <xdr:row>17</xdr:row>
      <xdr:rowOff>122360</xdr:rowOff>
    </xdr:to>
    <xdr:pic>
      <xdr:nvPicPr>
        <xdr:cNvPr id="3" name="Picture 2" descr="demonstration" title="demonstratio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1" y="1873251"/>
          <a:ext cx="3448050" cy="13796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R7"/>
  <sheetViews>
    <sheetView topLeftCell="C1" workbookViewId="0">
      <selection activeCell="N14" sqref="N14"/>
    </sheetView>
  </sheetViews>
  <sheetFormatPr defaultRowHeight="14.5" x14ac:dyDescent="0.35"/>
  <cols>
    <col min="8" max="8" width="12.1796875" customWidth="1"/>
    <col min="9" max="9" width="9.81640625" bestFit="1" customWidth="1"/>
    <col min="11" max="11" width="17.453125" customWidth="1"/>
  </cols>
  <sheetData>
    <row r="2" spans="8:18" x14ac:dyDescent="0.35">
      <c r="H2" t="s">
        <v>1</v>
      </c>
      <c r="I2" s="1">
        <v>10000</v>
      </c>
      <c r="K2" t="s">
        <v>0</v>
      </c>
      <c r="L2">
        <v>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</row>
    <row r="3" spans="8:18" x14ac:dyDescent="0.35">
      <c r="H3" t="s">
        <v>2</v>
      </c>
      <c r="I3" s="2">
        <v>4.7E-2</v>
      </c>
      <c r="K3" t="s">
        <v>3</v>
      </c>
      <c r="M3" s="3">
        <f>$I$2*$I$3</f>
        <v>470</v>
      </c>
      <c r="N3" s="3">
        <f t="shared" ref="N3:R3" si="0">$I$2*$I$3</f>
        <v>470</v>
      </c>
      <c r="O3" s="3">
        <f t="shared" si="0"/>
        <v>470</v>
      </c>
      <c r="P3" s="3">
        <f t="shared" si="0"/>
        <v>470</v>
      </c>
      <c r="Q3" s="3">
        <f t="shared" si="0"/>
        <v>470</v>
      </c>
      <c r="R3" s="3">
        <f t="shared" si="0"/>
        <v>470</v>
      </c>
    </row>
    <row r="5" spans="8:18" x14ac:dyDescent="0.35">
      <c r="H5" t="s">
        <v>4</v>
      </c>
      <c r="I5" s="2">
        <v>4.7E-2</v>
      </c>
      <c r="K5" t="s">
        <v>6</v>
      </c>
      <c r="M5">
        <f>M3/(1+$I$5)^M2</f>
        <v>448.90162368672401</v>
      </c>
      <c r="N5">
        <f t="shared" ref="N5:R5" si="1">N3/(1+$I$5)^N2</f>
        <v>428.75035691186633</v>
      </c>
      <c r="O5">
        <f t="shared" si="1"/>
        <v>409.50368377446648</v>
      </c>
      <c r="P5">
        <f t="shared" si="1"/>
        <v>391.12099691926124</v>
      </c>
      <c r="Q5">
        <f t="shared" si="1"/>
        <v>373.56351186175857</v>
      </c>
      <c r="R5">
        <f>(R3+I2)/(1+$I$5)^R2</f>
        <v>7948.1598268459293</v>
      </c>
    </row>
    <row r="7" spans="8:18" x14ac:dyDescent="0.35">
      <c r="H7" t="s">
        <v>5</v>
      </c>
      <c r="I7" s="3">
        <f>SUM(M5:R5)</f>
        <v>10000.000000000005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R19"/>
  <sheetViews>
    <sheetView topLeftCell="B1" workbookViewId="0">
      <selection activeCell="M19" sqref="M19"/>
    </sheetView>
  </sheetViews>
  <sheetFormatPr defaultRowHeight="14.5" x14ac:dyDescent="0.35"/>
  <cols>
    <col min="8" max="8" width="13.08984375" customWidth="1"/>
    <col min="9" max="9" width="11.26953125" customWidth="1"/>
    <col min="11" max="11" width="17.81640625" customWidth="1"/>
  </cols>
  <sheetData>
    <row r="2" spans="8:18" x14ac:dyDescent="0.35">
      <c r="H2" t="s">
        <v>1</v>
      </c>
      <c r="I2" s="1">
        <v>10000</v>
      </c>
      <c r="K2" t="s">
        <v>0</v>
      </c>
      <c r="L2">
        <v>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</row>
    <row r="3" spans="8:18" x14ac:dyDescent="0.35">
      <c r="H3" t="s">
        <v>2</v>
      </c>
      <c r="I3" s="2">
        <v>4.7E-2</v>
      </c>
      <c r="K3" t="s">
        <v>3</v>
      </c>
      <c r="M3" s="3">
        <f>$I$2*$I$3</f>
        <v>470</v>
      </c>
      <c r="N3" s="3">
        <f t="shared" ref="N3:R3" si="0">$I$2*$I$3</f>
        <v>470</v>
      </c>
      <c r="O3" s="3">
        <f t="shared" si="0"/>
        <v>470</v>
      </c>
      <c r="P3" s="3">
        <f t="shared" si="0"/>
        <v>470</v>
      </c>
      <c r="Q3" s="3">
        <f t="shared" si="0"/>
        <v>470</v>
      </c>
      <c r="R3" s="3">
        <f t="shared" si="0"/>
        <v>470</v>
      </c>
    </row>
    <row r="5" spans="8:18" x14ac:dyDescent="0.35">
      <c r="H5" t="s">
        <v>4</v>
      </c>
      <c r="I5" s="2">
        <v>4.7E-2</v>
      </c>
      <c r="K5" t="s">
        <v>6</v>
      </c>
      <c r="M5">
        <f>M3/(1+$I$5)^M2</f>
        <v>448.90162368672401</v>
      </c>
      <c r="N5">
        <f t="shared" ref="N5:R5" si="1">N3/(1+$I$5)^N2</f>
        <v>428.75035691186633</v>
      </c>
      <c r="O5">
        <f t="shared" si="1"/>
        <v>409.50368377446648</v>
      </c>
      <c r="P5">
        <f t="shared" si="1"/>
        <v>391.12099691926124</v>
      </c>
      <c r="Q5">
        <f t="shared" si="1"/>
        <v>373.56351186175857</v>
      </c>
      <c r="R5">
        <f>(R3+I2)/(1+$I$5)^R2</f>
        <v>7948.1598268459293</v>
      </c>
    </row>
    <row r="7" spans="8:18" x14ac:dyDescent="0.35">
      <c r="H7" t="s">
        <v>5</v>
      </c>
      <c r="I7" s="3">
        <f>SUM(M5:R5)</f>
        <v>10000.000000000005</v>
      </c>
    </row>
    <row r="11" spans="8:18" x14ac:dyDescent="0.35">
      <c r="K11" t="s">
        <v>8</v>
      </c>
      <c r="M11">
        <f>M5*M2</f>
        <v>448.90162368672401</v>
      </c>
      <c r="N11">
        <f t="shared" ref="N11:R11" si="2">N5*N2</f>
        <v>857.50071382373267</v>
      </c>
      <c r="O11">
        <f t="shared" si="2"/>
        <v>1228.5110513233994</v>
      </c>
      <c r="P11">
        <f t="shared" si="2"/>
        <v>1564.483987677045</v>
      </c>
      <c r="Q11">
        <f t="shared" si="2"/>
        <v>1867.8175593087929</v>
      </c>
      <c r="R11">
        <f t="shared" si="2"/>
        <v>47688.958961075579</v>
      </c>
    </row>
    <row r="13" spans="8:18" x14ac:dyDescent="0.35">
      <c r="K13" t="s">
        <v>7</v>
      </c>
      <c r="M13" s="4">
        <f>SUM(M11:R11)/$I$7</f>
        <v>5.3656173896895245</v>
      </c>
      <c r="N13" t="s">
        <v>9</v>
      </c>
    </row>
    <row r="15" spans="8:18" x14ac:dyDescent="0.35">
      <c r="K15" t="s">
        <v>10</v>
      </c>
      <c r="M15" s="5">
        <f>M13/(1+I5)</f>
        <v>5.1247539538581899</v>
      </c>
      <c r="N15" t="s">
        <v>11</v>
      </c>
    </row>
    <row r="17" spans="11:13" x14ac:dyDescent="0.35">
      <c r="K17" t="s">
        <v>12</v>
      </c>
      <c r="M17" s="6">
        <v>0.01</v>
      </c>
    </row>
    <row r="19" spans="11:13" x14ac:dyDescent="0.35">
      <c r="K19" t="s">
        <v>13</v>
      </c>
      <c r="M19" s="3">
        <f>-M15*M17*I7</f>
        <v>-512.4753953858193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workbookViewId="0">
      <selection activeCell="J13" sqref="J13"/>
    </sheetView>
  </sheetViews>
  <sheetFormatPr defaultRowHeight="14.5" x14ac:dyDescent="0.35"/>
  <cols>
    <col min="2" max="2" width="21.90625" customWidth="1"/>
    <col min="10" max="10" width="14.26953125" customWidth="1"/>
  </cols>
  <sheetData>
    <row r="2" spans="2:10" x14ac:dyDescent="0.35">
      <c r="D2" s="2"/>
    </row>
    <row r="3" spans="2:10" x14ac:dyDescent="0.35">
      <c r="B3" s="7"/>
      <c r="C3" s="7"/>
      <c r="D3" s="7" t="s">
        <v>14</v>
      </c>
      <c r="E3" s="7"/>
      <c r="F3" s="10" t="s">
        <v>15</v>
      </c>
      <c r="G3" s="7"/>
      <c r="H3" s="7" t="s">
        <v>16</v>
      </c>
      <c r="I3" s="7"/>
      <c r="J3" s="7" t="s">
        <v>17</v>
      </c>
    </row>
    <row r="4" spans="2:10" x14ac:dyDescent="0.35">
      <c r="B4" t="s">
        <v>18</v>
      </c>
      <c r="D4">
        <v>500</v>
      </c>
      <c r="F4" s="11">
        <v>0.06</v>
      </c>
      <c r="H4">
        <v>600</v>
      </c>
      <c r="J4" s="6">
        <v>0.02</v>
      </c>
    </row>
    <row r="5" spans="2:10" x14ac:dyDescent="0.35">
      <c r="B5" t="s">
        <v>19</v>
      </c>
      <c r="D5">
        <v>350</v>
      </c>
      <c r="F5" s="11">
        <v>0.09</v>
      </c>
      <c r="H5">
        <v>220</v>
      </c>
      <c r="J5" s="6">
        <v>0.04</v>
      </c>
    </row>
    <row r="6" spans="2:10" x14ac:dyDescent="0.35">
      <c r="B6" t="s">
        <v>20</v>
      </c>
      <c r="D6" s="7">
        <v>150</v>
      </c>
      <c r="F6" s="12">
        <v>0</v>
      </c>
      <c r="H6" s="7">
        <v>100</v>
      </c>
      <c r="J6">
        <v>0</v>
      </c>
    </row>
    <row r="7" spans="2:10" x14ac:dyDescent="0.35">
      <c r="B7" t="s">
        <v>21</v>
      </c>
      <c r="D7">
        <f>SUM(D4:D6)</f>
        <v>1000</v>
      </c>
      <c r="F7" s="12"/>
      <c r="H7" s="8">
        <f>SUM(H4:H6)</f>
        <v>920</v>
      </c>
    </row>
    <row r="8" spans="2:10" x14ac:dyDescent="0.35">
      <c r="D8" s="9"/>
      <c r="F8" s="12"/>
      <c r="G8" t="s">
        <v>22</v>
      </c>
      <c r="H8" s="8">
        <f>D7-H7</f>
        <v>80</v>
      </c>
    </row>
    <row r="9" spans="2:10" x14ac:dyDescent="0.35">
      <c r="B9" t="s">
        <v>23</v>
      </c>
      <c r="D9">
        <v>1000</v>
      </c>
      <c r="F9" s="12"/>
      <c r="H9">
        <v>1000</v>
      </c>
    </row>
    <row r="11" spans="2:10" x14ac:dyDescent="0.35">
      <c r="B11" t="s">
        <v>25</v>
      </c>
      <c r="F11">
        <f>D4*F4+D5*F5</f>
        <v>61.5</v>
      </c>
      <c r="J11">
        <f>-(H4*J4+H5*J5)</f>
        <v>-20.8</v>
      </c>
    </row>
    <row r="13" spans="2:10" x14ac:dyDescent="0.35">
      <c r="B13" t="s">
        <v>26</v>
      </c>
      <c r="F13">
        <f>F11+J11</f>
        <v>40.700000000000003</v>
      </c>
    </row>
    <row r="15" spans="2:10" x14ac:dyDescent="0.35">
      <c r="B15" t="s">
        <v>24</v>
      </c>
      <c r="D15">
        <f>D4-H4</f>
        <v>-100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4"/>
  <sheetViews>
    <sheetView tabSelected="1" topLeftCell="B1" workbookViewId="0">
      <selection activeCell="K17" sqref="K17"/>
    </sheetView>
  </sheetViews>
  <sheetFormatPr defaultRowHeight="14.5" x14ac:dyDescent="0.35"/>
  <cols>
    <col min="3" max="3" width="29.453125" customWidth="1"/>
    <col min="4" max="4" width="15.453125" customWidth="1"/>
    <col min="8" max="8" width="18.1796875" customWidth="1"/>
    <col min="9" max="9" width="13.08984375" customWidth="1"/>
    <col min="10" max="10" width="12.90625" customWidth="1"/>
  </cols>
  <sheetData>
    <row r="2" spans="3:11" x14ac:dyDescent="0.35">
      <c r="C2" s="7" t="s">
        <v>14</v>
      </c>
      <c r="D2" s="7" t="s">
        <v>28</v>
      </c>
      <c r="E2" s="7" t="s">
        <v>31</v>
      </c>
      <c r="F2" s="7" t="s">
        <v>7</v>
      </c>
      <c r="G2" s="7"/>
      <c r="H2" s="13" t="s">
        <v>16</v>
      </c>
      <c r="I2" s="7" t="s">
        <v>28</v>
      </c>
      <c r="J2" s="7" t="s">
        <v>17</v>
      </c>
      <c r="K2" s="7" t="s">
        <v>7</v>
      </c>
    </row>
    <row r="3" spans="3:11" x14ac:dyDescent="0.35">
      <c r="C3" t="s">
        <v>27</v>
      </c>
      <c r="D3">
        <v>100</v>
      </c>
      <c r="E3" s="6">
        <v>0</v>
      </c>
      <c r="H3" s="13" t="s">
        <v>32</v>
      </c>
      <c r="I3" s="16">
        <v>620</v>
      </c>
      <c r="J3" s="6">
        <v>0.05</v>
      </c>
      <c r="K3" s="16">
        <v>1</v>
      </c>
    </row>
    <row r="4" spans="3:11" ht="29" x14ac:dyDescent="0.35">
      <c r="C4" t="s">
        <v>29</v>
      </c>
      <c r="D4">
        <v>700</v>
      </c>
      <c r="E4" s="6">
        <v>0.12</v>
      </c>
      <c r="F4" s="5">
        <v>2.69</v>
      </c>
      <c r="H4" s="14" t="s">
        <v>33</v>
      </c>
      <c r="I4" s="7">
        <v>300</v>
      </c>
      <c r="J4" s="6">
        <v>7.0000000000000007E-2</v>
      </c>
      <c r="K4" s="7">
        <v>2.81</v>
      </c>
    </row>
    <row r="5" spans="3:11" x14ac:dyDescent="0.35">
      <c r="C5" t="s">
        <v>30</v>
      </c>
      <c r="D5" s="7">
        <v>200</v>
      </c>
      <c r="E5" s="6">
        <v>0.08</v>
      </c>
      <c r="F5">
        <v>4.99</v>
      </c>
    </row>
    <row r="6" spans="3:11" x14ac:dyDescent="0.35">
      <c r="C6" t="s">
        <v>21</v>
      </c>
      <c r="D6">
        <f>SUM(D3:D5)</f>
        <v>1000</v>
      </c>
      <c r="F6">
        <f>D4/D8*F4+D5/D8*F5</f>
        <v>2.8809999999999998</v>
      </c>
      <c r="H6" s="13" t="s">
        <v>34</v>
      </c>
      <c r="I6">
        <f>I3+I4</f>
        <v>920</v>
      </c>
      <c r="K6">
        <f>I3/I6*K3+I4/I6*K4</f>
        <v>1.5902173913043478</v>
      </c>
    </row>
    <row r="7" spans="3:11" x14ac:dyDescent="0.35">
      <c r="D7" s="17"/>
    </row>
    <row r="8" spans="3:11" x14ac:dyDescent="0.35">
      <c r="C8" t="s">
        <v>23</v>
      </c>
      <c r="D8">
        <v>1000</v>
      </c>
      <c r="H8" s="15" t="s">
        <v>22</v>
      </c>
      <c r="I8">
        <f>D6-I6</f>
        <v>80</v>
      </c>
    </row>
    <row r="11" spans="3:11" x14ac:dyDescent="0.35">
      <c r="C11" t="s">
        <v>35</v>
      </c>
      <c r="D11">
        <f>F6-(I6/D6)*K6</f>
        <v>1.4179999999999997</v>
      </c>
    </row>
    <row r="12" spans="3:11" x14ac:dyDescent="0.35">
      <c r="C12" t="s">
        <v>39</v>
      </c>
      <c r="D12" s="6">
        <v>0.01</v>
      </c>
    </row>
    <row r="13" spans="3:11" x14ac:dyDescent="0.35">
      <c r="C13" t="s">
        <v>36</v>
      </c>
      <c r="D13">
        <f>-D11*($D$12/(1+10%))*D6</f>
        <v>-12.890909090909089</v>
      </c>
    </row>
    <row r="17" spans="3:12" x14ac:dyDescent="0.35">
      <c r="C17" s="13" t="s">
        <v>37</v>
      </c>
      <c r="D17" s="13">
        <f>-D4*(F4/(1+E4))*$D$12</f>
        <v>-16.812499999999996</v>
      </c>
      <c r="E17" s="13"/>
      <c r="F17" s="13"/>
      <c r="G17" s="13"/>
      <c r="H17" s="13" t="s">
        <v>32</v>
      </c>
      <c r="I17" s="13">
        <f>-I3*(K3/(1+J3))*$D$12</f>
        <v>-5.9047619047619051</v>
      </c>
      <c r="J17" s="13"/>
      <c r="K17" s="13"/>
      <c r="L17" s="13"/>
    </row>
    <row r="18" spans="3:12" x14ac:dyDescent="0.35">
      <c r="C18" s="13" t="s">
        <v>38</v>
      </c>
      <c r="D18" s="13">
        <f>-D5*(F5/(1+E5))*$D$12</f>
        <v>-9.2407407407407405</v>
      </c>
      <c r="E18" s="17"/>
      <c r="F18" s="13"/>
      <c r="G18" s="13"/>
      <c r="H18" s="13" t="s">
        <v>40</v>
      </c>
      <c r="I18" s="13">
        <f>-I4*(K4/(1+J4))*$D$12</f>
        <v>-7.8785046728971961</v>
      </c>
      <c r="J18" s="17"/>
      <c r="K18" s="13"/>
      <c r="L18" s="13"/>
    </row>
    <row r="19" spans="3:12" x14ac:dyDescent="0.35">
      <c r="C19" s="13"/>
      <c r="D19" s="13"/>
      <c r="E19" s="17"/>
      <c r="F19" s="18"/>
      <c r="G19" s="13"/>
      <c r="H19" s="14"/>
      <c r="I19" s="13"/>
      <c r="J19" s="17"/>
      <c r="K19" s="13"/>
      <c r="L19" s="13"/>
    </row>
    <row r="20" spans="3:12" x14ac:dyDescent="0.35">
      <c r="C20" s="13" t="s">
        <v>41</v>
      </c>
      <c r="D20" s="13">
        <f>D17+D18-I17-I18</f>
        <v>-12.269974163081635</v>
      </c>
      <c r="E20" s="17"/>
      <c r="F20" s="13"/>
      <c r="G20" s="13"/>
      <c r="H20" s="13"/>
      <c r="I20" s="13"/>
      <c r="J20" s="13"/>
      <c r="K20" s="13"/>
      <c r="L20" s="13"/>
    </row>
    <row r="21" spans="3:12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3:12" x14ac:dyDescent="0.35">
      <c r="C22" s="13"/>
      <c r="D22" s="17"/>
      <c r="E22" s="13"/>
      <c r="F22" s="13"/>
      <c r="G22" s="13"/>
      <c r="H22" s="13"/>
      <c r="I22" s="13"/>
      <c r="J22" s="13"/>
      <c r="K22" s="13"/>
      <c r="L22" s="13"/>
    </row>
    <row r="23" spans="3:12" x14ac:dyDescent="0.35">
      <c r="C23" s="13"/>
      <c r="D23" s="13"/>
      <c r="E23" s="13"/>
      <c r="F23" s="13"/>
      <c r="G23" s="13"/>
      <c r="H23" s="15"/>
      <c r="I23" s="13"/>
      <c r="J23" s="13"/>
      <c r="K23" s="13"/>
      <c r="L23" s="13"/>
    </row>
    <row r="24" spans="3:12" x14ac:dyDescent="0.35">
      <c r="C24" s="13"/>
      <c r="D24" s="13"/>
      <c r="E24" s="13"/>
      <c r="F24" s="13"/>
      <c r="G24" s="13"/>
      <c r="H24" s="13"/>
      <c r="I24" s="13"/>
      <c r="J24" s="13"/>
      <c r="K24" s="13"/>
      <c r="L2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Bond Price</vt:lpstr>
      <vt:lpstr>Duration</vt:lpstr>
      <vt:lpstr>GAP analysis</vt:lpstr>
      <vt:lpstr>Duration GAP</vt:lpstr>
    </vt:vector>
  </TitlesOfParts>
  <Company>University of Sussex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jw414</dc:creator>
  <cp:lastModifiedBy>jw414</cp:lastModifiedBy>
  <dcterms:created xsi:type="dcterms:W3CDTF">2021-10-10T10:03:39Z</dcterms:created>
  <dcterms:modified xsi:type="dcterms:W3CDTF">2021-10-10T11:26:35Z</dcterms:modified>
</cp:coreProperties>
</file>